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drawings/drawing11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8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0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1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22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charts/chart23.xml" ContentType="application/vnd.openxmlformats-officedocument.drawingml.chart+xml"/>
  <Override PartName="/xl/drawings/drawing49.xml" ContentType="application/vnd.openxmlformats-officedocument.drawing+xml"/>
  <Override PartName="/xl/charts/chart24.xml" ContentType="application/vnd.openxmlformats-officedocument.drawingml.char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25.xml" ContentType="application/vnd.openxmlformats-officedocument.drawingml.chart+xml"/>
  <Override PartName="/xl/drawings/drawing55.xml" ContentType="application/vnd.openxmlformats-officedocument.drawing+xml"/>
  <Override PartName="/xl/charts/chart26.xml" ContentType="application/vnd.openxmlformats-officedocument.drawingml.chart+xml"/>
  <Override PartName="/xl/drawings/drawing56.xml" ContentType="application/vnd.openxmlformats-officedocument.drawing+xml"/>
  <Override PartName="/xl/charts/chart27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8.xml" ContentType="application/vnd.openxmlformats-officedocument.drawingml.chart+xml"/>
  <Override PartName="/xl/drawings/drawing59.xml" ContentType="application/vnd.openxmlformats-officedocument.drawing+xml"/>
  <Override PartName="/xl/charts/chart29.xml" ContentType="application/vnd.openxmlformats-officedocument.drawingml.chart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ThisWorkbook"/>
  <mc:AlternateContent xmlns:mc="http://schemas.openxmlformats.org/markup-compatibility/2006">
    <mc:Choice Requires="x15">
      <x15ac:absPath xmlns:x15ac="http://schemas.microsoft.com/office/spreadsheetml/2010/11/ac" url="\\mornt4\ANALISIS\Departamento\Gestión de la Información\Publicaciones e Informes\Anual\Informe Sistema Eléctrico\2020\"/>
    </mc:Choice>
  </mc:AlternateContent>
  <xr:revisionPtr revIDLastSave="0" documentId="13_ncr:1_{48DDE450-69EE-401D-8B52-B58BE7D0984D}" xr6:coauthVersionLast="44" xr6:coauthVersionMax="44" xr10:uidLastSave="{00000000-0000-0000-0000-000000000000}"/>
  <bookViews>
    <workbookView xWindow="-120" yWindow="-120" windowWidth="20730" windowHeight="11160" xr2:uid="{00000000-000D-0000-FFFF-FFFF00000000}"/>
  </bookViews>
  <sheets>
    <sheet name="Indice" sheetId="1" r:id="rId1"/>
    <sheet name="C1" sheetId="47" r:id="rId2"/>
    <sheet name="C2" sheetId="92" r:id="rId3"/>
    <sheet name="C3" sheetId="93" r:id="rId4"/>
    <sheet name="C4" sheetId="48" r:id="rId5"/>
    <sheet name="C5" sheetId="49" r:id="rId6"/>
    <sheet name="C6" sheetId="50" r:id="rId7"/>
    <sheet name="C7" sheetId="54" r:id="rId8"/>
    <sheet name="C8" sheetId="51" r:id="rId9"/>
    <sheet name="C9" sheetId="52" r:id="rId10"/>
    <sheet name="C10" sheetId="31" r:id="rId11"/>
    <sheet name="C11" sheetId="53" r:id="rId12"/>
    <sheet name="C12" sheetId="55" r:id="rId13"/>
    <sheet name="C13" sheetId="56" r:id="rId14"/>
    <sheet name="C14" sheetId="57" r:id="rId15"/>
    <sheet name="C15" sheetId="58" r:id="rId16"/>
    <sheet name="C16" sheetId="83" r:id="rId17"/>
    <sheet name="C17" sheetId="94" r:id="rId18"/>
    <sheet name="C18" sheetId="74" r:id="rId19"/>
    <sheet name="C19" sheetId="96" r:id="rId20"/>
    <sheet name="C20" sheetId="97" r:id="rId21"/>
    <sheet name="C21" sheetId="2" r:id="rId22"/>
    <sheet name="C22" sheetId="30" r:id="rId23"/>
    <sheet name="C23" sheetId="32" r:id="rId24"/>
    <sheet name="C24" sheetId="33" r:id="rId25"/>
    <sheet name="C25" sheetId="34" r:id="rId26"/>
    <sheet name="C26" sheetId="37" r:id="rId27"/>
    <sheet name="C27" sheetId="38" r:id="rId28"/>
    <sheet name="C28" sheetId="39" r:id="rId29"/>
    <sheet name="C29" sheetId="40" r:id="rId30"/>
    <sheet name="C30" sheetId="41" r:id="rId31"/>
    <sheet name="C31" sheetId="42" r:id="rId32"/>
    <sheet name="C32" sheetId="14" r:id="rId33"/>
    <sheet name="C33" sheetId="15" r:id="rId34"/>
    <sheet name="C34" sheetId="27" r:id="rId35"/>
    <sheet name="C35" sheetId="28" r:id="rId36"/>
    <sheet name="C36" sheetId="63" r:id="rId37"/>
    <sheet name="C37" sheetId="64" r:id="rId38"/>
    <sheet name="C38" sheetId="66" r:id="rId39"/>
    <sheet name="C39" sheetId="67" r:id="rId40"/>
    <sheet name="C40" sheetId="68" r:id="rId41"/>
    <sheet name="C41" sheetId="69" r:id="rId42"/>
    <sheet name="C42" sheetId="77" r:id="rId43"/>
    <sheet name="C43" sheetId="46" r:id="rId44"/>
    <sheet name="C44" sheetId="44" r:id="rId45"/>
    <sheet name="C45" sheetId="89" r:id="rId46"/>
    <sheet name="C46" sheetId="72" r:id="rId47"/>
    <sheet name="C47" sheetId="79" r:id="rId48"/>
    <sheet name="C48" sheetId="80" r:id="rId49"/>
    <sheet name="C49" sheetId="90" r:id="rId50"/>
    <sheet name="C50" sheetId="81" r:id="rId51"/>
    <sheet name="C51" sheetId="82" r:id="rId52"/>
    <sheet name="C52" sheetId="91" r:id="rId53"/>
    <sheet name="Data 1" sheetId="23" r:id="rId54"/>
    <sheet name="Data 2" sheetId="71" r:id="rId55"/>
    <sheet name="Data 3" sheetId="70" r:id="rId56"/>
  </sheets>
  <definedNames>
    <definedName name="_xlnm.Print_Area" localSheetId="1">'C1'!$A$1:$F$27</definedName>
    <definedName name="_xlnm.Print_Area" localSheetId="10">'C10'!$A$1:$F$23</definedName>
    <definedName name="_xlnm.Print_Area" localSheetId="11">'C11'!$B$2:$F$41</definedName>
    <definedName name="_xlnm.Print_Area" localSheetId="12">'C12'!$A$1:$F$23</definedName>
    <definedName name="_xlnm.Print_Area" localSheetId="13">'C13'!$A$1:$F$30</definedName>
    <definedName name="_xlnm.Print_Area" localSheetId="14">'C14'!$A$1:$F$29</definedName>
    <definedName name="_xlnm.Print_Area" localSheetId="15">'C15'!$A$1:$F$27</definedName>
    <definedName name="_xlnm.Print_Area" localSheetId="17">'C17'!$B$2:$K$35</definedName>
    <definedName name="_xlnm.Print_Area" localSheetId="18">'C18'!$A$1:$K$25</definedName>
    <definedName name="_xlnm.Print_Area" localSheetId="19">'C19'!$B$1:$Q$33</definedName>
    <definedName name="_xlnm.Print_Area" localSheetId="2">'C2'!$A$1:$L$37</definedName>
    <definedName name="_xlnm.Print_Area" localSheetId="20">'C20'!$B$2:$M$53</definedName>
    <definedName name="_xlnm.Print_Area" localSheetId="21">'C21'!$B$2:$I$26</definedName>
    <definedName name="_xlnm.Print_Area" localSheetId="22">'C22'!$A$1:$M$16</definedName>
    <definedName name="_xlnm.Print_Area" localSheetId="23">'C23'!$A$1:$N$23</definedName>
    <definedName name="_xlnm.Print_Area" localSheetId="24">'C24'!$A$1:$R$22</definedName>
    <definedName name="_xlnm.Print_Area" localSheetId="25">'C25'!$A$1:$L$16</definedName>
    <definedName name="_xlnm.Print_Area" localSheetId="26">'C26'!$A$1:$F$22</definedName>
    <definedName name="_xlnm.Print_Area" localSheetId="27">'C27'!$A$1:$I$15</definedName>
    <definedName name="_xlnm.Print_Area" localSheetId="28">'C28'!$A$1:$F$28</definedName>
    <definedName name="_xlnm.Print_Area" localSheetId="29">'C29'!$A$1:$F$22</definedName>
    <definedName name="_xlnm.Print_Area" localSheetId="3">'C3'!$B$2:$L$28</definedName>
    <definedName name="_xlnm.Print_Area" localSheetId="30">'C30'!$A$1:$F$22</definedName>
    <definedName name="_xlnm.Print_Area" localSheetId="31">'C31'!$A$1:$F$22</definedName>
    <definedName name="_xlnm.Print_Area" localSheetId="32">'C32'!$A$1:$L$23</definedName>
    <definedName name="_xlnm.Print_Area" localSheetId="33">'C33'!$A$1:$N$39</definedName>
    <definedName name="_xlnm.Print_Area" localSheetId="34">'C34'!$B$2:$L$61</definedName>
    <definedName name="_xlnm.Print_Area" localSheetId="35">'C35'!$B$2:$N$63</definedName>
    <definedName name="_xlnm.Print_Area" localSheetId="36">'C36'!$A$1:$L$17</definedName>
    <definedName name="_xlnm.Print_Area" localSheetId="37">'C37'!$A$1:$N$21</definedName>
    <definedName name="_xlnm.Print_Area" localSheetId="38">'C38'!$A$1:$N$22</definedName>
    <definedName name="_xlnm.Print_Area" localSheetId="39">'C39'!$A$1:$F$22</definedName>
    <definedName name="_xlnm.Print_Area" localSheetId="4">'C4'!$A$1:$F$28</definedName>
    <definedName name="_xlnm.Print_Area" localSheetId="40">'C40'!$A$1:$F$22</definedName>
    <definedName name="_xlnm.Print_Area" localSheetId="41">'C41'!$A$1:$F$24</definedName>
    <definedName name="_xlnm.Print_Area" localSheetId="42">'C42'!$B$2:$L$31</definedName>
    <definedName name="_xlnm.Print_Area" localSheetId="43">'C43'!$A$1:$P$32</definedName>
    <definedName name="_xlnm.Print_Area" localSheetId="44">'C44'!$A$1:$P$28</definedName>
    <definedName name="_xlnm.Print_Area" localSheetId="45">'C45'!$A$1:$P$57</definedName>
    <definedName name="_xlnm.Print_Area" localSheetId="46">'C46'!$A$1:$F$24</definedName>
    <definedName name="_xlnm.Print_Area" localSheetId="47">'C47'!$A$1:$F$24</definedName>
    <definedName name="_xlnm.Print_Area" localSheetId="48">'C48'!$A$1:$F$24</definedName>
    <definedName name="_xlnm.Print_Area" localSheetId="49">'C49'!$A$1:$P$48</definedName>
    <definedName name="_xlnm.Print_Area" localSheetId="5">'C5'!$A$1:$F$31</definedName>
    <definedName name="_xlnm.Print_Area" localSheetId="50">'C50'!$A$1:$F$24</definedName>
    <definedName name="_xlnm.Print_Area" localSheetId="51">'C51'!$A$1:$F$24</definedName>
    <definedName name="_xlnm.Print_Area" localSheetId="52">'C52'!$B$2:$L$97</definedName>
    <definedName name="_xlnm.Print_Area" localSheetId="6">'C6'!$A$1:$H$26</definedName>
    <definedName name="_xlnm.Print_Area" localSheetId="7">'C7'!$B$2:$F$21</definedName>
    <definedName name="_xlnm.Print_Area" localSheetId="9">'C9'!$A$1:$F$23</definedName>
    <definedName name="_xlnm.Print_Area" localSheetId="53">'Data 1'!$A$1:$I$1258</definedName>
    <definedName name="_xlnm.Print_Area" localSheetId="54">'Data 2'!$A$1:$G$3</definedName>
    <definedName name="_xlnm.Print_Area" localSheetId="55">'Data 3'!$A$1:$G$3</definedName>
    <definedName name="_xlnm.Print_Area" localSheetId="0">Indice!$A$1:$F$62</definedName>
    <definedName name="cc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4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4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4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4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4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5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c" localSheetId="1">'C1'!ccc</definedName>
    <definedName name="ccc" localSheetId="11">'C11'!ccc</definedName>
    <definedName name="ccc" localSheetId="13">'C13'!ccc</definedName>
    <definedName name="ccc" localSheetId="14">'C14'!ccc</definedName>
    <definedName name="ccc" localSheetId="15">'C15'!ccc</definedName>
    <definedName name="ccc" localSheetId="16">#N/A</definedName>
    <definedName name="ccc" localSheetId="2">'C2'!ccc</definedName>
    <definedName name="ccc" localSheetId="4">'C4'!ccc</definedName>
    <definedName name="ccc" localSheetId="42">'C42'!ccc</definedName>
    <definedName name="ccc" localSheetId="43">'C43'!ccc</definedName>
    <definedName name="ccc" localSheetId="44">'C44'!ccc</definedName>
    <definedName name="ccc" localSheetId="45">#N/A</definedName>
    <definedName name="ccc" localSheetId="49">#N/A</definedName>
    <definedName name="ccc" localSheetId="5">'C5'!ccc</definedName>
    <definedName name="ccc" localSheetId="52">#N/A</definedName>
    <definedName name="ccc" localSheetId="6">'C6'!ccc</definedName>
    <definedName name="ccc" localSheetId="7">'C7'!ccc</definedName>
    <definedName name="ccc" localSheetId="8">'C8'!ccc</definedName>
    <definedName name="ccc">'C1'!ccc</definedName>
    <definedName name="CUADRO_ANTERIOR" localSheetId="1">'C1'!CUADRO_ANTERIOR</definedName>
    <definedName name="CUADRO_ANTERIOR" localSheetId="11">'C11'!CUADRO_ANTERIOR</definedName>
    <definedName name="CUADRO_ANTERIOR" localSheetId="13">'C13'!CUADRO_ANTERIOR</definedName>
    <definedName name="CUADRO_ANTERIOR" localSheetId="14">'C14'!CUADRO_ANTERIOR</definedName>
    <definedName name="CUADRO_ANTERIOR" localSheetId="15">'C15'!CUADRO_ANTERIOR</definedName>
    <definedName name="CUADRO_ANTERIOR" localSheetId="16">#N/A</definedName>
    <definedName name="CUADRO_ANTERIOR" localSheetId="2">'C2'!CUADRO_ANTERIOR</definedName>
    <definedName name="CUADRO_ANTERIOR" localSheetId="4">'C4'!CUADRO_ANTERIOR</definedName>
    <definedName name="CUADRO_ANTERIOR" localSheetId="42">'C42'!CUADRO_ANTERIOR</definedName>
    <definedName name="CUADRO_ANTERIOR" localSheetId="43">'C43'!CUADRO_ANTERIOR</definedName>
    <definedName name="CUADRO_ANTERIOR" localSheetId="44">'C44'!CUADRO_ANTERIOR</definedName>
    <definedName name="CUADRO_ANTERIOR" localSheetId="45">'C45'!CUADRO_ANTERIOR</definedName>
    <definedName name="CUADRO_ANTERIOR" localSheetId="46">'C46'!CUADRO_ANTERIOR</definedName>
    <definedName name="CUADRO_ANTERIOR" localSheetId="47">'C47'!CUADRO_ANTERIOR</definedName>
    <definedName name="CUADRO_ANTERIOR" localSheetId="48">'C48'!CUADRO_ANTERIOR</definedName>
    <definedName name="CUADRO_ANTERIOR" localSheetId="49">'C49'!CUADRO_ANTERIOR</definedName>
    <definedName name="CUADRO_ANTERIOR" localSheetId="5">'C5'!CUADRO_ANTERIOR</definedName>
    <definedName name="CUADRO_ANTERIOR" localSheetId="50">'C50'!CUADRO_ANTERIOR</definedName>
    <definedName name="CUADRO_ANTERIOR" localSheetId="51">'C51'!CUADRO_ANTERIOR</definedName>
    <definedName name="CUADRO_ANTERIOR" localSheetId="52">'C52'!CUADRO_ANTERIOR</definedName>
    <definedName name="CUADRO_ANTERIOR" localSheetId="6">'C6'!CUADRO_ANTERIOR</definedName>
    <definedName name="CUADRO_ANTERIOR" localSheetId="7">'C7'!CUADRO_ANTERIOR</definedName>
    <definedName name="CUADRO_ANTERIOR" localSheetId="8">'C8'!CUADRO_ANTERIOR</definedName>
    <definedName name="CUADRO_ANTERIOR">'C1'!CUADRO_ANTERIOR</definedName>
    <definedName name="CUADRO_PROXIMO" localSheetId="1">'C1'!CUADRO_PROXIMO</definedName>
    <definedName name="CUADRO_PROXIMO" localSheetId="11">'C11'!CUADRO_PROXIMO</definedName>
    <definedName name="CUADRO_PROXIMO" localSheetId="13">'C13'!CUADRO_PROXIMO</definedName>
    <definedName name="CUADRO_PROXIMO" localSheetId="14">'C14'!CUADRO_PROXIMO</definedName>
    <definedName name="CUADRO_PROXIMO" localSheetId="15">'C15'!CUADRO_PROXIMO</definedName>
    <definedName name="CUADRO_PROXIMO" localSheetId="16">#N/A</definedName>
    <definedName name="CUADRO_PROXIMO" localSheetId="2">'C2'!CUADRO_PROXIMO</definedName>
    <definedName name="CUADRO_PROXIMO" localSheetId="4">'C4'!CUADRO_PROXIMO</definedName>
    <definedName name="CUADRO_PROXIMO" localSheetId="42">'C42'!CUADRO_PROXIMO</definedName>
    <definedName name="CUADRO_PROXIMO" localSheetId="43">'C43'!CUADRO_PROXIMO</definedName>
    <definedName name="CUADRO_PROXIMO" localSheetId="44">'C44'!CUADRO_PROXIMO</definedName>
    <definedName name="CUADRO_PROXIMO" localSheetId="45">'C45'!CUADRO_PROXIMO</definedName>
    <definedName name="CUADRO_PROXIMO" localSheetId="46">'C46'!CUADRO_PROXIMO</definedName>
    <definedName name="CUADRO_PROXIMO" localSheetId="47">'C47'!CUADRO_PROXIMO</definedName>
    <definedName name="CUADRO_PROXIMO" localSheetId="48">'C48'!CUADRO_PROXIMO</definedName>
    <definedName name="CUADRO_PROXIMO" localSheetId="49">'C49'!CUADRO_PROXIMO</definedName>
    <definedName name="CUADRO_PROXIMO" localSheetId="5">'C5'!CUADRO_PROXIMO</definedName>
    <definedName name="CUADRO_PROXIMO" localSheetId="50">'C50'!CUADRO_PROXIMO</definedName>
    <definedName name="CUADRO_PROXIMO" localSheetId="51">'C51'!CUADRO_PROXIMO</definedName>
    <definedName name="CUADRO_PROXIMO" localSheetId="52">'C52'!CUADRO_PROXIMO</definedName>
    <definedName name="CUADRO_PROXIMO" localSheetId="6">'C6'!CUADRO_PROXIMO</definedName>
    <definedName name="CUADRO_PROXIMO" localSheetId="7">'C7'!CUADRO_PROXIMO</definedName>
    <definedName name="CUADRO_PROXIMO" localSheetId="8">'C8'!CUADRO_PROXIMO</definedName>
    <definedName name="CUADRO_PROXIMO">'C1'!CUADRO_PROXIMO</definedName>
    <definedName name="DD" localSheetId="1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4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4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4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4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5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FINALIZAR" localSheetId="1">'C1'!FINALIZAR</definedName>
    <definedName name="FINALIZAR" localSheetId="11">'C11'!FINALIZAR</definedName>
    <definedName name="FINALIZAR" localSheetId="13">'C13'!FINALIZAR</definedName>
    <definedName name="FINALIZAR" localSheetId="14">'C14'!FINALIZAR</definedName>
    <definedName name="FINALIZAR" localSheetId="15">'C15'!FINALIZAR</definedName>
    <definedName name="FINALIZAR" localSheetId="16">#N/A</definedName>
    <definedName name="FINALIZAR" localSheetId="2">'C2'!FINALIZAR</definedName>
    <definedName name="FINALIZAR" localSheetId="4">'C4'!FINALIZAR</definedName>
    <definedName name="FINALIZAR" localSheetId="42">'C42'!FINALIZAR</definedName>
    <definedName name="FINALIZAR" localSheetId="43">'C43'!FINALIZAR</definedName>
    <definedName name="FINALIZAR" localSheetId="44">'C44'!FINALIZAR</definedName>
    <definedName name="FINALIZAR" localSheetId="45">'C45'!FINALIZAR</definedName>
    <definedName name="FINALIZAR" localSheetId="46">'C46'!FINALIZAR</definedName>
    <definedName name="FINALIZAR" localSheetId="47">'C47'!FINALIZAR</definedName>
    <definedName name="FINALIZAR" localSheetId="48">'C48'!FINALIZAR</definedName>
    <definedName name="FINALIZAR" localSheetId="49">'C49'!FINALIZAR</definedName>
    <definedName name="FINALIZAR" localSheetId="5">'C5'!FINALIZAR</definedName>
    <definedName name="FINALIZAR" localSheetId="50">'C50'!FINALIZAR</definedName>
    <definedName name="FINALIZAR" localSheetId="51">'C51'!FINALIZAR</definedName>
    <definedName name="FINALIZAR" localSheetId="52">'C52'!FINALIZAR</definedName>
    <definedName name="FINALIZAR" localSheetId="6">'C6'!FINALIZAR</definedName>
    <definedName name="FINALIZAR" localSheetId="7">'C7'!FINALIZAR</definedName>
    <definedName name="FINALIZAR" localSheetId="8">'C8'!FINALIZAR</definedName>
    <definedName name="FINALIZAR">'C1'!FINALIZAR</definedName>
    <definedName name="HTML1_1" hidden="1">"[energianosuministrada]Hoja1!$A$13:$J$46"</definedName>
    <definedName name="HTML1_10" hidden="1">""</definedName>
    <definedName name="HTML1_11" hidden="1">1</definedName>
    <definedName name="HTML1_12" hidden="1">"Macintosh HD:CASADO:INTRANET:calidaddeservicio:CS"</definedName>
    <definedName name="HTML1_2" hidden="1">1</definedName>
    <definedName name="HTML1_3" hidden="1">"energianosuministrada"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"11/11/97"</definedName>
    <definedName name="HTML1_9" hidden="1">"SOPORTE DE USUARIOS"</definedName>
    <definedName name="HTMLCount" hidden="1">1</definedName>
    <definedName name="IMPRESION" localSheetId="1">'C1'!IMPRESION</definedName>
    <definedName name="IMPRESION" localSheetId="11">'C11'!IMPRESION</definedName>
    <definedName name="IMPRESION" localSheetId="13">'C13'!IMPRESION</definedName>
    <definedName name="IMPRESION" localSheetId="14">'C14'!IMPRESION</definedName>
    <definedName name="IMPRESION" localSheetId="15">'C15'!IMPRESION</definedName>
    <definedName name="IMPRESION" localSheetId="16">#N/A</definedName>
    <definedName name="IMPRESION" localSheetId="2">'C2'!IMPRESION</definedName>
    <definedName name="IMPRESION" localSheetId="4">'C4'!IMPRESION</definedName>
    <definedName name="IMPRESION" localSheetId="42">'C42'!IMPRESION</definedName>
    <definedName name="IMPRESION" localSheetId="43">'C43'!IMPRESION</definedName>
    <definedName name="IMPRESION" localSheetId="44">'C44'!IMPRESION</definedName>
    <definedName name="IMPRESION" localSheetId="45">'C45'!IMPRESION</definedName>
    <definedName name="IMPRESION" localSheetId="46">'C46'!IMPRESION</definedName>
    <definedName name="IMPRESION" localSheetId="47">'C47'!IMPRESION</definedName>
    <definedName name="IMPRESION" localSheetId="48">'C48'!IMPRESION</definedName>
    <definedName name="IMPRESION" localSheetId="49">'C49'!IMPRESION</definedName>
    <definedName name="IMPRESION" localSheetId="5">'C5'!IMPRESION</definedName>
    <definedName name="IMPRESION" localSheetId="50">'C50'!IMPRESION</definedName>
    <definedName name="IMPRESION" localSheetId="51">'C51'!IMPRESION</definedName>
    <definedName name="IMPRESION" localSheetId="52">'C52'!IMPRESION</definedName>
    <definedName name="IMPRESION" localSheetId="6">'C6'!IMPRESION</definedName>
    <definedName name="IMPRESION" localSheetId="7">'C7'!IMPRESION</definedName>
    <definedName name="IMPRESION" localSheetId="8">'C8'!IMPRESION</definedName>
    <definedName name="IMPRESION">'C1'!IMPRESION</definedName>
    <definedName name="n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4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4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4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4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4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5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4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4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4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4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4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5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n" localSheetId="1">'C1'!nnn</definedName>
    <definedName name="nnn" localSheetId="11">'C11'!nnn</definedName>
    <definedName name="nnn" localSheetId="13">'C13'!nnn</definedName>
    <definedName name="nnn" localSheetId="14">'C14'!nnn</definedName>
    <definedName name="nnn" localSheetId="15">'C15'!nnn</definedName>
    <definedName name="nnn" localSheetId="16">#N/A</definedName>
    <definedName name="nnn" localSheetId="2">'C2'!nnn</definedName>
    <definedName name="nnn" localSheetId="4">'C4'!nnn</definedName>
    <definedName name="nnn" localSheetId="42">'C42'!nnn</definedName>
    <definedName name="nnn" localSheetId="43">'C43'!nnn</definedName>
    <definedName name="nnn" localSheetId="44">'C44'!nnn</definedName>
    <definedName name="nnn" localSheetId="45">#N/A</definedName>
    <definedName name="nnn" localSheetId="49">#N/A</definedName>
    <definedName name="nnn" localSheetId="5">'C5'!nnn</definedName>
    <definedName name="nnn" localSheetId="52">#N/A</definedName>
    <definedName name="nnn" localSheetId="6">'C6'!nnn</definedName>
    <definedName name="nnn" localSheetId="7">'C7'!nnn</definedName>
    <definedName name="nnn" localSheetId="8">'C8'!nnn</definedName>
    <definedName name="nnn">'C1'!nnn</definedName>
    <definedName name="nnnn" localSheetId="1">'C1'!nnnn</definedName>
    <definedName name="nnnn" localSheetId="11">'C11'!nnnn</definedName>
    <definedName name="nnnn" localSheetId="13">'C13'!nnnn</definedName>
    <definedName name="nnnn" localSheetId="14">'C14'!nnnn</definedName>
    <definedName name="nnnn" localSheetId="15">'C15'!nnnn</definedName>
    <definedName name="nnnn" localSheetId="16">#N/A</definedName>
    <definedName name="nnnn" localSheetId="2">'C2'!nnnn</definedName>
    <definedName name="nnnn" localSheetId="4">'C4'!nnnn</definedName>
    <definedName name="nnnn" localSheetId="42">'C42'!nnnn</definedName>
    <definedName name="nnnn" localSheetId="43">'C43'!nnnn</definedName>
    <definedName name="nnnn" localSheetId="44">'C44'!nnnn</definedName>
    <definedName name="nnnn" localSheetId="45">#N/A</definedName>
    <definedName name="nnnn" localSheetId="49">#N/A</definedName>
    <definedName name="nnnn" localSheetId="5">'C5'!nnnn</definedName>
    <definedName name="nnnn" localSheetId="52">#N/A</definedName>
    <definedName name="nnnn" localSheetId="6">'C6'!nnnn</definedName>
    <definedName name="nnnn" localSheetId="7">'C7'!nnnn</definedName>
    <definedName name="nnnn" localSheetId="8">'C8'!nnnn</definedName>
    <definedName name="nnnn">'C1'!nnnn</definedName>
    <definedName name="nu" localSheetId="13">'C13'!nu</definedName>
    <definedName name="nu" localSheetId="14">'C14'!nu</definedName>
    <definedName name="nu" localSheetId="15">'C15'!nu</definedName>
    <definedName name="nu" localSheetId="16">#N/A</definedName>
    <definedName name="nu" localSheetId="4">'C4'!nu</definedName>
    <definedName name="nu" localSheetId="42">'C42'!nu</definedName>
    <definedName name="nu" localSheetId="43">'C43'!nu</definedName>
    <definedName name="nu" localSheetId="45">#N/A</definedName>
    <definedName name="nu" localSheetId="49">#N/A</definedName>
    <definedName name="nu" localSheetId="52">#N/A</definedName>
    <definedName name="nu" localSheetId="6">'C6'!nu</definedName>
    <definedName name="nu" localSheetId="8">'C8'!nu</definedName>
    <definedName name="nu">'C13'!nu</definedName>
    <definedName name="PRINCIPAL" localSheetId="1">'C1'!PRINCIPAL</definedName>
    <definedName name="PRINCIPAL" localSheetId="11">'C11'!PRINCIPAL</definedName>
    <definedName name="PRINCIPAL" localSheetId="13">'C13'!PRINCIPAL</definedName>
    <definedName name="PRINCIPAL" localSheetId="14">'C14'!PRINCIPAL</definedName>
    <definedName name="PRINCIPAL" localSheetId="15">'C15'!PRINCIPAL</definedName>
    <definedName name="PRINCIPAL" localSheetId="16">#N/A</definedName>
    <definedName name="PRINCIPAL" localSheetId="2">'C2'!PRINCIPAL</definedName>
    <definedName name="PRINCIPAL" localSheetId="4">'C4'!PRINCIPAL</definedName>
    <definedName name="PRINCIPAL" localSheetId="42">'C42'!PRINCIPAL</definedName>
    <definedName name="PRINCIPAL" localSheetId="43">'C43'!PRINCIPAL</definedName>
    <definedName name="PRINCIPAL" localSheetId="44">'C44'!PRINCIPAL</definedName>
    <definedName name="PRINCIPAL" localSheetId="45">'C45'!PRINCIPAL</definedName>
    <definedName name="PRINCIPAL" localSheetId="46">'C46'!PRINCIPAL</definedName>
    <definedName name="PRINCIPAL" localSheetId="47">'C47'!PRINCIPAL</definedName>
    <definedName name="PRINCIPAL" localSheetId="48">'C48'!PRINCIPAL</definedName>
    <definedName name="PRINCIPAL" localSheetId="49">'C49'!PRINCIPAL</definedName>
    <definedName name="PRINCIPAL" localSheetId="5">'C5'!PRINCIPAL</definedName>
    <definedName name="PRINCIPAL" localSheetId="50">'C50'!PRINCIPAL</definedName>
    <definedName name="PRINCIPAL" localSheetId="51">'C51'!PRINCIPAL</definedName>
    <definedName name="PRINCIPAL" localSheetId="52">'C52'!PRINCIPAL</definedName>
    <definedName name="PRINCIPAL" localSheetId="6">'C6'!PRINCIPAL</definedName>
    <definedName name="PRINCIPAL" localSheetId="7">'C7'!PRINCIPAL</definedName>
    <definedName name="PRINCIPAL" localSheetId="8">'C8'!PRINCIPAL</definedName>
    <definedName name="PRINCIPAL">'C1'!PRINCIPAL</definedName>
    <definedName name="rosa" localSheetId="13">'C13'!rosa</definedName>
    <definedName name="rosa" localSheetId="14">'C14'!rosa</definedName>
    <definedName name="rosa" localSheetId="15">'C15'!rosa</definedName>
    <definedName name="rosa" localSheetId="16">#N/A</definedName>
    <definedName name="rosa" localSheetId="4">'C4'!rosa</definedName>
    <definedName name="rosa" localSheetId="42">'C42'!rosa</definedName>
    <definedName name="rosa" localSheetId="43">'C43'!rosa</definedName>
    <definedName name="rosa" localSheetId="45">#N/A</definedName>
    <definedName name="rosa" localSheetId="49">#N/A</definedName>
    <definedName name="rosa" localSheetId="52">#N/A</definedName>
    <definedName name="rosa" localSheetId="6">'C6'!rosa</definedName>
    <definedName name="rosa" localSheetId="8">'C8'!rosa</definedName>
    <definedName name="rosa">'C13'!rosa</definedName>
    <definedName name="rosa2" localSheetId="13">'C13'!rosa2</definedName>
    <definedName name="rosa2" localSheetId="14">'C14'!rosa2</definedName>
    <definedName name="rosa2" localSheetId="15">'C15'!rosa2</definedName>
    <definedName name="rosa2" localSheetId="16">#N/A</definedName>
    <definedName name="rosa2" localSheetId="4">'C4'!rosa2</definedName>
    <definedName name="rosa2" localSheetId="42">'C42'!rosa2</definedName>
    <definedName name="rosa2" localSheetId="43">'C43'!rosa2</definedName>
    <definedName name="rosa2" localSheetId="45">#N/A</definedName>
    <definedName name="rosa2" localSheetId="49">#N/A</definedName>
    <definedName name="rosa2" localSheetId="52">#N/A</definedName>
    <definedName name="rosa2" localSheetId="6">'C6'!rosa2</definedName>
    <definedName name="rosa2" localSheetId="8">'C8'!rosa2</definedName>
    <definedName name="rosa2">'C13'!rosa2</definedName>
    <definedName name="_xlnm.Print_Titles" localSheetId="33">'C33'!$2:$4</definedName>
    <definedName name="_xlnm.Print_Titles" localSheetId="35">'C35'!$2:$4</definedName>
    <definedName name="_xlnm.Print_Titles" localSheetId="52">'C52'!$7:$8</definedName>
    <definedName name="_xlnm.Print_Titles" localSheetId="53">'Data 1'!$1:$3</definedName>
    <definedName name="VV" localSheetId="13">'C13'!VV</definedName>
    <definedName name="VV" localSheetId="14">'C14'!VV</definedName>
    <definedName name="VV" localSheetId="15">'C15'!VV</definedName>
    <definedName name="VV" localSheetId="16">#N/A</definedName>
    <definedName name="VV" localSheetId="4">'C4'!VV</definedName>
    <definedName name="VV" localSheetId="42">'C42'!VV</definedName>
    <definedName name="VV" localSheetId="43">'C43'!VV</definedName>
    <definedName name="VV" localSheetId="45">#N/A</definedName>
    <definedName name="VV" localSheetId="49">#N/A</definedName>
    <definedName name="VV" localSheetId="52">#N/A</definedName>
    <definedName name="VV" localSheetId="6">'C6'!VV</definedName>
    <definedName name="VV" localSheetId="8">'C8'!VV</definedName>
    <definedName name="VV">'C13'!VV</definedName>
    <definedName name="wrn.Completo.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4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4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4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4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4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5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4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4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4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4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5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x" localSheetId="16">#N/A</definedName>
    <definedName name="x" localSheetId="42">'C42'!x</definedName>
    <definedName name="x" localSheetId="43">'C43'!x</definedName>
    <definedName name="x" localSheetId="45">#N/A</definedName>
    <definedName name="x" localSheetId="49">#N/A</definedName>
    <definedName name="x" localSheetId="52">#N/A</definedName>
    <definedName name="x">'C42'!x</definedName>
    <definedName name="XX" localSheetId="1">'C1'!XX</definedName>
    <definedName name="XX" localSheetId="11">'C11'!XX</definedName>
    <definedName name="XX" localSheetId="13">'C13'!XX</definedName>
    <definedName name="XX" localSheetId="14">'C14'!XX</definedName>
    <definedName name="XX" localSheetId="15">'C15'!XX</definedName>
    <definedName name="XX" localSheetId="16">#N/A</definedName>
    <definedName name="XX" localSheetId="2">'C2'!XX</definedName>
    <definedName name="XX" localSheetId="4">'C4'!XX</definedName>
    <definedName name="XX" localSheetId="42">'C42'!XX</definedName>
    <definedName name="XX" localSheetId="43">'C43'!XX</definedName>
    <definedName name="XX" localSheetId="44">'C44'!XX</definedName>
    <definedName name="XX" localSheetId="45">#N/A</definedName>
    <definedName name="XX" localSheetId="49">#N/A</definedName>
    <definedName name="XX" localSheetId="5">'C5'!XX</definedName>
    <definedName name="XX" localSheetId="52">#N/A</definedName>
    <definedName name="XX" localSheetId="6">'C6'!XX</definedName>
    <definedName name="XX" localSheetId="7">'C7'!XX</definedName>
    <definedName name="XX" localSheetId="8">'C8'!XX</definedName>
    <definedName name="XX">'C1'!XX</definedName>
    <definedName name="xxx" localSheetId="1">'C1'!xxx</definedName>
    <definedName name="xxx" localSheetId="11">'C11'!xxx</definedName>
    <definedName name="xxx" localSheetId="13">'C13'!xxx</definedName>
    <definedName name="xxx" localSheetId="14">'C14'!xxx</definedName>
    <definedName name="xxx" localSheetId="15">'C15'!xxx</definedName>
    <definedName name="xxx" localSheetId="16">#N/A</definedName>
    <definedName name="xxx" localSheetId="2">'C2'!xxx</definedName>
    <definedName name="xxx" localSheetId="4">'C4'!xxx</definedName>
    <definedName name="xxx" localSheetId="42">'C42'!xxx</definedName>
    <definedName name="xxx" localSheetId="43">'C43'!xxx</definedName>
    <definedName name="xxx" localSheetId="44">'C44'!xxx</definedName>
    <definedName name="xxx" localSheetId="45">#N/A</definedName>
    <definedName name="xxx" localSheetId="49">#N/A</definedName>
    <definedName name="xxx" localSheetId="5">'C5'!xxx</definedName>
    <definedName name="xxx" localSheetId="52">#N/A</definedName>
    <definedName name="xxx" localSheetId="6">'C6'!xxx</definedName>
    <definedName name="xxx" localSheetId="7">'C7'!xxx</definedName>
    <definedName name="xxx" localSheetId="8">'C8'!xxx</definedName>
    <definedName name="xxx">'C1'!xxx</definedName>
    <definedName name="XXXX" localSheetId="16">#N/A</definedName>
    <definedName name="XXXX" localSheetId="42">'C42'!XXXX</definedName>
    <definedName name="XXXX" localSheetId="43">'C43'!XXXX</definedName>
    <definedName name="XXXX" localSheetId="45">#N/A</definedName>
    <definedName name="XXXX" localSheetId="49">#N/A</definedName>
    <definedName name="XXXX" localSheetId="52">#N/A</definedName>
    <definedName name="XXXX">'C42'!XXXX</definedName>
    <definedName name="xxxxx" localSheetId="16">#N/A</definedName>
    <definedName name="xxxxx" localSheetId="42">'C42'!xxxxx</definedName>
    <definedName name="xxxxx" localSheetId="43">'C43'!xxxxx</definedName>
    <definedName name="xxxxx" localSheetId="45">#N/A</definedName>
    <definedName name="xxxxx" localSheetId="49">#N/A</definedName>
    <definedName name="xxxxx" localSheetId="52">#N/A</definedName>
    <definedName name="xxxxx">'C42'!xxxxx</definedName>
    <definedName name="Z_10318EB3_7543_41D7_B07B_A27B32D1F538_.wvu.PrintArea" localSheetId="16" hidden="1">'C16'!#REF!,'C16'!$B$3:$K$25</definedName>
    <definedName name="Z_22B26D9C_611A_11D3_B8AC_0008C7298EBA_.wvu.PrintArea" localSheetId="17" hidden="1">'C17'!$A$1:$H$32</definedName>
    <definedName name="Z_22B26D9C_611A_11D3_B8AC_0008C7298EBA_.wvu.PrintArea" localSheetId="18" hidden="1">'C18'!$A$1:$H$20</definedName>
    <definedName name="Z_22B26D9C_611A_11D3_B8AC_0008C7298EBA_.wvu.PrintArea" localSheetId="21" hidden="1">'C21'!$A$1:$H$7</definedName>
    <definedName name="Z_22B26D9C_611A_11D3_B8AC_0008C7298EBA_.wvu.PrintArea" localSheetId="39" hidden="1">'C39'!$A$1:$E$21</definedName>
    <definedName name="Z_22B26D9C_611A_11D3_B8AC_0008C7298EBA_.wvu.PrintArea" localSheetId="5" hidden="1">'C5'!$A$1:$E$21</definedName>
    <definedName name="Z_22B26D9C_611A_11D3_B8AC_0008C7298EBA_.wvu.PrintArea" localSheetId="53" hidden="1">'Data 1'!$1:$1048576</definedName>
    <definedName name="Z_22B26D9C_611A_11D3_B8AC_0008C7298EBA_.wvu.PrintArea" localSheetId="0" hidden="1">Indice!$A$1:$E$7</definedName>
  </definedNames>
  <calcPr calcId="191029"/>
  <customWorkbookViews>
    <customWorkbookView name="C17_V" guid="{7C7883F2-DB79-11D6-846D-0008C7298EBA}" includePrintSettings="0" includeHiddenRowCol="0" maximized="1" showSheetTabs="0" windowWidth="794" windowHeight="457" tabRatio="877" activeSheetId="3072" showStatusbar="0"/>
    <customWorkbookView name="C16_V" guid="{7C7883F1-DB79-11D6-846D-0008C7298EBA}" includePrintSettings="0" includeHiddenRowCol="0" maximized="1" showSheetTabs="0" windowWidth="794" windowHeight="457" tabRatio="877" activeSheetId="3072" showStatusbar="0"/>
    <customWorkbookView name="C15_V" guid="{7C7883F0-DB79-11D6-846D-0008C7298EBA}" includePrintSettings="0" includeHiddenRowCol="0" maximized="1" showSheetTabs="0" windowWidth="794" windowHeight="457" tabRatio="877" activeSheetId="3072" showStatusbar="0"/>
    <customWorkbookView name="C10_V" guid="{7C7883EF-DB79-11D6-846D-0008C7298EBA}" includePrintSettings="0" includeHiddenRowCol="0" maximized="1" showSheetTabs="0" windowWidth="794" windowHeight="457" tabRatio="877" activeSheetId="3072" showStatusbar="0"/>
    <customWorkbookView name="C5_V" guid="{7C7883EE-DB79-11D6-846D-0008C7298EBA}" includePrintSettings="0" includeHiddenRowCol="0" maximized="1" showSheetTabs="0" windowWidth="794" windowHeight="457" tabRatio="877" activeSheetId="3072" showStatusbar="0"/>
    <customWorkbookView name="C4_V" guid="{7C7883ED-DB79-11D6-846D-0008C7298EBA}" includePrintSettings="0" includeHiddenRowCol="0" maximized="1" showSheetTabs="0" windowWidth="794" windowHeight="457" tabRatio="877" activeSheetId="3072" showStatusbar="0"/>
    <customWorkbookView name="C2_V" guid="{7C7883EC-DB79-11D6-846D-0008C7298EBA}" includePrintSettings="0" includeHiddenRowCol="0" maximized="1" showSheetTabs="0" windowWidth="794" windowHeight="457" tabRatio="877" activeSheetId="3072" showStatusbar="0"/>
    <customWorkbookView name="C1_V" guid="{7C7883EB-DB79-11D6-846D-0008C7298EBA}" includePrintSettings="0" includeHiddenRowCol="0" maximized="1" showSheetTabs="0" windowWidth="794" windowHeight="457" tabRatio="877" activeSheetId="3072" showStatusbar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145" i="23" l="1"/>
  <c r="J145" i="23"/>
  <c r="I145" i="23"/>
  <c r="H145" i="23"/>
  <c r="G145" i="23"/>
  <c r="F145" i="23"/>
  <c r="E145" i="23"/>
  <c r="D145" i="23"/>
  <c r="K144" i="23"/>
  <c r="J144" i="23"/>
  <c r="I144" i="23"/>
  <c r="H144" i="23"/>
  <c r="G144" i="23"/>
  <c r="F144" i="23"/>
  <c r="E144" i="23"/>
  <c r="D144" i="23"/>
  <c r="I9" i="30" l="1"/>
  <c r="D228" i="70" l="1"/>
  <c r="D216" i="70"/>
  <c r="Z248" i="70" l="1"/>
  <c r="D262" i="70"/>
  <c r="O100" i="23" l="1"/>
  <c r="I60" i="28"/>
  <c r="J60" i="28"/>
  <c r="K42" i="27" l="1"/>
  <c r="K13" i="14"/>
  <c r="H23" i="14"/>
  <c r="H216" i="71"/>
  <c r="I216" i="71" s="1"/>
  <c r="I31" i="94" l="1"/>
  <c r="H31" i="94"/>
  <c r="G31" i="94"/>
  <c r="F31" i="94"/>
  <c r="I24" i="94"/>
  <c r="H24" i="94"/>
  <c r="G24" i="94"/>
  <c r="F24" i="94"/>
  <c r="I16" i="94"/>
  <c r="I32" i="94" s="1"/>
  <c r="H16" i="94"/>
  <c r="H32" i="94" s="1"/>
  <c r="G16" i="94"/>
  <c r="G32" i="94" s="1"/>
  <c r="F16" i="94"/>
  <c r="F32" i="94" s="1"/>
  <c r="H262" i="70" l="1"/>
  <c r="R280" i="70"/>
  <c r="D158" i="70" l="1"/>
  <c r="H169" i="70"/>
  <c r="J25" i="77" s="1"/>
  <c r="H167" i="70"/>
  <c r="J13" i="77" s="1"/>
  <c r="H166" i="70"/>
  <c r="J23" i="77" s="1"/>
  <c r="H165" i="70"/>
  <c r="J22" i="77" s="1"/>
  <c r="H164" i="70"/>
  <c r="J12" i="77" s="1"/>
  <c r="H163" i="70"/>
  <c r="J11" i="77" s="1"/>
  <c r="H162" i="70"/>
  <c r="J10" i="77" s="1"/>
  <c r="H161" i="70"/>
  <c r="J9" i="77" s="1"/>
  <c r="H160" i="70"/>
  <c r="J21" i="77" s="1"/>
  <c r="H159" i="70"/>
  <c r="J20" i="77" s="1"/>
  <c r="H157" i="70"/>
  <c r="J18" i="77" s="1"/>
  <c r="H156" i="70"/>
  <c r="J17" i="77" s="1"/>
  <c r="G158" i="70"/>
  <c r="G168" i="70" s="1"/>
  <c r="G170" i="70" s="1"/>
  <c r="F158" i="70"/>
  <c r="F168" i="70" s="1"/>
  <c r="F170" i="70" s="1"/>
  <c r="E158" i="70"/>
  <c r="E168" i="70" s="1"/>
  <c r="E170" i="70" s="1"/>
  <c r="H154" i="70"/>
  <c r="J15" i="77" s="1"/>
  <c r="H153" i="70"/>
  <c r="J8" i="77" s="1"/>
  <c r="H158" i="70" l="1"/>
  <c r="D168" i="70"/>
  <c r="D170" i="70" s="1"/>
  <c r="H155" i="70"/>
  <c r="J16" i="77" s="1"/>
  <c r="J33" i="15"/>
  <c r="J32" i="15"/>
  <c r="J23" i="15"/>
  <c r="J18" i="15"/>
  <c r="H168" i="70" l="1"/>
  <c r="H170" i="70" s="1"/>
  <c r="J19" i="77"/>
  <c r="J11" i="28"/>
  <c r="J37" i="28"/>
  <c r="J10" i="28"/>
  <c r="J68" i="28"/>
  <c r="I81" i="28"/>
  <c r="I102" i="28"/>
  <c r="J69" i="28"/>
  <c r="J70" i="28"/>
  <c r="J71" i="28"/>
  <c r="J72" i="28"/>
  <c r="J73" i="28"/>
  <c r="J74" i="28"/>
  <c r="J75" i="28"/>
  <c r="J76" i="28"/>
  <c r="J77" i="28"/>
  <c r="J78" i="28"/>
  <c r="J79" i="28"/>
  <c r="J80" i="28"/>
  <c r="J82" i="28"/>
  <c r="J83" i="28"/>
  <c r="J84" i="28"/>
  <c r="J85" i="28"/>
  <c r="J86" i="28"/>
  <c r="J87" i="28"/>
  <c r="J88" i="28"/>
  <c r="J89" i="28"/>
  <c r="J90" i="28"/>
  <c r="J91" i="28"/>
  <c r="J92" i="28"/>
  <c r="J93" i="28"/>
  <c r="J94" i="28"/>
  <c r="J95" i="28"/>
  <c r="J96" i="28"/>
  <c r="J97" i="28"/>
  <c r="J98" i="28"/>
  <c r="J99" i="28"/>
  <c r="J100" i="28"/>
  <c r="J101" i="28"/>
  <c r="J103" i="28"/>
  <c r="J104" i="28"/>
  <c r="J105" i="28"/>
  <c r="J106" i="28"/>
  <c r="J107" i="28"/>
  <c r="J108" i="28"/>
  <c r="J109" i="28"/>
  <c r="J110" i="28"/>
  <c r="J111" i="28"/>
  <c r="J112" i="28"/>
  <c r="J113" i="28"/>
  <c r="J114" i="28"/>
  <c r="J115" i="28"/>
  <c r="J116" i="28"/>
  <c r="H33" i="64"/>
  <c r="I10" i="28" l="1"/>
  <c r="I35" i="15" l="1"/>
  <c r="I33" i="15"/>
  <c r="I32" i="15"/>
  <c r="I23" i="15"/>
  <c r="I18" i="15"/>
  <c r="I17" i="15"/>
  <c r="I45" i="15"/>
  <c r="J26" i="64"/>
  <c r="I26" i="64"/>
  <c r="G35" i="15" l="1"/>
  <c r="J12" i="28" l="1"/>
  <c r="J13" i="28"/>
  <c r="J14" i="28"/>
  <c r="J15" i="28"/>
  <c r="J16" i="28"/>
  <c r="J17" i="28"/>
  <c r="J18" i="28"/>
  <c r="J19" i="28"/>
  <c r="J20" i="28"/>
  <c r="J21" i="28"/>
  <c r="J22" i="28"/>
  <c r="J24" i="28"/>
  <c r="J25" i="28"/>
  <c r="J26" i="28"/>
  <c r="J27" i="28"/>
  <c r="J28" i="28"/>
  <c r="J29" i="28"/>
  <c r="J30" i="28"/>
  <c r="J31" i="28"/>
  <c r="J32" i="28"/>
  <c r="J33" i="28"/>
  <c r="J34" i="28"/>
  <c r="J35" i="28"/>
  <c r="J36" i="28"/>
  <c r="J38" i="28"/>
  <c r="J39" i="28"/>
  <c r="J40" i="28"/>
  <c r="J41" i="28"/>
  <c r="J42" i="28"/>
  <c r="J43" i="28"/>
  <c r="J46" i="28"/>
  <c r="J47" i="28"/>
  <c r="J48" i="28"/>
  <c r="J49" i="28"/>
  <c r="J50" i="28"/>
  <c r="J51" i="28"/>
  <c r="J52" i="28"/>
  <c r="J53" i="28"/>
  <c r="J54" i="28"/>
  <c r="J55" i="28"/>
  <c r="J56" i="28"/>
  <c r="J57" i="28"/>
  <c r="J58" i="28"/>
  <c r="I23" i="28"/>
  <c r="I44" i="28"/>
  <c r="I45" i="28"/>
  <c r="I34" i="15"/>
  <c r="I12" i="15"/>
  <c r="I13" i="15"/>
  <c r="I14" i="15"/>
  <c r="I15" i="15"/>
  <c r="I16" i="15"/>
  <c r="I21" i="15"/>
  <c r="I22" i="15"/>
  <c r="I24" i="15"/>
  <c r="F35" i="15"/>
  <c r="J19" i="15"/>
  <c r="J20" i="15"/>
  <c r="J25" i="15"/>
  <c r="J26" i="15"/>
  <c r="J27" i="15"/>
  <c r="J28" i="15"/>
  <c r="J29" i="15"/>
  <c r="J30" i="15"/>
  <c r="J31" i="15"/>
  <c r="I46" i="15"/>
  <c r="I47" i="15"/>
  <c r="I48" i="15"/>
  <c r="I49" i="15"/>
  <c r="I51" i="15"/>
  <c r="I58" i="15"/>
  <c r="H19" i="2" l="1"/>
  <c r="H27" i="2"/>
  <c r="H26" i="2"/>
  <c r="F14" i="38" l="1"/>
  <c r="D576" i="23"/>
  <c r="M656" i="23" l="1"/>
  <c r="F573" i="23"/>
  <c r="D654" i="23"/>
  <c r="N100" i="23" l="1"/>
  <c r="O103" i="23"/>
  <c r="N107" i="23"/>
  <c r="D192" i="70" l="1"/>
  <c r="E84" i="23" l="1"/>
  <c r="E52" i="1" l="1"/>
  <c r="E27" i="1"/>
  <c r="E26" i="1"/>
  <c r="E24" i="1"/>
  <c r="E22" i="1"/>
  <c r="E10" i="1"/>
  <c r="E9" i="1"/>
  <c r="I34" i="91" l="1"/>
  <c r="I33" i="91"/>
  <c r="I32" i="91"/>
  <c r="I31" i="91"/>
  <c r="I26" i="91"/>
  <c r="I11" i="91"/>
  <c r="I10" i="91"/>
  <c r="I9" i="91"/>
  <c r="G238" i="70" l="1"/>
  <c r="N238" i="70"/>
  <c r="S238" i="70"/>
  <c r="E239" i="70"/>
  <c r="F239" i="70"/>
  <c r="G239" i="70"/>
  <c r="H239" i="70"/>
  <c r="J239" i="70"/>
  <c r="K239" i="70"/>
  <c r="L239" i="70"/>
  <c r="M239" i="70"/>
  <c r="N239" i="70"/>
  <c r="O239" i="70"/>
  <c r="P239" i="70"/>
  <c r="Q239" i="70"/>
  <c r="R239" i="70"/>
  <c r="S239" i="70"/>
  <c r="T239" i="70"/>
  <c r="U239" i="70"/>
  <c r="V239" i="70"/>
  <c r="N240" i="70"/>
  <c r="R240" i="70"/>
  <c r="S240" i="70"/>
  <c r="N241" i="70"/>
  <c r="E242" i="70"/>
  <c r="F242" i="70"/>
  <c r="G242" i="70"/>
  <c r="I242" i="70"/>
  <c r="J242" i="70"/>
  <c r="L242" i="70"/>
  <c r="N242" i="70"/>
  <c r="P242" i="70"/>
  <c r="Q242" i="70"/>
  <c r="R242" i="70"/>
  <c r="S242" i="70"/>
  <c r="U242" i="70"/>
  <c r="V242" i="70"/>
  <c r="N243" i="70"/>
  <c r="S243" i="70"/>
  <c r="E244" i="70"/>
  <c r="F244" i="70"/>
  <c r="H244" i="70"/>
  <c r="I244" i="70"/>
  <c r="K244" i="70"/>
  <c r="L244" i="70"/>
  <c r="N244" i="70"/>
  <c r="O244" i="70"/>
  <c r="Q244" i="70"/>
  <c r="T244" i="70"/>
  <c r="U244" i="70"/>
  <c r="D244" i="70"/>
  <c r="D239" i="70"/>
  <c r="G228" i="70"/>
  <c r="I228" i="70"/>
  <c r="N228" i="70"/>
  <c r="Q228" i="70"/>
  <c r="R228" i="70"/>
  <c r="S228" i="70"/>
  <c r="T228" i="70"/>
  <c r="U228" i="70"/>
  <c r="V228" i="70"/>
  <c r="F229" i="70"/>
  <c r="G229" i="70"/>
  <c r="I229" i="70"/>
  <c r="J229" i="70"/>
  <c r="L229" i="70"/>
  <c r="N229" i="70"/>
  <c r="P229" i="70"/>
  <c r="Q229" i="70"/>
  <c r="R229" i="70"/>
  <c r="S229" i="70"/>
  <c r="T229" i="70"/>
  <c r="U229" i="70"/>
  <c r="V229" i="70"/>
  <c r="H230" i="70"/>
  <c r="I230" i="70"/>
  <c r="J230" i="70"/>
  <c r="K230" i="70"/>
  <c r="M230" i="70"/>
  <c r="N230" i="70"/>
  <c r="O230" i="70"/>
  <c r="Q230" i="70"/>
  <c r="R230" i="70"/>
  <c r="S230" i="70"/>
  <c r="T230" i="70"/>
  <c r="U230" i="70"/>
  <c r="V230" i="70"/>
  <c r="F231" i="70"/>
  <c r="H231" i="70"/>
  <c r="J231" i="70"/>
  <c r="K231" i="70"/>
  <c r="L231" i="70"/>
  <c r="M231" i="70"/>
  <c r="O231" i="70"/>
  <c r="P231" i="70"/>
  <c r="Q231" i="70"/>
  <c r="R231" i="70"/>
  <c r="T231" i="70"/>
  <c r="U231" i="70"/>
  <c r="V231" i="70"/>
  <c r="J232" i="70"/>
  <c r="L232" i="70"/>
  <c r="N232" i="70"/>
  <c r="O232" i="70"/>
  <c r="R232" i="70"/>
  <c r="S232" i="70"/>
  <c r="I233" i="70"/>
  <c r="N233" i="70"/>
  <c r="S233" i="70"/>
  <c r="I234" i="70"/>
  <c r="K234" i="70"/>
  <c r="L234" i="70"/>
  <c r="N234" i="70"/>
  <c r="O234" i="70"/>
  <c r="Q234" i="70"/>
  <c r="T234" i="70"/>
  <c r="U234" i="70"/>
  <c r="E229" i="70"/>
  <c r="E231" i="70"/>
  <c r="D231" i="70"/>
  <c r="D229" i="70"/>
  <c r="M15" i="46"/>
  <c r="I15" i="46"/>
  <c r="D238" i="70" l="1"/>
  <c r="D242" i="70"/>
  <c r="D243" i="70"/>
  <c r="D240" i="70"/>
  <c r="D241" i="70"/>
  <c r="J10" i="15" l="1"/>
  <c r="J50" i="15"/>
  <c r="J52" i="15"/>
  <c r="J53" i="15"/>
  <c r="J54" i="15"/>
  <c r="J55" i="15"/>
  <c r="J56" i="15"/>
  <c r="J57" i="15"/>
  <c r="J59" i="15"/>
  <c r="J43" i="15"/>
  <c r="G60" i="28"/>
  <c r="G43" i="97" l="1"/>
  <c r="H43" i="97"/>
  <c r="I43" i="97"/>
  <c r="J43" i="97"/>
  <c r="J47" i="97" s="1"/>
  <c r="K43" i="97"/>
  <c r="G35" i="97"/>
  <c r="G47" i="97" s="1"/>
  <c r="H35" i="97"/>
  <c r="I35" i="97"/>
  <c r="J35" i="97"/>
  <c r="K35" i="97"/>
  <c r="K47" i="97" s="1"/>
  <c r="F43" i="97"/>
  <c r="F35" i="97"/>
  <c r="G14" i="97"/>
  <c r="H14" i="97"/>
  <c r="I14" i="97"/>
  <c r="J14" i="97"/>
  <c r="K14" i="97"/>
  <c r="F14" i="97"/>
  <c r="G22" i="97"/>
  <c r="G26" i="97" s="1"/>
  <c r="H22" i="97"/>
  <c r="I22" i="97"/>
  <c r="J22" i="97"/>
  <c r="K22" i="97"/>
  <c r="K26" i="97" s="1"/>
  <c r="F22" i="97"/>
  <c r="G14" i="96"/>
  <c r="G22" i="96"/>
  <c r="H22" i="96"/>
  <c r="I22" i="96"/>
  <c r="J22" i="96"/>
  <c r="J24" i="94"/>
  <c r="J16" i="94"/>
  <c r="H14" i="96" l="1"/>
  <c r="J14" i="96"/>
  <c r="I14" i="96"/>
  <c r="I26" i="96" s="1"/>
  <c r="K22" i="96"/>
  <c r="G26" i="96"/>
  <c r="F14" i="96"/>
  <c r="J26" i="96"/>
  <c r="H26" i="96"/>
  <c r="F22" i="96"/>
  <c r="I47" i="97"/>
  <c r="F47" i="97"/>
  <c r="I26" i="97"/>
  <c r="H26" i="97"/>
  <c r="F26" i="97"/>
  <c r="H47" i="97"/>
  <c r="J26" i="97"/>
  <c r="E216" i="70"/>
  <c r="F26" i="96" l="1"/>
  <c r="K14" i="96"/>
  <c r="E238" i="70"/>
  <c r="E240" i="70"/>
  <c r="E241" i="70"/>
  <c r="E243" i="70"/>
  <c r="D285" i="70" l="1"/>
  <c r="D284" i="70" l="1"/>
  <c r="D294" i="70" l="1"/>
  <c r="M15" i="44" l="1"/>
  <c r="G15" i="44" l="1"/>
  <c r="I15" i="44"/>
  <c r="H136" i="70" l="1"/>
  <c r="I18" i="77" s="1"/>
  <c r="H132" i="70"/>
  <c r="I8" i="77" s="1"/>
  <c r="H148" i="70"/>
  <c r="I25" i="77" s="1"/>
  <c r="H142" i="70"/>
  <c r="I11" i="77" s="1"/>
  <c r="H146" i="70"/>
  <c r="I13" i="77" s="1"/>
  <c r="H139" i="70"/>
  <c r="I21" i="77" s="1"/>
  <c r="H138" i="70"/>
  <c r="I20" i="77" s="1"/>
  <c r="H144" i="70"/>
  <c r="I22" i="77" s="1"/>
  <c r="H140" i="70"/>
  <c r="I9" i="77" s="1"/>
  <c r="G137" i="70"/>
  <c r="G147" i="70" s="1"/>
  <c r="G149" i="70" s="1"/>
  <c r="G171" i="70" s="1"/>
  <c r="H141" i="70" l="1"/>
  <c r="I10" i="77" s="1"/>
  <c r="F137" i="70"/>
  <c r="F147" i="70" s="1"/>
  <c r="F149" i="70" s="1"/>
  <c r="F171" i="70" s="1"/>
  <c r="E137" i="70"/>
  <c r="E147" i="70" s="1"/>
  <c r="E149" i="70" s="1"/>
  <c r="E171" i="70" s="1"/>
  <c r="H145" i="70"/>
  <c r="I23" i="77" s="1"/>
  <c r="H135" i="70"/>
  <c r="I17" i="77" s="1"/>
  <c r="H143" i="70"/>
  <c r="I12" i="77" s="1"/>
  <c r="D137" i="70"/>
  <c r="H133" i="70"/>
  <c r="I15" i="77" s="1"/>
  <c r="H134" i="70"/>
  <c r="I16" i="77" s="1"/>
  <c r="L188" i="23"/>
  <c r="I188" i="23"/>
  <c r="F188" i="23"/>
  <c r="J188" i="23"/>
  <c r="D188" i="23"/>
  <c r="G188" i="23"/>
  <c r="H137" i="70" l="1"/>
  <c r="J14" i="77"/>
  <c r="J24" i="77"/>
  <c r="D147" i="70"/>
  <c r="D149" i="70" s="1"/>
  <c r="D171" i="70" s="1"/>
  <c r="H147" i="70" l="1"/>
  <c r="H149" i="70" s="1"/>
  <c r="H171" i="70" s="1"/>
  <c r="I19" i="77"/>
  <c r="J26" i="77"/>
  <c r="D209" i="70"/>
  <c r="D221" i="70" s="1"/>
  <c r="O192" i="70" l="1"/>
  <c r="K192" i="70"/>
  <c r="G192" i="70"/>
  <c r="U192" i="70"/>
  <c r="Q192" i="70"/>
  <c r="M192" i="70"/>
  <c r="I192" i="70"/>
  <c r="E192" i="70"/>
  <c r="S192" i="70"/>
  <c r="V192" i="70"/>
  <c r="R192" i="70"/>
  <c r="N192" i="70"/>
  <c r="J192" i="70"/>
  <c r="F192" i="70"/>
  <c r="T192" i="70"/>
  <c r="P192" i="70"/>
  <c r="L192" i="70"/>
  <c r="H192" i="70"/>
  <c r="H84" i="23" l="1"/>
  <c r="D84" i="23" l="1"/>
  <c r="G15" i="46" l="1"/>
  <c r="G17" i="92"/>
  <c r="E75" i="23"/>
  <c r="G25" i="92"/>
  <c r="F166" i="23"/>
  <c r="L145" i="23"/>
  <c r="F165" i="23"/>
  <c r="L144" i="23"/>
  <c r="K143" i="23"/>
  <c r="K154" i="23" s="1"/>
  <c r="G143" i="23"/>
  <c r="G159" i="23" s="1"/>
  <c r="G25" i="46"/>
  <c r="M143" i="23"/>
  <c r="E143" i="23"/>
  <c r="E152" i="23" s="1"/>
  <c r="J143" i="23"/>
  <c r="J156" i="23" s="1"/>
  <c r="L143" i="23"/>
  <c r="L154" i="23" s="1"/>
  <c r="H143" i="23"/>
  <c r="H153" i="23" s="1"/>
  <c r="I143" i="23"/>
  <c r="I156" i="23" s="1"/>
  <c r="F143" i="23"/>
  <c r="F148" i="23" s="1"/>
  <c r="F149" i="23" l="1"/>
  <c r="J149" i="23"/>
  <c r="M157" i="23"/>
  <c r="M147" i="23"/>
  <c r="D587" i="23"/>
  <c r="D597" i="23"/>
  <c r="G152" i="23"/>
  <c r="E154" i="23"/>
  <c r="H155" i="23"/>
  <c r="K156" i="23"/>
  <c r="I158" i="23"/>
  <c r="D585" i="23"/>
  <c r="D603" i="23"/>
  <c r="D579" i="23"/>
  <c r="F150" i="23"/>
  <c r="M151" i="23"/>
  <c r="G153" i="23"/>
  <c r="E155" i="23"/>
  <c r="H156" i="23"/>
  <c r="K157" i="23"/>
  <c r="I159" i="23"/>
  <c r="E148" i="23"/>
  <c r="H149" i="23"/>
  <c r="K150" i="23"/>
  <c r="I152" i="23"/>
  <c r="L153" i="23"/>
  <c r="F155" i="23"/>
  <c r="M156" i="23"/>
  <c r="D583" i="23"/>
  <c r="J159" i="23"/>
  <c r="J148" i="23"/>
  <c r="M149" i="23"/>
  <c r="G151" i="23"/>
  <c r="E153" i="23"/>
  <c r="D602" i="23"/>
  <c r="G155" i="23"/>
  <c r="E157" i="23"/>
  <c r="H158" i="23"/>
  <c r="K159" i="23"/>
  <c r="L147" i="23"/>
  <c r="M150" i="23"/>
  <c r="K152" i="23"/>
  <c r="I154" i="23"/>
  <c r="D589" i="23"/>
  <c r="F157" i="23"/>
  <c r="D600" i="23"/>
  <c r="L159" i="23"/>
  <c r="E147" i="23"/>
  <c r="L148" i="23"/>
  <c r="J150" i="23"/>
  <c r="H152" i="23"/>
  <c r="K153" i="23"/>
  <c r="I155" i="23"/>
  <c r="L156" i="23"/>
  <c r="F158" i="23"/>
  <c r="M159" i="23"/>
  <c r="I148" i="23"/>
  <c r="L149" i="23"/>
  <c r="F151" i="23"/>
  <c r="M152" i="23"/>
  <c r="D586" i="23"/>
  <c r="J155" i="23"/>
  <c r="D606" i="23"/>
  <c r="G158" i="23"/>
  <c r="G147" i="23"/>
  <c r="E149" i="23"/>
  <c r="H150" i="23"/>
  <c r="K151" i="23"/>
  <c r="I153" i="23"/>
  <c r="H154" i="23"/>
  <c r="K155" i="23"/>
  <c r="I157" i="23"/>
  <c r="D584" i="23"/>
  <c r="H147" i="23"/>
  <c r="G148" i="23"/>
  <c r="E150" i="23"/>
  <c r="H151" i="23"/>
  <c r="F153" i="23"/>
  <c r="D604" i="23"/>
  <c r="L155" i="23"/>
  <c r="J157" i="23"/>
  <c r="M158" i="23"/>
  <c r="I147" i="23"/>
  <c r="H148" i="23"/>
  <c r="G149" i="23"/>
  <c r="E151" i="23"/>
  <c r="L152" i="23"/>
  <c r="F154" i="23"/>
  <c r="M155" i="23"/>
  <c r="D590" i="23"/>
  <c r="J158" i="23"/>
  <c r="D601" i="23"/>
  <c r="F147" i="23"/>
  <c r="D595" i="23"/>
  <c r="D580" i="23"/>
  <c r="J151" i="23"/>
  <c r="D598" i="23"/>
  <c r="G154" i="23"/>
  <c r="E156" i="23"/>
  <c r="H157" i="23"/>
  <c r="K158" i="23"/>
  <c r="K147" i="23"/>
  <c r="I149" i="23"/>
  <c r="D581" i="23"/>
  <c r="F152" i="23"/>
  <c r="D588" i="23"/>
  <c r="F156" i="23"/>
  <c r="D599" i="23"/>
  <c r="L158" i="23"/>
  <c r="K148" i="23"/>
  <c r="I150" i="23"/>
  <c r="L151" i="23"/>
  <c r="J153" i="23"/>
  <c r="M154" i="23"/>
  <c r="G156" i="23"/>
  <c r="E158" i="23"/>
  <c r="H159" i="23"/>
  <c r="K149" i="23"/>
  <c r="I151" i="23"/>
  <c r="D582" i="23"/>
  <c r="J154" i="23"/>
  <c r="D605" i="23"/>
  <c r="G157" i="23"/>
  <c r="E159" i="23"/>
  <c r="J147" i="23"/>
  <c r="M148" i="23"/>
  <c r="G150" i="23"/>
  <c r="L157" i="23"/>
  <c r="F159" i="23"/>
  <c r="D596" i="23"/>
  <c r="L150" i="23"/>
  <c r="J152" i="23"/>
  <c r="M153" i="23"/>
  <c r="E604" i="23" l="1"/>
  <c r="M113" i="23"/>
  <c r="L113" i="23" l="1"/>
  <c r="K113" i="23"/>
  <c r="J113" i="23"/>
  <c r="I113" i="23"/>
  <c r="H35" i="15" l="1"/>
  <c r="H60" i="28" l="1"/>
  <c r="M26" i="64" l="1"/>
  <c r="J27" i="64"/>
  <c r="M27" i="64"/>
  <c r="I27" i="64" s="1"/>
  <c r="J28" i="64"/>
  <c r="M28" i="64"/>
  <c r="I28" i="64" s="1"/>
  <c r="J29" i="64"/>
  <c r="M29" i="64"/>
  <c r="I29" i="64" s="1"/>
  <c r="J30" i="64"/>
  <c r="M30" i="64"/>
  <c r="I30" i="64" s="1"/>
  <c r="J31" i="64"/>
  <c r="M31" i="64"/>
  <c r="I31" i="64" s="1"/>
  <c r="J32" i="64"/>
  <c r="M32" i="64"/>
  <c r="I32" i="64" s="1"/>
  <c r="M33" i="64" l="1"/>
  <c r="G33" i="64"/>
  <c r="F33" i="64"/>
  <c r="J59" i="28"/>
  <c r="M118" i="28"/>
  <c r="H118" i="28"/>
  <c r="G118" i="28"/>
  <c r="F118" i="28"/>
  <c r="M117" i="28"/>
  <c r="I117" i="28" s="1"/>
  <c r="J117" i="28"/>
  <c r="M116" i="28"/>
  <c r="I116" i="28" s="1"/>
  <c r="M115" i="28"/>
  <c r="I115" i="28" s="1"/>
  <c r="M114" i="28"/>
  <c r="I114" i="28" s="1"/>
  <c r="M113" i="28"/>
  <c r="I113" i="28" s="1"/>
  <c r="M112" i="28"/>
  <c r="I112" i="28" s="1"/>
  <c r="M111" i="28"/>
  <c r="I111" i="28" s="1"/>
  <c r="M110" i="28"/>
  <c r="I110" i="28" s="1"/>
  <c r="M109" i="28"/>
  <c r="I109" i="28" s="1"/>
  <c r="M108" i="28"/>
  <c r="I108" i="28" s="1"/>
  <c r="M107" i="28"/>
  <c r="I107" i="28" s="1"/>
  <c r="M106" i="28"/>
  <c r="I106" i="28"/>
  <c r="M105" i="28"/>
  <c r="I105" i="28" s="1"/>
  <c r="M104" i="28"/>
  <c r="I104" i="28" s="1"/>
  <c r="M103" i="28"/>
  <c r="I103" i="28" s="1"/>
  <c r="M102" i="28"/>
  <c r="M101" i="28"/>
  <c r="I101" i="28" s="1"/>
  <c r="M100" i="28"/>
  <c r="I100" i="28"/>
  <c r="M99" i="28"/>
  <c r="I99" i="28" s="1"/>
  <c r="M98" i="28"/>
  <c r="I98" i="28" s="1"/>
  <c r="M97" i="28"/>
  <c r="I97" i="28" s="1"/>
  <c r="M96" i="28"/>
  <c r="I96" i="28" s="1"/>
  <c r="M95" i="28"/>
  <c r="I95" i="28" s="1"/>
  <c r="M94" i="28"/>
  <c r="I94" i="28" s="1"/>
  <c r="M93" i="28"/>
  <c r="I93" i="28" s="1"/>
  <c r="M92" i="28"/>
  <c r="I92" i="28" s="1"/>
  <c r="M91" i="28"/>
  <c r="I91" i="28" s="1"/>
  <c r="M90" i="28"/>
  <c r="I90" i="28" s="1"/>
  <c r="M89" i="28"/>
  <c r="I89" i="28" s="1"/>
  <c r="M88" i="28"/>
  <c r="I88" i="28" s="1"/>
  <c r="M87" i="28"/>
  <c r="I87" i="28" s="1"/>
  <c r="M86" i="28"/>
  <c r="I86" i="28" s="1"/>
  <c r="M85" i="28"/>
  <c r="I85" i="28" s="1"/>
  <c r="M84" i="28"/>
  <c r="I84" i="28" s="1"/>
  <c r="M83" i="28"/>
  <c r="I83" i="28" s="1"/>
  <c r="M82" i="28"/>
  <c r="I82" i="28" s="1"/>
  <c r="M81" i="28"/>
  <c r="M80" i="28"/>
  <c r="I80" i="28" s="1"/>
  <c r="M79" i="28"/>
  <c r="I79" i="28"/>
  <c r="M78" i="28"/>
  <c r="I78" i="28" s="1"/>
  <c r="M77" i="28"/>
  <c r="I77" i="28" s="1"/>
  <c r="M76" i="28"/>
  <c r="I76" i="28" s="1"/>
  <c r="M75" i="28"/>
  <c r="I75" i="28" s="1"/>
  <c r="M74" i="28"/>
  <c r="I74" i="28" s="1"/>
  <c r="M73" i="28"/>
  <c r="I73" i="28" s="1"/>
  <c r="M72" i="28"/>
  <c r="I72" i="28" s="1"/>
  <c r="M71" i="28"/>
  <c r="I71" i="28" s="1"/>
  <c r="M70" i="28"/>
  <c r="I70" i="28" s="1"/>
  <c r="M69" i="28"/>
  <c r="I69" i="28" s="1"/>
  <c r="M68" i="28"/>
  <c r="I68" i="28" s="1"/>
  <c r="I118" i="28" l="1"/>
  <c r="I33" i="64"/>
  <c r="J118" i="28"/>
  <c r="J33" i="64"/>
  <c r="H69" i="15" l="1"/>
  <c r="J11" i="15" l="1"/>
  <c r="K16" i="30"/>
  <c r="C4" i="97" l="1"/>
  <c r="L19" i="96"/>
  <c r="M19" i="96"/>
  <c r="L18" i="96"/>
  <c r="M18" i="96"/>
  <c r="M17" i="96"/>
  <c r="L16" i="96"/>
  <c r="M16" i="96"/>
  <c r="M7" i="96"/>
  <c r="L7" i="96"/>
  <c r="C4" i="96"/>
  <c r="J31" i="94"/>
  <c r="J32" i="94" s="1"/>
  <c r="C4" i="94"/>
  <c r="I14" i="93"/>
  <c r="H14" i="93"/>
  <c r="G11" i="93"/>
  <c r="F11" i="93"/>
  <c r="G21" i="93"/>
  <c r="I19" i="93"/>
  <c r="H19" i="93"/>
  <c r="I18" i="93"/>
  <c r="H18" i="93"/>
  <c r="K9" i="93"/>
  <c r="I9" i="93"/>
  <c r="G9" i="93"/>
  <c r="C4" i="93"/>
  <c r="I28" i="92"/>
  <c r="H28" i="92"/>
  <c r="K27" i="92"/>
  <c r="I26" i="92"/>
  <c r="H26" i="92"/>
  <c r="I14" i="92"/>
  <c r="H14" i="92"/>
  <c r="G11" i="92"/>
  <c r="F11" i="92"/>
  <c r="G21" i="92"/>
  <c r="F21" i="92"/>
  <c r="I19" i="92"/>
  <c r="H19" i="92"/>
  <c r="I18" i="92"/>
  <c r="H18" i="92"/>
  <c r="K9" i="92"/>
  <c r="I9" i="92"/>
  <c r="G9" i="92"/>
  <c r="C4" i="92"/>
  <c r="L37" i="97" l="1"/>
  <c r="L30" i="97"/>
  <c r="L41" i="97"/>
  <c r="L45" i="97"/>
  <c r="L46" i="97"/>
  <c r="L36" i="97"/>
  <c r="L38" i="97"/>
  <c r="L39" i="97"/>
  <c r="L40" i="97"/>
  <c r="L31" i="97"/>
  <c r="L32" i="97"/>
  <c r="L33" i="97"/>
  <c r="L42" i="97"/>
  <c r="L34" i="97"/>
  <c r="L44" i="97"/>
  <c r="P18" i="96"/>
  <c r="K24" i="96"/>
  <c r="K10" i="96"/>
  <c r="K21" i="96"/>
  <c r="K25" i="96"/>
  <c r="K15" i="96"/>
  <c r="K11" i="96"/>
  <c r="K12" i="96"/>
  <c r="K13" i="96"/>
  <c r="K26" i="96"/>
  <c r="K9" i="96"/>
  <c r="O18" i="96"/>
  <c r="K20" i="96"/>
  <c r="K23" i="96"/>
  <c r="L29" i="97"/>
  <c r="O16" i="96"/>
  <c r="O19" i="96"/>
  <c r="M8" i="96"/>
  <c r="K16" i="96"/>
  <c r="K19" i="96"/>
  <c r="K8" i="96"/>
  <c r="K17" i="96"/>
  <c r="P17" i="96"/>
  <c r="L8" i="96"/>
  <c r="L17" i="96"/>
  <c r="O17" i="96" s="1"/>
  <c r="E59" i="1"/>
  <c r="E56" i="1"/>
  <c r="L43" i="97" l="1"/>
  <c r="L35" i="97"/>
  <c r="O8" i="96"/>
  <c r="H14" i="44"/>
  <c r="H24" i="44"/>
  <c r="H22" i="44"/>
  <c r="H21" i="44"/>
  <c r="H19" i="44"/>
  <c r="H18" i="44"/>
  <c r="H17" i="44"/>
  <c r="H16" i="44"/>
  <c r="L47" i="97" l="1"/>
  <c r="J91" i="91"/>
  <c r="J90" i="91"/>
  <c r="J89" i="91"/>
  <c r="I91" i="91"/>
  <c r="I90" i="91"/>
  <c r="I89" i="91"/>
  <c r="G91" i="91"/>
  <c r="G90" i="91"/>
  <c r="G89" i="91"/>
  <c r="J87" i="91"/>
  <c r="J86" i="91"/>
  <c r="J85" i="91"/>
  <c r="I87" i="91"/>
  <c r="I86" i="91"/>
  <c r="I85" i="91"/>
  <c r="K85" i="91" s="1"/>
  <c r="G87" i="91"/>
  <c r="G86" i="91"/>
  <c r="G85" i="91"/>
  <c r="J83" i="91"/>
  <c r="J82" i="91"/>
  <c r="J81" i="91"/>
  <c r="J80" i="91"/>
  <c r="J79" i="91"/>
  <c r="J78" i="91"/>
  <c r="J77" i="91"/>
  <c r="I83" i="91"/>
  <c r="I82" i="91"/>
  <c r="K82" i="91" s="1"/>
  <c r="I81" i="91"/>
  <c r="I80" i="91"/>
  <c r="I79" i="91"/>
  <c r="I78" i="91"/>
  <c r="K78" i="91" s="1"/>
  <c r="I77" i="91"/>
  <c r="G83" i="91"/>
  <c r="G82" i="91"/>
  <c r="G81" i="91"/>
  <c r="G80" i="91"/>
  <c r="G79" i="91"/>
  <c r="G78" i="91"/>
  <c r="G77" i="91"/>
  <c r="J75" i="91"/>
  <c r="J74" i="91"/>
  <c r="I75" i="91"/>
  <c r="K75" i="91" s="1"/>
  <c r="I74" i="91"/>
  <c r="K74" i="91" s="1"/>
  <c r="G75" i="91"/>
  <c r="G74" i="91"/>
  <c r="J72" i="91"/>
  <c r="J71" i="91"/>
  <c r="I72" i="91"/>
  <c r="I71" i="91"/>
  <c r="G72" i="91"/>
  <c r="G71" i="91"/>
  <c r="J70" i="91"/>
  <c r="J69" i="91"/>
  <c r="I70" i="91"/>
  <c r="I69" i="91"/>
  <c r="G70" i="91"/>
  <c r="G69" i="91"/>
  <c r="J67" i="91"/>
  <c r="J66" i="91"/>
  <c r="I67" i="91"/>
  <c r="I66" i="91"/>
  <c r="G67" i="91"/>
  <c r="G66" i="91"/>
  <c r="G63" i="91"/>
  <c r="J64" i="91"/>
  <c r="J63" i="91"/>
  <c r="J62" i="91"/>
  <c r="J61" i="91"/>
  <c r="J60" i="91"/>
  <c r="I64" i="91"/>
  <c r="I63" i="91"/>
  <c r="I62" i="91"/>
  <c r="I61" i="91"/>
  <c r="I60" i="91"/>
  <c r="G64" i="91"/>
  <c r="G62" i="91"/>
  <c r="G61" i="91"/>
  <c r="G60" i="91"/>
  <c r="J59" i="91"/>
  <c r="I59" i="91"/>
  <c r="G59" i="91"/>
  <c r="J57" i="91"/>
  <c r="J56" i="91"/>
  <c r="J55" i="91"/>
  <c r="J54" i="91"/>
  <c r="J53" i="91"/>
  <c r="J52" i="91"/>
  <c r="J51" i="91"/>
  <c r="J50" i="91"/>
  <c r="I57" i="91"/>
  <c r="K57" i="91" s="1"/>
  <c r="I56" i="91"/>
  <c r="K56" i="91" s="1"/>
  <c r="I55" i="91"/>
  <c r="K55" i="91" s="1"/>
  <c r="I54" i="91"/>
  <c r="I53" i="91"/>
  <c r="K53" i="91" s="1"/>
  <c r="I52" i="91"/>
  <c r="I51" i="91"/>
  <c r="I50" i="91"/>
  <c r="G57" i="91"/>
  <c r="G56" i="91"/>
  <c r="G55" i="91"/>
  <c r="G54" i="91"/>
  <c r="G53" i="91"/>
  <c r="G52" i="91"/>
  <c r="G51" i="91"/>
  <c r="G50" i="91"/>
  <c r="J49" i="91"/>
  <c r="J48" i="91"/>
  <c r="J47" i="91"/>
  <c r="I49" i="91"/>
  <c r="I48" i="91"/>
  <c r="I47" i="91"/>
  <c r="G49" i="91"/>
  <c r="G48" i="91"/>
  <c r="G47" i="91"/>
  <c r="J45" i="91"/>
  <c r="J44" i="91"/>
  <c r="J43" i="91"/>
  <c r="I45" i="91"/>
  <c r="I44" i="91"/>
  <c r="I43" i="91"/>
  <c r="I42" i="91"/>
  <c r="J40" i="91"/>
  <c r="J39" i="91"/>
  <c r="I40" i="91"/>
  <c r="I39" i="91"/>
  <c r="G40" i="91"/>
  <c r="G39" i="91"/>
  <c r="J38" i="91"/>
  <c r="I38" i="91"/>
  <c r="G38" i="91"/>
  <c r="J33" i="91"/>
  <c r="K33" i="91" s="1"/>
  <c r="G33" i="91"/>
  <c r="K40" i="91" l="1"/>
  <c r="K45" i="91"/>
  <c r="K38" i="91"/>
  <c r="K39" i="91"/>
  <c r="K63" i="91"/>
  <c r="K50" i="91"/>
  <c r="K60" i="91"/>
  <c r="K64" i="91"/>
  <c r="K48" i="91"/>
  <c r="K69" i="91"/>
  <c r="K49" i="91"/>
  <c r="K66" i="91"/>
  <c r="K47" i="91"/>
  <c r="K67" i="91"/>
  <c r="K86" i="91"/>
  <c r="K77" i="91"/>
  <c r="K81" i="91"/>
  <c r="K91" i="91"/>
  <c r="K79" i="91"/>
  <c r="K83" i="91"/>
  <c r="K89" i="91"/>
  <c r="K51" i="91"/>
  <c r="K61" i="91"/>
  <c r="K71" i="91"/>
  <c r="K80" i="91"/>
  <c r="K87" i="91"/>
  <c r="K90" i="91"/>
  <c r="K52" i="91"/>
  <c r="K59" i="91"/>
  <c r="K62" i="91"/>
  <c r="K72" i="91"/>
  <c r="K70" i="91"/>
  <c r="J36" i="91"/>
  <c r="J35" i="91"/>
  <c r="J34" i="91"/>
  <c r="K34" i="91" s="1"/>
  <c r="J32" i="91"/>
  <c r="K32" i="91" s="1"/>
  <c r="J31" i="91"/>
  <c r="K31" i="91" s="1"/>
  <c r="I36" i="91"/>
  <c r="I35" i="91"/>
  <c r="G36" i="91"/>
  <c r="G35" i="91"/>
  <c r="G34" i="91"/>
  <c r="G32" i="91"/>
  <c r="G31" i="91"/>
  <c r="J29" i="91"/>
  <c r="J28" i="91"/>
  <c r="J27" i="91"/>
  <c r="J26" i="91"/>
  <c r="K26" i="91" s="1"/>
  <c r="I29" i="91"/>
  <c r="K29" i="91" s="1"/>
  <c r="I28" i="91"/>
  <c r="K28" i="91" s="1"/>
  <c r="I27" i="91"/>
  <c r="K27" i="91" s="1"/>
  <c r="G29" i="91"/>
  <c r="G28" i="91"/>
  <c r="G27" i="91"/>
  <c r="J24" i="91"/>
  <c r="J23" i="91"/>
  <c r="J22" i="91"/>
  <c r="J21" i="91"/>
  <c r="J20" i="91"/>
  <c r="J19" i="91"/>
  <c r="J18" i="91"/>
  <c r="I24" i="91"/>
  <c r="I23" i="91"/>
  <c r="I22" i="91"/>
  <c r="I21" i="91"/>
  <c r="I20" i="91"/>
  <c r="K20" i="91" s="1"/>
  <c r="I19" i="91"/>
  <c r="K19" i="91" s="1"/>
  <c r="I18" i="91"/>
  <c r="G24" i="91"/>
  <c r="G23" i="91"/>
  <c r="G22" i="91"/>
  <c r="G21" i="91"/>
  <c r="G20" i="91"/>
  <c r="G19" i="91"/>
  <c r="G18" i="91"/>
  <c r="J17" i="91"/>
  <c r="I17" i="91"/>
  <c r="G17" i="91"/>
  <c r="J16" i="91"/>
  <c r="I16" i="91"/>
  <c r="G16" i="91"/>
  <c r="J15" i="91"/>
  <c r="I15" i="91"/>
  <c r="G15" i="91"/>
  <c r="J14" i="91"/>
  <c r="I14" i="91"/>
  <c r="G14" i="91"/>
  <c r="J13" i="91"/>
  <c r="I13" i="91"/>
  <c r="G13" i="91"/>
  <c r="J12" i="91"/>
  <c r="I12" i="91"/>
  <c r="G12" i="91"/>
  <c r="J11" i="91"/>
  <c r="G11" i="91"/>
  <c r="J10" i="91"/>
  <c r="K10" i="91" s="1"/>
  <c r="G10" i="91"/>
  <c r="J9" i="91"/>
  <c r="K9" i="91" s="1"/>
  <c r="G9" i="91"/>
  <c r="K16" i="91" l="1"/>
  <c r="K13" i="91"/>
  <c r="K17" i="91"/>
  <c r="K21" i="91"/>
  <c r="K36" i="91"/>
  <c r="K24" i="91"/>
  <c r="K18" i="91"/>
  <c r="K22" i="91"/>
  <c r="K15" i="91"/>
  <c r="K23" i="91"/>
  <c r="K14" i="91"/>
  <c r="K35" i="91"/>
  <c r="K12" i="91"/>
  <c r="I25" i="91"/>
  <c r="G37" i="91"/>
  <c r="G25" i="91"/>
  <c r="K22" i="90"/>
  <c r="M10" i="44"/>
  <c r="L10" i="44"/>
  <c r="K10" i="44"/>
  <c r="J10" i="44"/>
  <c r="G10" i="44"/>
  <c r="F10" i="44"/>
  <c r="M22" i="44"/>
  <c r="L22" i="44"/>
  <c r="K22" i="44"/>
  <c r="J22" i="44"/>
  <c r="I22" i="44"/>
  <c r="G22" i="44"/>
  <c r="F22" i="44"/>
  <c r="M21" i="44"/>
  <c r="L21" i="44"/>
  <c r="K21" i="44"/>
  <c r="J21" i="44"/>
  <c r="F21" i="44"/>
  <c r="M19" i="44"/>
  <c r="L19" i="44"/>
  <c r="K19" i="44"/>
  <c r="J19" i="44"/>
  <c r="G19" i="44"/>
  <c r="F19" i="44"/>
  <c r="L18" i="44"/>
  <c r="J18" i="44"/>
  <c r="F18" i="44"/>
  <c r="L17" i="44"/>
  <c r="J17" i="44"/>
  <c r="F17" i="44"/>
  <c r="M16" i="44"/>
  <c r="L16" i="44"/>
  <c r="K16" i="44"/>
  <c r="J16" i="44"/>
  <c r="I16" i="44"/>
  <c r="F16" i="44"/>
  <c r="M11" i="44"/>
  <c r="L11" i="44"/>
  <c r="K11" i="44"/>
  <c r="M10" i="46"/>
  <c r="L10" i="46"/>
  <c r="K10" i="46"/>
  <c r="J10" i="46"/>
  <c r="G10" i="46"/>
  <c r="F10" i="46"/>
  <c r="M22" i="46"/>
  <c r="L22" i="46"/>
  <c r="K22" i="46"/>
  <c r="J22" i="46"/>
  <c r="I22" i="46"/>
  <c r="H22" i="46"/>
  <c r="M21" i="46"/>
  <c r="L21" i="46"/>
  <c r="K21" i="46"/>
  <c r="J21" i="46"/>
  <c r="M19" i="46"/>
  <c r="L19" i="46"/>
  <c r="K19" i="46"/>
  <c r="J19" i="46"/>
  <c r="G19" i="46"/>
  <c r="F19" i="46"/>
  <c r="M16" i="46"/>
  <c r="L16" i="46"/>
  <c r="K16" i="46"/>
  <c r="J16" i="46"/>
  <c r="I16" i="46"/>
  <c r="H16" i="46"/>
  <c r="M11" i="46"/>
  <c r="L11" i="46"/>
  <c r="K11" i="46"/>
  <c r="F586" i="71"/>
  <c r="M17" i="66" l="1"/>
  <c r="M16" i="66"/>
  <c r="L17" i="66"/>
  <c r="L16" i="66"/>
  <c r="F17" i="66"/>
  <c r="F16" i="66"/>
  <c r="J17" i="66"/>
  <c r="J16" i="66"/>
  <c r="I17" i="66"/>
  <c r="I16" i="66"/>
  <c r="G17" i="66"/>
  <c r="G16" i="66"/>
  <c r="J10" i="66" l="1"/>
  <c r="I17" i="27" l="1"/>
  <c r="I16" i="27"/>
  <c r="I15" i="27"/>
  <c r="I14" i="27"/>
  <c r="I13" i="27"/>
  <c r="I12" i="27"/>
  <c r="I11" i="27"/>
  <c r="I10" i="27"/>
  <c r="G17" i="27"/>
  <c r="K17" i="27" s="1"/>
  <c r="G16" i="27"/>
  <c r="K16" i="27" s="1"/>
  <c r="G15" i="27"/>
  <c r="K15" i="27" s="1"/>
  <c r="G14" i="27"/>
  <c r="K14" i="27" s="1"/>
  <c r="G13" i="27"/>
  <c r="K13" i="27" s="1"/>
  <c r="G12" i="27"/>
  <c r="K12" i="27" s="1"/>
  <c r="G11" i="27"/>
  <c r="K11" i="27" s="1"/>
  <c r="G10" i="27"/>
  <c r="K10" i="27" s="1"/>
  <c r="F17" i="27"/>
  <c r="F16" i="27"/>
  <c r="F15" i="27"/>
  <c r="F14" i="27"/>
  <c r="F13" i="27"/>
  <c r="F12" i="27"/>
  <c r="F11" i="27"/>
  <c r="F10" i="27"/>
  <c r="I12" i="30" l="1"/>
  <c r="I11" i="30"/>
  <c r="I10" i="30"/>
  <c r="H20" i="2" l="1"/>
  <c r="H28" i="2" s="1"/>
  <c r="C3" i="70" l="1"/>
  <c r="C3" i="23"/>
  <c r="B3" i="83"/>
  <c r="I15" i="63" l="1"/>
  <c r="I14" i="63"/>
  <c r="I10" i="63"/>
  <c r="I11" i="63"/>
  <c r="I12" i="63"/>
  <c r="I13" i="63"/>
  <c r="I9" i="63"/>
  <c r="G10" i="63"/>
  <c r="G11" i="63"/>
  <c r="G12" i="63"/>
  <c r="G13" i="63"/>
  <c r="G14" i="63"/>
  <c r="G15" i="63"/>
  <c r="K15" i="63" s="1"/>
  <c r="G9" i="63"/>
  <c r="K14" i="63" l="1"/>
  <c r="K13" i="63"/>
  <c r="K12" i="63"/>
  <c r="I16" i="63"/>
  <c r="J13" i="63" s="1"/>
  <c r="K11" i="63"/>
  <c r="K10" i="63"/>
  <c r="K9" i="63"/>
  <c r="F15" i="63"/>
  <c r="F14" i="63"/>
  <c r="G16" i="63"/>
  <c r="F10" i="63"/>
  <c r="F11" i="63"/>
  <c r="F12" i="63"/>
  <c r="F13" i="63"/>
  <c r="J10" i="63" l="1"/>
  <c r="J15" i="63"/>
  <c r="J11" i="63"/>
  <c r="J12" i="63"/>
  <c r="J14" i="63"/>
  <c r="H9" i="63"/>
  <c r="H15" i="63"/>
  <c r="K16" i="63"/>
  <c r="H10" i="63"/>
  <c r="H13" i="63"/>
  <c r="H14" i="63"/>
  <c r="H12" i="63"/>
  <c r="H11" i="63"/>
  <c r="H16" i="63" l="1"/>
  <c r="G9" i="14"/>
  <c r="I22" i="14"/>
  <c r="I21" i="14"/>
  <c r="I20" i="14"/>
  <c r="I19" i="14"/>
  <c r="I18" i="14"/>
  <c r="I17" i="14"/>
  <c r="I16" i="14"/>
  <c r="I15" i="14"/>
  <c r="I14" i="14"/>
  <c r="I13" i="14"/>
  <c r="I12" i="14"/>
  <c r="I11" i="14"/>
  <c r="I9" i="14"/>
  <c r="G22" i="14"/>
  <c r="G21" i="14"/>
  <c r="G20" i="14"/>
  <c r="G19" i="14"/>
  <c r="G18" i="14"/>
  <c r="G17" i="14"/>
  <c r="G16" i="14"/>
  <c r="G15" i="14"/>
  <c r="G14" i="14"/>
  <c r="G13" i="14"/>
  <c r="G12" i="14"/>
  <c r="G11" i="14"/>
  <c r="G10" i="14"/>
  <c r="K21" i="14" l="1"/>
  <c r="K20" i="14"/>
  <c r="F21" i="14"/>
  <c r="F20" i="14"/>
  <c r="F19" i="14"/>
  <c r="F18" i="14"/>
  <c r="F17" i="14"/>
  <c r="F16" i="14"/>
  <c r="F15" i="14"/>
  <c r="F14" i="14"/>
  <c r="K11" i="14"/>
  <c r="K17" i="14"/>
  <c r="K19" i="14"/>
  <c r="K22" i="14"/>
  <c r="K10" i="14"/>
  <c r="K14" i="14"/>
  <c r="K15" i="14"/>
  <c r="K18" i="14"/>
  <c r="F9" i="14" l="1"/>
  <c r="F23" i="14" s="1"/>
  <c r="K9" i="14" l="1"/>
  <c r="F18" i="90" l="1"/>
  <c r="F21" i="90"/>
  <c r="G22" i="90"/>
  <c r="G19" i="90"/>
  <c r="G8" i="90"/>
  <c r="H9" i="90"/>
  <c r="H17" i="90"/>
  <c r="I11" i="90"/>
  <c r="I19" i="90"/>
  <c r="J13" i="90"/>
  <c r="J9" i="90"/>
  <c r="K21" i="90"/>
  <c r="K10" i="90"/>
  <c r="L14" i="90"/>
  <c r="L12" i="90"/>
  <c r="L16" i="90"/>
  <c r="M21" i="90"/>
  <c r="M10" i="90"/>
  <c r="N14" i="90"/>
  <c r="N12" i="90"/>
  <c r="N16" i="90"/>
  <c r="O21" i="90"/>
  <c r="O18" i="90"/>
  <c r="F35" i="90"/>
  <c r="F41" i="90"/>
  <c r="F37" i="90"/>
  <c r="G31" i="90"/>
  <c r="G39" i="90"/>
  <c r="H33" i="90"/>
  <c r="H41" i="90"/>
  <c r="I42" i="90"/>
  <c r="I31" i="90"/>
  <c r="J35" i="90"/>
  <c r="J33" i="90"/>
  <c r="J41" i="90"/>
  <c r="K42" i="90"/>
  <c r="K31" i="90"/>
  <c r="L35" i="90"/>
  <c r="L33" i="90"/>
  <c r="L37" i="90"/>
  <c r="M42" i="90"/>
  <c r="M39" i="90"/>
  <c r="N35" i="90"/>
  <c r="N33" i="90"/>
  <c r="N37" i="90"/>
  <c r="F8" i="90"/>
  <c r="F19" i="90"/>
  <c r="F22" i="90"/>
  <c r="G21" i="90"/>
  <c r="G10" i="90"/>
  <c r="H14" i="90"/>
  <c r="H12" i="90"/>
  <c r="H16" i="90"/>
  <c r="I21" i="90"/>
  <c r="I18" i="90"/>
  <c r="J14" i="90"/>
  <c r="J20" i="90"/>
  <c r="J16" i="90"/>
  <c r="K13" i="90"/>
  <c r="K17" i="90"/>
  <c r="L22" i="90"/>
  <c r="L19" i="90"/>
  <c r="L8" i="90"/>
  <c r="M13" i="90"/>
  <c r="M17" i="90"/>
  <c r="N22" i="90"/>
  <c r="N11" i="90"/>
  <c r="N8" i="90"/>
  <c r="O13" i="90"/>
  <c r="O9" i="90"/>
  <c r="O17" i="90"/>
  <c r="F32" i="90"/>
  <c r="F40" i="90"/>
  <c r="F29" i="90"/>
  <c r="G34" i="90"/>
  <c r="G38" i="90"/>
  <c r="H43" i="90"/>
  <c r="H32" i="90"/>
  <c r="H40" i="90"/>
  <c r="H29" i="90"/>
  <c r="I30" i="90"/>
  <c r="I38" i="90"/>
  <c r="J43" i="90"/>
  <c r="J32" i="90"/>
  <c r="J40" i="90"/>
  <c r="J29" i="90"/>
  <c r="F20" i="90"/>
  <c r="F12" i="90"/>
  <c r="F14" i="90"/>
  <c r="G13" i="90"/>
  <c r="G9" i="90"/>
  <c r="G17" i="90"/>
  <c r="H22" i="90"/>
  <c r="H11" i="90"/>
  <c r="H19" i="90"/>
  <c r="H8" i="90"/>
  <c r="I13" i="90"/>
  <c r="I9" i="90"/>
  <c r="I17" i="90"/>
  <c r="J22" i="90"/>
  <c r="J11" i="90"/>
  <c r="J19" i="90"/>
  <c r="J8" i="90"/>
  <c r="K12" i="90"/>
  <c r="K20" i="90"/>
  <c r="K16" i="90"/>
  <c r="L21" i="90"/>
  <c r="L10" i="90"/>
  <c r="L18" i="90"/>
  <c r="M14" i="90"/>
  <c r="M12" i="90"/>
  <c r="M20" i="90"/>
  <c r="M16" i="90"/>
  <c r="N21" i="90"/>
  <c r="N10" i="90"/>
  <c r="N18" i="90"/>
  <c r="O14" i="90"/>
  <c r="O12" i="90"/>
  <c r="O20" i="90"/>
  <c r="O16" i="90"/>
  <c r="F42" i="90"/>
  <c r="F31" i="90"/>
  <c r="F39" i="90"/>
  <c r="G35" i="90"/>
  <c r="G33" i="90"/>
  <c r="G41" i="90"/>
  <c r="G37" i="90"/>
  <c r="H42" i="90"/>
  <c r="H31" i="90"/>
  <c r="H39" i="90"/>
  <c r="I35" i="90"/>
  <c r="I33" i="90"/>
  <c r="I41" i="90"/>
  <c r="I37" i="90"/>
  <c r="J42" i="90"/>
  <c r="J31" i="90"/>
  <c r="J39" i="90"/>
  <c r="K35" i="90"/>
  <c r="K33" i="90"/>
  <c r="K41" i="90"/>
  <c r="K37" i="90"/>
  <c r="L42" i="90"/>
  <c r="L31" i="90"/>
  <c r="L39" i="90"/>
  <c r="M35" i="90"/>
  <c r="M33" i="90"/>
  <c r="M41" i="90"/>
  <c r="M37" i="90"/>
  <c r="N42" i="90"/>
  <c r="N31" i="90"/>
  <c r="N39" i="90"/>
  <c r="F17" i="90"/>
  <c r="F9" i="90"/>
  <c r="F13" i="90"/>
  <c r="G14" i="90"/>
  <c r="G12" i="90"/>
  <c r="G20" i="90"/>
  <c r="G16" i="90"/>
  <c r="H21" i="90"/>
  <c r="H10" i="90"/>
  <c r="H18" i="90"/>
  <c r="I14" i="90"/>
  <c r="I12" i="90"/>
  <c r="I20" i="90"/>
  <c r="I16" i="90"/>
  <c r="J21" i="90"/>
  <c r="J10" i="90"/>
  <c r="J18" i="90"/>
  <c r="K14" i="90"/>
  <c r="K11" i="90"/>
  <c r="K19" i="90"/>
  <c r="K8" i="90"/>
  <c r="L13" i="90"/>
  <c r="L9" i="90"/>
  <c r="L17" i="90"/>
  <c r="M22" i="90"/>
  <c r="M11" i="90"/>
  <c r="M19" i="90"/>
  <c r="M8" i="90"/>
  <c r="N13" i="90"/>
  <c r="N9" i="90"/>
  <c r="N17" i="90"/>
  <c r="O22" i="90"/>
  <c r="O11" i="90"/>
  <c r="O19" i="90"/>
  <c r="O8" i="90"/>
  <c r="F34" i="90"/>
  <c r="F30" i="90"/>
  <c r="F38" i="90"/>
  <c r="G43" i="90"/>
  <c r="G32" i="90"/>
  <c r="G40" i="90"/>
  <c r="G29" i="90"/>
  <c r="H34" i="90"/>
  <c r="H30" i="90"/>
  <c r="H38" i="90"/>
  <c r="I43" i="90"/>
  <c r="I32" i="90"/>
  <c r="I40" i="90"/>
  <c r="I29" i="90"/>
  <c r="J34" i="90"/>
  <c r="J30" i="90"/>
  <c r="J38" i="90"/>
  <c r="K43" i="90"/>
  <c r="K32" i="90"/>
  <c r="K40" i="90"/>
  <c r="K29" i="90"/>
  <c r="L34" i="90"/>
  <c r="L30" i="90"/>
  <c r="L38" i="90"/>
  <c r="M43" i="90"/>
  <c r="M32" i="90"/>
  <c r="M40" i="90"/>
  <c r="M29" i="90"/>
  <c r="N34" i="90"/>
  <c r="N30" i="90"/>
  <c r="N38" i="90"/>
  <c r="F10" i="90"/>
  <c r="G11" i="90"/>
  <c r="H13" i="90"/>
  <c r="I22" i="90"/>
  <c r="I8" i="90"/>
  <c r="J17" i="90"/>
  <c r="K18" i="90"/>
  <c r="L20" i="90"/>
  <c r="M18" i="90"/>
  <c r="N20" i="90"/>
  <c r="O10" i="90"/>
  <c r="F33" i="90"/>
  <c r="G42" i="90"/>
  <c r="H35" i="90"/>
  <c r="H37" i="90"/>
  <c r="I39" i="90"/>
  <c r="J37" i="90"/>
  <c r="K39" i="90"/>
  <c r="L41" i="90"/>
  <c r="M31" i="90"/>
  <c r="N41" i="90"/>
  <c r="F11" i="90"/>
  <c r="G18" i="90"/>
  <c r="H20" i="90"/>
  <c r="I10" i="90"/>
  <c r="J12" i="90"/>
  <c r="K9" i="90"/>
  <c r="L11" i="90"/>
  <c r="M9" i="90"/>
  <c r="N19" i="90"/>
  <c r="F43" i="90"/>
  <c r="G30" i="90"/>
  <c r="I34" i="90"/>
  <c r="K34" i="90"/>
  <c r="K30" i="90"/>
  <c r="K38" i="90"/>
  <c r="L43" i="90"/>
  <c r="L32" i="90"/>
  <c r="L40" i="90"/>
  <c r="L29" i="90"/>
  <c r="M34" i="90"/>
  <c r="M30" i="90"/>
  <c r="M38" i="90"/>
  <c r="N43" i="90"/>
  <c r="N32" i="90"/>
  <c r="N40" i="90"/>
  <c r="N29" i="90"/>
  <c r="F16" i="90"/>
  <c r="F280" i="70"/>
  <c r="F263" i="70" s="1"/>
  <c r="Q280" i="70"/>
  <c r="Q263" i="70" s="1"/>
  <c r="E280" i="70"/>
  <c r="E263" i="70" s="1"/>
  <c r="K280" i="70"/>
  <c r="K263" i="70" s="1"/>
  <c r="T280" i="70"/>
  <c r="T263" i="70" s="1"/>
  <c r="L280" i="70"/>
  <c r="L263" i="70" s="1"/>
  <c r="N280" i="70"/>
  <c r="N263" i="70" s="1"/>
  <c r="P280" i="70"/>
  <c r="P263" i="70" s="1"/>
  <c r="R263" i="70"/>
  <c r="V280" i="70"/>
  <c r="I280" i="70"/>
  <c r="I263" i="70" s="1"/>
  <c r="O280" i="70"/>
  <c r="O263" i="70" s="1"/>
  <c r="G280" i="70"/>
  <c r="G263" i="70" s="1"/>
  <c r="J280" i="70"/>
  <c r="J263" i="70" s="1"/>
  <c r="H280" i="70"/>
  <c r="H263" i="70" s="1"/>
  <c r="M280" i="70"/>
  <c r="M263" i="70" s="1"/>
  <c r="S280" i="70"/>
  <c r="S263" i="70" s="1"/>
  <c r="U280" i="70"/>
  <c r="U263" i="70" s="1"/>
  <c r="V263" i="70" l="1"/>
  <c r="J44" i="90"/>
  <c r="N36" i="90"/>
  <c r="H44" i="90"/>
  <c r="I36" i="90"/>
  <c r="H36" i="90"/>
  <c r="L44" i="90"/>
  <c r="K36" i="90"/>
  <c r="G44" i="90"/>
  <c r="M44" i="90"/>
  <c r="I44" i="90"/>
  <c r="I45" i="90" s="1"/>
  <c r="J36" i="90"/>
  <c r="F36" i="90"/>
  <c r="F44" i="90"/>
  <c r="M36" i="90"/>
  <c r="L36" i="90"/>
  <c r="G36" i="90"/>
  <c r="G45" i="90" s="1"/>
  <c r="K44" i="90"/>
  <c r="N44" i="90"/>
  <c r="N45" i="90" s="1"/>
  <c r="O23" i="90"/>
  <c r="L23" i="90"/>
  <c r="K15" i="90"/>
  <c r="H15" i="90"/>
  <c r="N15" i="90"/>
  <c r="M15" i="90"/>
  <c r="J15" i="90"/>
  <c r="L15" i="90"/>
  <c r="I15" i="90"/>
  <c r="O15" i="90"/>
  <c r="G23" i="90"/>
  <c r="K23" i="90"/>
  <c r="J23" i="90"/>
  <c r="F15" i="90"/>
  <c r="F23" i="90"/>
  <c r="I23" i="90"/>
  <c r="M23" i="90"/>
  <c r="H23" i="90"/>
  <c r="N23" i="90"/>
  <c r="G15" i="90"/>
  <c r="G262" i="70"/>
  <c r="J262" i="70"/>
  <c r="L262" i="70"/>
  <c r="N262" i="70"/>
  <c r="O262" i="70"/>
  <c r="P262" i="70"/>
  <c r="R262" i="70"/>
  <c r="V262" i="70"/>
  <c r="V281" i="70" s="1"/>
  <c r="F262" i="70"/>
  <c r="T262" i="70"/>
  <c r="U262" i="70"/>
  <c r="E262" i="70"/>
  <c r="I262" i="70"/>
  <c r="K262" i="70"/>
  <c r="M262" i="70"/>
  <c r="Q262" i="70"/>
  <c r="S262" i="70"/>
  <c r="J45" i="90" l="1"/>
  <c r="O24" i="90"/>
  <c r="M24" i="90"/>
  <c r="H45" i="90"/>
  <c r="L45" i="90"/>
  <c r="F45" i="90"/>
  <c r="M45" i="90"/>
  <c r="K45" i="90"/>
  <c r="J24" i="90"/>
  <c r="K24" i="90"/>
  <c r="L24" i="90"/>
  <c r="H24" i="90"/>
  <c r="G24" i="90"/>
  <c r="F24" i="90"/>
  <c r="I24" i="90"/>
  <c r="N24" i="90"/>
  <c r="E281" i="70"/>
  <c r="I25" i="90"/>
  <c r="G25" i="90"/>
  <c r="O281" i="70"/>
  <c r="G46" i="90"/>
  <c r="M281" i="70"/>
  <c r="O25" i="90"/>
  <c r="N281" i="70"/>
  <c r="F46" i="90"/>
  <c r="G281" i="70"/>
  <c r="K281" i="70"/>
  <c r="M25" i="90"/>
  <c r="T281" i="70"/>
  <c r="L46" i="90"/>
  <c r="R281" i="70"/>
  <c r="J46" i="90"/>
  <c r="L281" i="70"/>
  <c r="N25" i="90"/>
  <c r="Q281" i="70"/>
  <c r="I46" i="90"/>
  <c r="F281" i="70"/>
  <c r="H25" i="90"/>
  <c r="U281" i="70"/>
  <c r="M46" i="90"/>
  <c r="N46" i="90"/>
  <c r="S281" i="70"/>
  <c r="K46" i="90"/>
  <c r="I281" i="70"/>
  <c r="K25" i="90"/>
  <c r="H281" i="70"/>
  <c r="J25" i="90"/>
  <c r="P281" i="70"/>
  <c r="H46" i="90"/>
  <c r="J281" i="70"/>
  <c r="L25" i="90"/>
  <c r="J11" i="66"/>
  <c r="I11" i="66" l="1"/>
  <c r="M60" i="28"/>
  <c r="F60" i="28"/>
  <c r="M59" i="28"/>
  <c r="I59" i="28" s="1"/>
  <c r="M58" i="28"/>
  <c r="I58" i="28" s="1"/>
  <c r="M57" i="28"/>
  <c r="I57" i="28" s="1"/>
  <c r="M56" i="28"/>
  <c r="I56" i="28" s="1"/>
  <c r="M55" i="28"/>
  <c r="I55" i="28" s="1"/>
  <c r="M54" i="28"/>
  <c r="I54" i="28" s="1"/>
  <c r="M53" i="28"/>
  <c r="I53" i="28" s="1"/>
  <c r="M52" i="28"/>
  <c r="I52" i="28" s="1"/>
  <c r="M51" i="28"/>
  <c r="I51" i="28" s="1"/>
  <c r="M50" i="28"/>
  <c r="I50" i="28" s="1"/>
  <c r="M49" i="28"/>
  <c r="I49" i="28" s="1"/>
  <c r="M48" i="28"/>
  <c r="I48" i="28" s="1"/>
  <c r="M47" i="28"/>
  <c r="I47" i="28" s="1"/>
  <c r="M46" i="28"/>
  <c r="I46" i="28" s="1"/>
  <c r="M45" i="28"/>
  <c r="M44" i="28"/>
  <c r="M43" i="28"/>
  <c r="I43" i="28" s="1"/>
  <c r="M42" i="28"/>
  <c r="I42" i="28" s="1"/>
  <c r="M41" i="28"/>
  <c r="I41" i="28" s="1"/>
  <c r="M40" i="28"/>
  <c r="I40" i="28" s="1"/>
  <c r="M39" i="28"/>
  <c r="I39" i="28" s="1"/>
  <c r="M38" i="28"/>
  <c r="I38" i="28" s="1"/>
  <c r="M37" i="28"/>
  <c r="I37" i="28" s="1"/>
  <c r="M36" i="28"/>
  <c r="I36" i="28" s="1"/>
  <c r="M35" i="28"/>
  <c r="I35" i="28" s="1"/>
  <c r="M34" i="28"/>
  <c r="I34" i="28" s="1"/>
  <c r="M33" i="28"/>
  <c r="I33" i="28" s="1"/>
  <c r="M32" i="28"/>
  <c r="I32" i="28" s="1"/>
  <c r="M31" i="28"/>
  <c r="I31" i="28" s="1"/>
  <c r="M30" i="28"/>
  <c r="I30" i="28" s="1"/>
  <c r="M29" i="28"/>
  <c r="I29" i="28" s="1"/>
  <c r="M28" i="28"/>
  <c r="I28" i="28" s="1"/>
  <c r="M27" i="28"/>
  <c r="I27" i="28" s="1"/>
  <c r="M26" i="28"/>
  <c r="I26" i="28" s="1"/>
  <c r="M25" i="28"/>
  <c r="I25" i="28" s="1"/>
  <c r="M24" i="28"/>
  <c r="I24" i="28" s="1"/>
  <c r="M23" i="28"/>
  <c r="M22" i="28"/>
  <c r="I22" i="28" s="1"/>
  <c r="M21" i="28"/>
  <c r="I21" i="28" s="1"/>
  <c r="M20" i="28"/>
  <c r="I20" i="28" s="1"/>
  <c r="M19" i="28"/>
  <c r="I19" i="28" s="1"/>
  <c r="M18" i="28"/>
  <c r="I18" i="28" s="1"/>
  <c r="M17" i="28"/>
  <c r="I17" i="28" s="1"/>
  <c r="M16" i="28"/>
  <c r="I16" i="28" s="1"/>
  <c r="M15" i="28"/>
  <c r="I15" i="28" s="1"/>
  <c r="M14" i="28"/>
  <c r="I14" i="28" s="1"/>
  <c r="M13" i="28"/>
  <c r="I13" i="28" s="1"/>
  <c r="M12" i="28"/>
  <c r="I12" i="28" s="1"/>
  <c r="M11" i="28"/>
  <c r="I11" i="28" s="1"/>
  <c r="M10" i="28"/>
  <c r="I13" i="66" l="1"/>
  <c r="I10" i="66"/>
  <c r="I14" i="66"/>
  <c r="J13" i="66"/>
  <c r="J14" i="66"/>
  <c r="G11" i="66" l="1"/>
  <c r="F11" i="66" l="1"/>
  <c r="J68" i="15"/>
  <c r="J67" i="15"/>
  <c r="J66" i="15"/>
  <c r="J65" i="15"/>
  <c r="J64" i="15"/>
  <c r="J63" i="15"/>
  <c r="J62" i="15"/>
  <c r="J61" i="15"/>
  <c r="J60" i="15"/>
  <c r="J44" i="15"/>
  <c r="M11" i="15" l="1"/>
  <c r="I11" i="15" s="1"/>
  <c r="M12" i="15"/>
  <c r="M13" i="15"/>
  <c r="M14" i="15"/>
  <c r="M15" i="15"/>
  <c r="M16" i="15"/>
  <c r="M17" i="15"/>
  <c r="M18" i="15"/>
  <c r="M19" i="15"/>
  <c r="I19" i="15" s="1"/>
  <c r="M20" i="15"/>
  <c r="I20" i="15" s="1"/>
  <c r="M21" i="15"/>
  <c r="M22" i="15"/>
  <c r="M23" i="15"/>
  <c r="M24" i="15"/>
  <c r="M25" i="15"/>
  <c r="I25" i="15" s="1"/>
  <c r="M26" i="15"/>
  <c r="I26" i="15" s="1"/>
  <c r="M27" i="15"/>
  <c r="I27" i="15" s="1"/>
  <c r="M28" i="15"/>
  <c r="I28" i="15" s="1"/>
  <c r="M29" i="15"/>
  <c r="I29" i="15" s="1"/>
  <c r="M30" i="15"/>
  <c r="I30" i="15" s="1"/>
  <c r="M31" i="15"/>
  <c r="I31" i="15" s="1"/>
  <c r="M32" i="15"/>
  <c r="M33" i="15"/>
  <c r="M34" i="15"/>
  <c r="M10" i="15"/>
  <c r="I10" i="15" s="1"/>
  <c r="L11" i="66" l="1"/>
  <c r="M17" i="64" l="1"/>
  <c r="M18" i="66" s="1"/>
  <c r="M16" i="64"/>
  <c r="I16" i="64" s="1"/>
  <c r="M15" i="64"/>
  <c r="I15" i="64" s="1"/>
  <c r="M14" i="64"/>
  <c r="I14" i="64" s="1"/>
  <c r="M13" i="64"/>
  <c r="I13" i="64" s="1"/>
  <c r="M12" i="64"/>
  <c r="I12" i="64" s="1"/>
  <c r="M11" i="64"/>
  <c r="I11" i="64" s="1"/>
  <c r="M10" i="64"/>
  <c r="I10" i="64" s="1"/>
  <c r="J16" i="64"/>
  <c r="J15" i="64"/>
  <c r="J14" i="64"/>
  <c r="J13" i="64"/>
  <c r="J12" i="64"/>
  <c r="J11" i="64"/>
  <c r="J10" i="64"/>
  <c r="G26" i="90" l="1"/>
  <c r="K26" i="90"/>
  <c r="J25" i="91"/>
  <c r="K25" i="91" s="1"/>
  <c r="J26" i="90"/>
  <c r="N26" i="90"/>
  <c r="O26" i="90"/>
  <c r="I30" i="91"/>
  <c r="G88" i="91"/>
  <c r="J30" i="91"/>
  <c r="G30" i="91"/>
  <c r="J37" i="91"/>
  <c r="O37" i="90"/>
  <c r="O39" i="90"/>
  <c r="O42" i="90"/>
  <c r="I47" i="90"/>
  <c r="J41" i="91"/>
  <c r="O41" i="90"/>
  <c r="O31" i="90"/>
  <c r="O33" i="90"/>
  <c r="O35" i="90"/>
  <c r="M47" i="90"/>
  <c r="G76" i="91"/>
  <c r="G68" i="91"/>
  <c r="J76" i="91"/>
  <c r="G92" i="91"/>
  <c r="J73" i="91"/>
  <c r="J88" i="91"/>
  <c r="J46" i="91"/>
  <c r="O29" i="90"/>
  <c r="O38" i="90"/>
  <c r="O40" i="90"/>
  <c r="O30" i="90"/>
  <c r="O32" i="90"/>
  <c r="O34" i="90"/>
  <c r="O43" i="90"/>
  <c r="H47" i="90"/>
  <c r="L47" i="90"/>
  <c r="J58" i="91"/>
  <c r="J65" i="91"/>
  <c r="G65" i="91"/>
  <c r="J84" i="91"/>
  <c r="H26" i="90"/>
  <c r="L26" i="90"/>
  <c r="F47" i="90"/>
  <c r="J47" i="90"/>
  <c r="N47" i="90"/>
  <c r="G41" i="91"/>
  <c r="I41" i="91"/>
  <c r="K41" i="91" s="1"/>
  <c r="G46" i="91"/>
  <c r="G58" i="91"/>
  <c r="J68" i="91"/>
  <c r="G84" i="91"/>
  <c r="I26" i="90"/>
  <c r="M26" i="90"/>
  <c r="G47" i="90"/>
  <c r="K47" i="90"/>
  <c r="G73" i="91"/>
  <c r="J92" i="91"/>
  <c r="I46" i="91"/>
  <c r="I58" i="91"/>
  <c r="K58" i="91" s="1"/>
  <c r="I65" i="91"/>
  <c r="I68" i="91"/>
  <c r="I73" i="91"/>
  <c r="I76" i="91"/>
  <c r="K76" i="91" s="1"/>
  <c r="I84" i="91"/>
  <c r="K84" i="91" s="1"/>
  <c r="I88" i="91"/>
  <c r="I92" i="91"/>
  <c r="G93" i="91" l="1"/>
  <c r="K92" i="91"/>
  <c r="K68" i="91"/>
  <c r="K73" i="91"/>
  <c r="K88" i="91"/>
  <c r="K65" i="91"/>
  <c r="K30" i="91"/>
  <c r="K46" i="91"/>
  <c r="O44" i="90"/>
  <c r="O36" i="90"/>
  <c r="J93" i="91"/>
  <c r="O45" i="90" l="1"/>
  <c r="G24" i="89"/>
  <c r="H24" i="89"/>
  <c r="I24" i="89"/>
  <c r="J24" i="89"/>
  <c r="K24" i="89"/>
  <c r="L24" i="89"/>
  <c r="M24" i="89"/>
  <c r="N24" i="89"/>
  <c r="O24" i="89"/>
  <c r="F47" i="89"/>
  <c r="G47" i="89"/>
  <c r="H47" i="89"/>
  <c r="I47" i="89"/>
  <c r="J47" i="89"/>
  <c r="K47" i="89"/>
  <c r="L47" i="89"/>
  <c r="M47" i="89"/>
  <c r="N47" i="89"/>
  <c r="G25" i="89"/>
  <c r="H25" i="89"/>
  <c r="I25" i="89"/>
  <c r="J25" i="89"/>
  <c r="K25" i="89"/>
  <c r="L25" i="89"/>
  <c r="M25" i="89"/>
  <c r="N25" i="89"/>
  <c r="O25" i="89"/>
  <c r="F48" i="89"/>
  <c r="G48" i="89"/>
  <c r="H48" i="89"/>
  <c r="I48" i="89"/>
  <c r="J48" i="89"/>
  <c r="K48" i="89"/>
  <c r="L48" i="89"/>
  <c r="M48" i="89"/>
  <c r="N48" i="89"/>
  <c r="G8" i="89"/>
  <c r="H8" i="89"/>
  <c r="I8" i="89"/>
  <c r="J8" i="89"/>
  <c r="K8" i="89"/>
  <c r="L8" i="89"/>
  <c r="M8" i="89"/>
  <c r="N8" i="89"/>
  <c r="O8" i="89"/>
  <c r="F31" i="89"/>
  <c r="G31" i="89"/>
  <c r="H31" i="89"/>
  <c r="I31" i="89"/>
  <c r="J31" i="89"/>
  <c r="K31" i="89"/>
  <c r="L31" i="89"/>
  <c r="M31" i="89"/>
  <c r="N31" i="89"/>
  <c r="G16" i="89"/>
  <c r="H16" i="89"/>
  <c r="I16" i="89"/>
  <c r="J16" i="89"/>
  <c r="K16" i="89"/>
  <c r="L16" i="89"/>
  <c r="M16" i="89"/>
  <c r="N16" i="89"/>
  <c r="O16" i="89"/>
  <c r="F39" i="89"/>
  <c r="G39" i="89"/>
  <c r="H39" i="89"/>
  <c r="I39" i="89"/>
  <c r="J39" i="89"/>
  <c r="K39" i="89"/>
  <c r="L39" i="89"/>
  <c r="M39" i="89"/>
  <c r="N39" i="89"/>
  <c r="G17" i="89"/>
  <c r="H17" i="89"/>
  <c r="I17" i="89"/>
  <c r="J17" i="89"/>
  <c r="K17" i="89"/>
  <c r="L17" i="89"/>
  <c r="M17" i="89"/>
  <c r="N17" i="89"/>
  <c r="O17" i="89"/>
  <c r="F40" i="89"/>
  <c r="G40" i="89"/>
  <c r="H40" i="89"/>
  <c r="I40" i="89"/>
  <c r="J40" i="89"/>
  <c r="K40" i="89"/>
  <c r="L40" i="89"/>
  <c r="M40" i="89"/>
  <c r="N40" i="89"/>
  <c r="G18" i="89"/>
  <c r="H18" i="89"/>
  <c r="I18" i="89"/>
  <c r="J18" i="89"/>
  <c r="K18" i="89"/>
  <c r="L18" i="89"/>
  <c r="M18" i="89"/>
  <c r="N18" i="89"/>
  <c r="O18" i="89"/>
  <c r="F41" i="89"/>
  <c r="G41" i="89"/>
  <c r="H41" i="89"/>
  <c r="I41" i="89"/>
  <c r="J41" i="89"/>
  <c r="K41" i="89"/>
  <c r="L41" i="89"/>
  <c r="M41" i="89"/>
  <c r="N41" i="89"/>
  <c r="G19" i="89"/>
  <c r="H19" i="89"/>
  <c r="I19" i="89"/>
  <c r="J19" i="89"/>
  <c r="K19" i="89"/>
  <c r="L19" i="89"/>
  <c r="M19" i="89"/>
  <c r="N19" i="89"/>
  <c r="O19" i="89"/>
  <c r="F42" i="89"/>
  <c r="G42" i="89"/>
  <c r="H42" i="89"/>
  <c r="I42" i="89"/>
  <c r="J42" i="89"/>
  <c r="K42" i="89"/>
  <c r="L42" i="89"/>
  <c r="M42" i="89"/>
  <c r="N42" i="89"/>
  <c r="G20" i="89"/>
  <c r="H20" i="89"/>
  <c r="I20" i="89"/>
  <c r="J20" i="89"/>
  <c r="K20" i="89"/>
  <c r="L20" i="89"/>
  <c r="M20" i="89"/>
  <c r="N20" i="89"/>
  <c r="O20" i="89"/>
  <c r="F43" i="89"/>
  <c r="G43" i="89"/>
  <c r="H43" i="89"/>
  <c r="I43" i="89"/>
  <c r="J43" i="89"/>
  <c r="K43" i="89"/>
  <c r="L43" i="89"/>
  <c r="M43" i="89"/>
  <c r="N43" i="89"/>
  <c r="G9" i="89"/>
  <c r="H9" i="89"/>
  <c r="I9" i="89"/>
  <c r="J9" i="89"/>
  <c r="K9" i="89"/>
  <c r="L9" i="89"/>
  <c r="M9" i="89"/>
  <c r="N9" i="89"/>
  <c r="O9" i="89"/>
  <c r="F32" i="89"/>
  <c r="G32" i="89"/>
  <c r="H32" i="89"/>
  <c r="I32" i="89"/>
  <c r="J32" i="89"/>
  <c r="K32" i="89"/>
  <c r="L32" i="89"/>
  <c r="M32" i="89"/>
  <c r="N32" i="89"/>
  <c r="G10" i="89"/>
  <c r="H10" i="89"/>
  <c r="I10" i="89"/>
  <c r="J10" i="89"/>
  <c r="K10" i="89"/>
  <c r="L10" i="89"/>
  <c r="M10" i="89"/>
  <c r="N10" i="89"/>
  <c r="O10" i="89"/>
  <c r="F33" i="89"/>
  <c r="G33" i="89"/>
  <c r="H33" i="89"/>
  <c r="I33" i="89"/>
  <c r="J33" i="89"/>
  <c r="K33" i="89"/>
  <c r="L33" i="89"/>
  <c r="M33" i="89"/>
  <c r="N33" i="89"/>
  <c r="G11" i="89"/>
  <c r="H11" i="89"/>
  <c r="I11" i="89"/>
  <c r="J11" i="89"/>
  <c r="K11" i="89"/>
  <c r="L11" i="89"/>
  <c r="M11" i="89"/>
  <c r="N11" i="89"/>
  <c r="O11" i="89"/>
  <c r="F34" i="89"/>
  <c r="G34" i="89"/>
  <c r="H34" i="89"/>
  <c r="I34" i="89"/>
  <c r="J34" i="89"/>
  <c r="K34" i="89"/>
  <c r="L34" i="89"/>
  <c r="M34" i="89"/>
  <c r="N34" i="89"/>
  <c r="G12" i="89"/>
  <c r="H12" i="89"/>
  <c r="I12" i="89"/>
  <c r="J12" i="89"/>
  <c r="K12" i="89"/>
  <c r="L12" i="89"/>
  <c r="M12" i="89"/>
  <c r="N12" i="89"/>
  <c r="O12" i="89"/>
  <c r="F35" i="89"/>
  <c r="G35" i="89"/>
  <c r="H35" i="89"/>
  <c r="I35" i="89"/>
  <c r="J35" i="89"/>
  <c r="K35" i="89"/>
  <c r="L35" i="89"/>
  <c r="M35" i="89"/>
  <c r="N35" i="89"/>
  <c r="G13" i="89"/>
  <c r="H13" i="89"/>
  <c r="I13" i="89"/>
  <c r="J13" i="89"/>
  <c r="K13" i="89"/>
  <c r="L13" i="89"/>
  <c r="M13" i="89"/>
  <c r="N13" i="89"/>
  <c r="O13" i="89"/>
  <c r="F36" i="89"/>
  <c r="G36" i="89"/>
  <c r="H36" i="89"/>
  <c r="I36" i="89"/>
  <c r="J36" i="89"/>
  <c r="K36" i="89"/>
  <c r="L36" i="89"/>
  <c r="M36" i="89"/>
  <c r="N36" i="89"/>
  <c r="G21" i="89"/>
  <c r="H21" i="89"/>
  <c r="I21" i="89"/>
  <c r="J21" i="89"/>
  <c r="K21" i="89"/>
  <c r="L21" i="89"/>
  <c r="M21" i="89"/>
  <c r="N21" i="89"/>
  <c r="O21" i="89"/>
  <c r="F44" i="89"/>
  <c r="G44" i="89"/>
  <c r="H44" i="89"/>
  <c r="I44" i="89"/>
  <c r="J44" i="89"/>
  <c r="K44" i="89"/>
  <c r="L44" i="89"/>
  <c r="M44" i="89"/>
  <c r="N44" i="89"/>
  <c r="G22" i="89"/>
  <c r="H22" i="89"/>
  <c r="I22" i="89"/>
  <c r="J22" i="89"/>
  <c r="K22" i="89"/>
  <c r="L22" i="89"/>
  <c r="M22" i="89"/>
  <c r="N22" i="89"/>
  <c r="O22" i="89"/>
  <c r="F45" i="89"/>
  <c r="G45" i="89"/>
  <c r="H45" i="89"/>
  <c r="I45" i="89"/>
  <c r="J45" i="89"/>
  <c r="K45" i="89"/>
  <c r="L45" i="89"/>
  <c r="M45" i="89"/>
  <c r="N45" i="89"/>
  <c r="G14" i="89"/>
  <c r="H14" i="89"/>
  <c r="I14" i="89"/>
  <c r="J14" i="89"/>
  <c r="K14" i="89"/>
  <c r="L14" i="89"/>
  <c r="M14" i="89"/>
  <c r="N14" i="89"/>
  <c r="O14" i="89"/>
  <c r="F37" i="89"/>
  <c r="G37" i="89"/>
  <c r="H37" i="89"/>
  <c r="I37" i="89"/>
  <c r="J37" i="89"/>
  <c r="K37" i="89"/>
  <c r="L37" i="89"/>
  <c r="M37" i="89"/>
  <c r="N37" i="89"/>
  <c r="F25" i="89"/>
  <c r="F24" i="89"/>
  <c r="F17" i="89"/>
  <c r="F18" i="89"/>
  <c r="F19" i="89"/>
  <c r="F20" i="89"/>
  <c r="F9" i="89"/>
  <c r="F10" i="89"/>
  <c r="F11" i="89"/>
  <c r="F12" i="89"/>
  <c r="F13" i="89"/>
  <c r="F21" i="89"/>
  <c r="F22" i="89"/>
  <c r="F14" i="89"/>
  <c r="N188" i="70"/>
  <c r="J188" i="70"/>
  <c r="K188" i="70"/>
  <c r="L188" i="70"/>
  <c r="M188" i="70"/>
  <c r="I188" i="70"/>
  <c r="F188" i="70"/>
  <c r="H188" i="70"/>
  <c r="J46" i="89" l="1"/>
  <c r="L38" i="89"/>
  <c r="M46" i="89"/>
  <c r="K38" i="89"/>
  <c r="L46" i="89"/>
  <c r="H46" i="89"/>
  <c r="N38" i="89"/>
  <c r="J38" i="89"/>
  <c r="J49" i="89" s="1"/>
  <c r="F38" i="89"/>
  <c r="N46" i="89"/>
  <c r="F46" i="89"/>
  <c r="H38" i="89"/>
  <c r="I46" i="89"/>
  <c r="G38" i="89"/>
  <c r="K46" i="89"/>
  <c r="G46" i="89"/>
  <c r="M38" i="89"/>
  <c r="I38" i="89"/>
  <c r="H23" i="89"/>
  <c r="J15" i="89"/>
  <c r="O23" i="89"/>
  <c r="G23" i="89"/>
  <c r="I15" i="89"/>
  <c r="N23" i="89"/>
  <c r="J23" i="89"/>
  <c r="L15" i="89"/>
  <c r="H15" i="89"/>
  <c r="H26" i="89" s="1"/>
  <c r="L23" i="89"/>
  <c r="N15" i="89"/>
  <c r="K23" i="89"/>
  <c r="M15" i="89"/>
  <c r="M23" i="89"/>
  <c r="I23" i="89"/>
  <c r="O15" i="89"/>
  <c r="K15" i="89"/>
  <c r="G15" i="89"/>
  <c r="O36" i="89"/>
  <c r="O32" i="89"/>
  <c r="O40" i="89"/>
  <c r="O37" i="89"/>
  <c r="O35" i="89"/>
  <c r="O43" i="89"/>
  <c r="F16" i="89"/>
  <c r="R188" i="70"/>
  <c r="R191" i="70" s="1"/>
  <c r="I191" i="70"/>
  <c r="G188" i="70"/>
  <c r="G191" i="70" s="1"/>
  <c r="K191" i="70"/>
  <c r="O45" i="89"/>
  <c r="O34" i="89"/>
  <c r="O42" i="89"/>
  <c r="O47" i="89"/>
  <c r="F8" i="89"/>
  <c r="F15" i="89" s="1"/>
  <c r="H191" i="70"/>
  <c r="F191" i="70"/>
  <c r="O44" i="89"/>
  <c r="O33" i="89"/>
  <c r="O41" i="89"/>
  <c r="O48" i="89"/>
  <c r="O188" i="70"/>
  <c r="O191" i="70" s="1"/>
  <c r="O209" i="70"/>
  <c r="G209" i="70"/>
  <c r="J191" i="70"/>
  <c r="V209" i="70"/>
  <c r="N209" i="70"/>
  <c r="F209" i="70"/>
  <c r="L191" i="70"/>
  <c r="P188" i="70"/>
  <c r="P191" i="70" s="1"/>
  <c r="T209" i="70"/>
  <c r="P209" i="70"/>
  <c r="L209" i="70"/>
  <c r="H209" i="70"/>
  <c r="S209" i="70"/>
  <c r="K209" i="70"/>
  <c r="N191" i="70"/>
  <c r="V188" i="70"/>
  <c r="V191" i="70" s="1"/>
  <c r="R209" i="70"/>
  <c r="J209" i="70"/>
  <c r="Y189" i="70"/>
  <c r="M191" i="70"/>
  <c r="Q188" i="70"/>
  <c r="Q191" i="70" s="1"/>
  <c r="U209" i="70"/>
  <c r="Q209" i="70"/>
  <c r="M209" i="70"/>
  <c r="I209" i="70"/>
  <c r="E209" i="70"/>
  <c r="T188" i="70"/>
  <c r="T191" i="70" s="1"/>
  <c r="X189" i="70"/>
  <c r="Y190" i="70"/>
  <c r="X210" i="70"/>
  <c r="U188" i="70"/>
  <c r="U191" i="70" s="1"/>
  <c r="Y211" i="70"/>
  <c r="S188" i="70"/>
  <c r="S191" i="70" s="1"/>
  <c r="X190" i="70"/>
  <c r="E188" i="70"/>
  <c r="E191" i="70" s="1"/>
  <c r="X211" i="70"/>
  <c r="Y210" i="70"/>
  <c r="E221" i="70" l="1"/>
  <c r="E213" i="70"/>
  <c r="N26" i="89"/>
  <c r="N49" i="89"/>
  <c r="O26" i="89"/>
  <c r="L26" i="89"/>
  <c r="I49" i="89"/>
  <c r="G49" i="89"/>
  <c r="L49" i="89"/>
  <c r="H49" i="89"/>
  <c r="K49" i="89"/>
  <c r="M49" i="89"/>
  <c r="F49" i="89"/>
  <c r="M26" i="89"/>
  <c r="G26" i="89"/>
  <c r="J26" i="89"/>
  <c r="O39" i="89"/>
  <c r="O46" i="89" s="1"/>
  <c r="F23" i="89"/>
  <c r="F26" i="89" s="1"/>
  <c r="K26" i="89"/>
  <c r="I26" i="89"/>
  <c r="H27" i="89"/>
  <c r="H28" i="89" s="1"/>
  <c r="K27" i="89"/>
  <c r="I50" i="89"/>
  <c r="I51" i="89" s="1"/>
  <c r="J27" i="89"/>
  <c r="J28" i="89" s="1"/>
  <c r="O27" i="89"/>
  <c r="N50" i="89"/>
  <c r="H50" i="89"/>
  <c r="G50" i="89"/>
  <c r="G51" i="89" s="1"/>
  <c r="M27" i="89"/>
  <c r="G27" i="89"/>
  <c r="M50" i="89"/>
  <c r="L50" i="89"/>
  <c r="F50" i="89"/>
  <c r="F51" i="89" s="1"/>
  <c r="N27" i="89"/>
  <c r="L27" i="89"/>
  <c r="I27" i="89"/>
  <c r="I28" i="89" s="1"/>
  <c r="J50" i="89"/>
  <c r="J51" i="89" s="1"/>
  <c r="H212" i="70"/>
  <c r="H214" i="70" s="1"/>
  <c r="H213" i="70"/>
  <c r="V212" i="70"/>
  <c r="V214" i="70" s="1"/>
  <c r="V213" i="70"/>
  <c r="Q212" i="70"/>
  <c r="Q214" i="70" s="1"/>
  <c r="Q213" i="70"/>
  <c r="L212" i="70"/>
  <c r="L214" i="70" s="1"/>
  <c r="L213" i="70"/>
  <c r="O31" i="89"/>
  <c r="O38" i="89" s="1"/>
  <c r="E212" i="70"/>
  <c r="E214" i="70" s="1"/>
  <c r="U212" i="70"/>
  <c r="U214" i="70" s="1"/>
  <c r="U213" i="70"/>
  <c r="J212" i="70"/>
  <c r="J214" i="70" s="1"/>
  <c r="J213" i="70"/>
  <c r="K212" i="70"/>
  <c r="K214" i="70" s="1"/>
  <c r="K213" i="70"/>
  <c r="P212" i="70"/>
  <c r="P214" i="70" s="1"/>
  <c r="P213" i="70"/>
  <c r="F212" i="70"/>
  <c r="F214" i="70" s="1"/>
  <c r="F213" i="70"/>
  <c r="G212" i="70"/>
  <c r="G214" i="70" s="1"/>
  <c r="G213" i="70"/>
  <c r="M212" i="70"/>
  <c r="M214" i="70" s="1"/>
  <c r="M213" i="70"/>
  <c r="Y191" i="70"/>
  <c r="K50" i="89"/>
  <c r="K51" i="89" s="1"/>
  <c r="I212" i="70"/>
  <c r="I214" i="70" s="1"/>
  <c r="I213" i="70"/>
  <c r="R212" i="70"/>
  <c r="R214" i="70" s="1"/>
  <c r="R213" i="70"/>
  <c r="S212" i="70"/>
  <c r="S214" i="70" s="1"/>
  <c r="S213" i="70"/>
  <c r="T212" i="70"/>
  <c r="T214" i="70" s="1"/>
  <c r="T213" i="70"/>
  <c r="N212" i="70"/>
  <c r="N214" i="70" s="1"/>
  <c r="N213" i="70"/>
  <c r="O212" i="70"/>
  <c r="O214" i="70" s="1"/>
  <c r="O213" i="70"/>
  <c r="H121" i="70"/>
  <c r="H11" i="77" s="1"/>
  <c r="H123" i="70"/>
  <c r="H22" i="77" s="1"/>
  <c r="H120" i="70"/>
  <c r="H10" i="77" s="1"/>
  <c r="H118" i="70"/>
  <c r="H21" i="77" s="1"/>
  <c r="H117" i="70"/>
  <c r="H20" i="77" s="1"/>
  <c r="H114" i="70"/>
  <c r="H17" i="77" s="1"/>
  <c r="H112" i="70"/>
  <c r="H15" i="77" s="1"/>
  <c r="H127" i="70"/>
  <c r="H25" i="77" s="1"/>
  <c r="H125" i="70"/>
  <c r="H13" i="77" s="1"/>
  <c r="H122" i="70"/>
  <c r="H12" i="77" s="1"/>
  <c r="H119" i="70"/>
  <c r="H9" i="77" s="1"/>
  <c r="H115" i="70"/>
  <c r="H18" i="77" s="1"/>
  <c r="G116" i="70"/>
  <c r="G126" i="70" s="1"/>
  <c r="G128" i="70" s="1"/>
  <c r="G150" i="70" s="1"/>
  <c r="F116" i="70"/>
  <c r="F126" i="70" s="1"/>
  <c r="F128" i="70" s="1"/>
  <c r="F150" i="70" s="1"/>
  <c r="E116" i="70"/>
  <c r="E126" i="70" s="1"/>
  <c r="E128" i="70" s="1"/>
  <c r="E150" i="70" s="1"/>
  <c r="H39" i="70"/>
  <c r="H40" i="70"/>
  <c r="H18" i="70"/>
  <c r="H19" i="70"/>
  <c r="N28" i="89" l="1"/>
  <c r="N51" i="89"/>
  <c r="O28" i="89"/>
  <c r="O49" i="89"/>
  <c r="M28" i="89"/>
  <c r="L51" i="89"/>
  <c r="L28" i="89"/>
  <c r="H51" i="89"/>
  <c r="G28" i="89"/>
  <c r="M51" i="89"/>
  <c r="K28" i="89"/>
  <c r="K13" i="77"/>
  <c r="K9" i="77"/>
  <c r="K21" i="77"/>
  <c r="K22" i="77"/>
  <c r="K12" i="77"/>
  <c r="K17" i="77"/>
  <c r="K10" i="77"/>
  <c r="K11" i="77"/>
  <c r="K18" i="77"/>
  <c r="K25" i="77"/>
  <c r="K20" i="77"/>
  <c r="Y212" i="70"/>
  <c r="Y214" i="70" s="1"/>
  <c r="D116" i="70"/>
  <c r="H116" i="70" s="1"/>
  <c r="H19" i="77" s="1"/>
  <c r="H124" i="70"/>
  <c r="H23" i="77" s="1"/>
  <c r="H113" i="70"/>
  <c r="H16" i="77" s="1"/>
  <c r="H111" i="70"/>
  <c r="H8" i="77" s="1"/>
  <c r="L18" i="66"/>
  <c r="K15" i="77" l="1"/>
  <c r="K16" i="77"/>
  <c r="K23" i="77"/>
  <c r="K19" i="77"/>
  <c r="L10" i="66"/>
  <c r="L13" i="66"/>
  <c r="D126" i="70"/>
  <c r="D128" i="70" s="1"/>
  <c r="D150" i="70" s="1"/>
  <c r="L14" i="66"/>
  <c r="H126" i="70"/>
  <c r="K8" i="77" l="1"/>
  <c r="I14" i="77"/>
  <c r="I24" i="77"/>
  <c r="K24" i="77" s="1"/>
  <c r="H128" i="70"/>
  <c r="H150" i="70" l="1"/>
  <c r="I26" i="77"/>
  <c r="K26" i="77" s="1"/>
  <c r="K14" i="77"/>
  <c r="H18" i="46"/>
  <c r="F21" i="46"/>
  <c r="H10" i="46"/>
  <c r="H17" i="46"/>
  <c r="L17" i="46"/>
  <c r="F22" i="46"/>
  <c r="F18" i="46"/>
  <c r="H21" i="46"/>
  <c r="J18" i="46"/>
  <c r="F16" i="46"/>
  <c r="L18" i="46"/>
  <c r="F17" i="46"/>
  <c r="H19" i="46"/>
  <c r="J17" i="46"/>
  <c r="N84" i="23"/>
  <c r="D645" i="23"/>
  <c r="L20" i="46" l="1"/>
  <c r="H20" i="46"/>
  <c r="E94" i="23"/>
  <c r="E96" i="23" s="1"/>
  <c r="F20" i="46"/>
  <c r="D205" i="71"/>
  <c r="D201" i="71"/>
  <c r="D202" i="71"/>
  <c r="D203" i="71"/>
  <c r="D166" i="23"/>
  <c r="D167" i="23"/>
  <c r="D168" i="23"/>
  <c r="D169" i="23"/>
  <c r="D170" i="23"/>
  <c r="F26" i="92"/>
  <c r="F27" i="92"/>
  <c r="F28" i="92"/>
  <c r="F10" i="92"/>
  <c r="F18" i="92"/>
  <c r="F19" i="92"/>
  <c r="F20" i="92"/>
  <c r="F22" i="92"/>
  <c r="F12" i="92"/>
  <c r="F13" i="92"/>
  <c r="F14" i="92"/>
  <c r="F15" i="92"/>
  <c r="F23" i="92"/>
  <c r="F24" i="92"/>
  <c r="F16" i="92"/>
  <c r="F17" i="92" l="1"/>
  <c r="F25" i="92"/>
  <c r="D165" i="23"/>
  <c r="D204" i="71"/>
  <c r="M58" i="23"/>
  <c r="M144" i="23"/>
  <c r="N144" i="23" s="1"/>
  <c r="M145" i="23"/>
  <c r="N145" i="23" s="1"/>
  <c r="F29" i="92" l="1"/>
  <c r="N653" i="23"/>
  <c r="N649" i="23"/>
  <c r="N651" i="23"/>
  <c r="N650" i="23"/>
  <c r="N652" i="23"/>
  <c r="M56" i="23"/>
  <c r="M57" i="23"/>
  <c r="M63" i="23"/>
  <c r="M64" i="23"/>
  <c r="M65" i="23"/>
  <c r="M66" i="23"/>
  <c r="M69" i="23"/>
  <c r="L654" i="23"/>
  <c r="H654" i="23"/>
  <c r="M654" i="23"/>
  <c r="I654" i="23"/>
  <c r="E654" i="23"/>
  <c r="K654" i="23"/>
  <c r="G654" i="23"/>
  <c r="J654" i="23"/>
  <c r="F654" i="23"/>
  <c r="O650" i="23" l="1"/>
  <c r="N654" i="23"/>
  <c r="O649" i="23"/>
  <c r="O652" i="23"/>
  <c r="O651" i="23"/>
  <c r="O653" i="23"/>
  <c r="H13" i="44" l="1"/>
  <c r="H10" i="44"/>
  <c r="H23" i="44"/>
  <c r="H11" i="44"/>
  <c r="H12" i="44"/>
  <c r="O104" i="23"/>
  <c r="N102" i="23"/>
  <c r="O102" i="23"/>
  <c r="O110" i="23"/>
  <c r="N110" i="23"/>
  <c r="O108" i="23"/>
  <c r="N108" i="23"/>
  <c r="O112" i="23"/>
  <c r="N112" i="23"/>
  <c r="O101" i="23"/>
  <c r="N101" i="23"/>
  <c r="O105" i="23"/>
  <c r="N105" i="23"/>
  <c r="O109" i="23"/>
  <c r="N109" i="23"/>
  <c r="N103" i="23"/>
  <c r="O107" i="23"/>
  <c r="O111" i="23"/>
  <c r="N111" i="23"/>
  <c r="O106" i="23"/>
  <c r="N106" i="23"/>
  <c r="E645" i="23" l="1"/>
  <c r="M645" i="23"/>
  <c r="I645" i="23"/>
  <c r="L645" i="23"/>
  <c r="H645" i="23"/>
  <c r="K645" i="23"/>
  <c r="G645" i="23"/>
  <c r="J645" i="23"/>
  <c r="F645" i="23"/>
  <c r="G629" i="23" l="1"/>
  <c r="G631" i="23" s="1"/>
  <c r="G632" i="23" s="1"/>
  <c r="F629" i="23"/>
  <c r="F631" i="23" s="1"/>
  <c r="F632" i="23" s="1"/>
  <c r="I629" i="23"/>
  <c r="I631" i="23" s="1"/>
  <c r="I632" i="23" s="1"/>
  <c r="K629" i="23"/>
  <c r="K631" i="23" s="1"/>
  <c r="K632" i="23" s="1"/>
  <c r="J629" i="23"/>
  <c r="J631" i="23" s="1"/>
  <c r="J632" i="23" s="1"/>
  <c r="M629" i="23"/>
  <c r="M631" i="23" s="1"/>
  <c r="M632" i="23" s="1"/>
  <c r="H629" i="23"/>
  <c r="H631" i="23" s="1"/>
  <c r="H632" i="23" s="1"/>
  <c r="L629" i="23"/>
  <c r="L631" i="23" s="1"/>
  <c r="L632" i="23" s="1"/>
  <c r="E629" i="23"/>
  <c r="E631" i="23" s="1"/>
  <c r="E632" i="23" s="1"/>
  <c r="H94" i="23" l="1"/>
  <c r="H96" i="23" s="1"/>
  <c r="D143" i="23" l="1"/>
  <c r="I215" i="71"/>
  <c r="I214" i="71"/>
  <c r="I213" i="71"/>
  <c r="I212" i="71"/>
  <c r="I211" i="71"/>
  <c r="I210" i="71"/>
  <c r="F215" i="71"/>
  <c r="F214" i="71"/>
  <c r="F212" i="71"/>
  <c r="F211" i="71"/>
  <c r="F210" i="71"/>
  <c r="K211" i="71"/>
  <c r="L211" i="71" s="1"/>
  <c r="K212" i="71"/>
  <c r="L212" i="71" s="1"/>
  <c r="K213" i="71"/>
  <c r="L213" i="71" s="1"/>
  <c r="K214" i="71"/>
  <c r="L214" i="71" s="1"/>
  <c r="K215" i="71"/>
  <c r="L215" i="71" s="1"/>
  <c r="K210" i="71"/>
  <c r="L210" i="71" s="1"/>
  <c r="J211" i="71"/>
  <c r="J212" i="71"/>
  <c r="J213" i="71"/>
  <c r="J214" i="71"/>
  <c r="J215" i="71"/>
  <c r="J210" i="71"/>
  <c r="D150" i="23" l="1"/>
  <c r="D149" i="23"/>
  <c r="D154" i="23"/>
  <c r="D157" i="23"/>
  <c r="D156" i="23"/>
  <c r="D155" i="23"/>
  <c r="D153" i="23"/>
  <c r="D158" i="23"/>
  <c r="D159" i="23"/>
  <c r="D152" i="23"/>
  <c r="D147" i="23"/>
  <c r="D148" i="23"/>
  <c r="D151" i="23"/>
  <c r="J160" i="23"/>
  <c r="J7" i="23"/>
  <c r="H7" i="23"/>
  <c r="H160" i="23"/>
  <c r="L7" i="23"/>
  <c r="L160" i="23"/>
  <c r="F160" i="23"/>
  <c r="F7" i="23"/>
  <c r="K160" i="23"/>
  <c r="K7" i="23"/>
  <c r="M8" i="23"/>
  <c r="M7" i="23"/>
  <c r="E7" i="23"/>
  <c r="E8" i="23"/>
  <c r="I8" i="23"/>
  <c r="I7" i="23"/>
  <c r="G7" i="23"/>
  <c r="G160" i="23"/>
  <c r="I186" i="71"/>
  <c r="I185" i="71"/>
  <c r="I184" i="71"/>
  <c r="I183" i="71"/>
  <c r="I182" i="71"/>
  <c r="I181" i="71"/>
  <c r="I180" i="71"/>
  <c r="I179" i="71"/>
  <c r="I178" i="71"/>
  <c r="I177" i="71"/>
  <c r="I176" i="71"/>
  <c r="I175" i="71"/>
  <c r="I174" i="71"/>
  <c r="I173" i="71"/>
  <c r="I172" i="71"/>
  <c r="I171" i="71"/>
  <c r="I170" i="71"/>
  <c r="I169" i="71"/>
  <c r="I168" i="71"/>
  <c r="I167" i="71"/>
  <c r="I166" i="71"/>
  <c r="I165" i="71"/>
  <c r="I164" i="71"/>
  <c r="I163" i="71"/>
  <c r="I162" i="71"/>
  <c r="I161" i="71"/>
  <c r="I160" i="71"/>
  <c r="I159" i="71"/>
  <c r="I158" i="71"/>
  <c r="I157" i="71"/>
  <c r="I156" i="71"/>
  <c r="I155" i="71"/>
  <c r="I154" i="71"/>
  <c r="I153" i="71"/>
  <c r="I152" i="71"/>
  <c r="I151" i="71"/>
  <c r="I150" i="71"/>
  <c r="I149" i="71"/>
  <c r="I148" i="71"/>
  <c r="I147" i="71"/>
  <c r="I146" i="71"/>
  <c r="I145" i="71"/>
  <c r="I144" i="71"/>
  <c r="I143" i="71"/>
  <c r="I142" i="71"/>
  <c r="I141" i="71"/>
  <c r="I140" i="71"/>
  <c r="I139" i="71"/>
  <c r="I121" i="71"/>
  <c r="I120" i="71"/>
  <c r="I119" i="71"/>
  <c r="I118" i="71"/>
  <c r="I117" i="71"/>
  <c r="I116" i="71"/>
  <c r="I115" i="71"/>
  <c r="I114" i="71"/>
  <c r="I113" i="71"/>
  <c r="I112" i="71"/>
  <c r="I111" i="71"/>
  <c r="I110" i="71"/>
  <c r="I109" i="71"/>
  <c r="I108" i="71"/>
  <c r="I107" i="71"/>
  <c r="I106" i="71"/>
  <c r="I105" i="71"/>
  <c r="I104" i="71"/>
  <c r="I103" i="71"/>
  <c r="I102" i="71"/>
  <c r="I101" i="71"/>
  <c r="I100" i="71"/>
  <c r="I99" i="71"/>
  <c r="I98" i="71"/>
  <c r="I97" i="71"/>
  <c r="I96" i="71"/>
  <c r="I95" i="71"/>
  <c r="I94" i="71"/>
  <c r="I93" i="71"/>
  <c r="I92" i="71"/>
  <c r="I91" i="71"/>
  <c r="I90" i="71"/>
  <c r="I89" i="71"/>
  <c r="I88" i="71"/>
  <c r="I87" i="71"/>
  <c r="I86" i="71"/>
  <c r="I85" i="71"/>
  <c r="I84" i="71"/>
  <c r="I83" i="71"/>
  <c r="I82" i="71"/>
  <c r="I81" i="71"/>
  <c r="I80" i="71"/>
  <c r="I79" i="71"/>
  <c r="I78" i="71"/>
  <c r="I77" i="71"/>
  <c r="I76" i="71"/>
  <c r="I75" i="71"/>
  <c r="I74" i="71"/>
  <c r="I56" i="71"/>
  <c r="I55" i="71"/>
  <c r="I54" i="71"/>
  <c r="I53" i="71"/>
  <c r="I52" i="71"/>
  <c r="I51" i="71"/>
  <c r="I50" i="71"/>
  <c r="I49" i="71"/>
  <c r="I48" i="71"/>
  <c r="I47" i="71"/>
  <c r="I46" i="71"/>
  <c r="I45" i="71"/>
  <c r="I44" i="71"/>
  <c r="I43" i="71"/>
  <c r="I42" i="71"/>
  <c r="I41" i="71"/>
  <c r="I40" i="71"/>
  <c r="I39" i="71"/>
  <c r="I38" i="71"/>
  <c r="I37" i="71"/>
  <c r="I36" i="71"/>
  <c r="I35" i="71"/>
  <c r="I34" i="71"/>
  <c r="I33" i="71"/>
  <c r="I32" i="71"/>
  <c r="I31" i="71"/>
  <c r="I30" i="71"/>
  <c r="I29" i="71"/>
  <c r="I28" i="71"/>
  <c r="I27" i="71"/>
  <c r="I26" i="71"/>
  <c r="I25" i="71"/>
  <c r="I24" i="71"/>
  <c r="I23" i="71"/>
  <c r="I22" i="71"/>
  <c r="I21" i="71"/>
  <c r="I20" i="71"/>
  <c r="I19" i="71"/>
  <c r="I18" i="71"/>
  <c r="I17" i="71"/>
  <c r="I16" i="71"/>
  <c r="I15" i="71"/>
  <c r="I14" i="71"/>
  <c r="I13" i="71"/>
  <c r="I12" i="71"/>
  <c r="I11" i="71"/>
  <c r="I10" i="71"/>
  <c r="I9" i="71"/>
  <c r="D7" i="23" l="1"/>
  <c r="D160" i="23"/>
  <c r="M160" i="23"/>
  <c r="L8" i="23"/>
  <c r="M9" i="23" s="1"/>
  <c r="K8" i="23"/>
  <c r="D8" i="23"/>
  <c r="I160" i="23"/>
  <c r="H8" i="23"/>
  <c r="J8" i="23"/>
  <c r="G8" i="23"/>
  <c r="E160" i="23"/>
  <c r="F8" i="23"/>
  <c r="F113" i="23"/>
  <c r="D31" i="23" l="1"/>
  <c r="H113" i="23"/>
  <c r="D113" i="23"/>
  <c r="E113" i="23"/>
  <c r="E114" i="23" s="1"/>
  <c r="K114" i="23"/>
  <c r="G113" i="23"/>
  <c r="G114" i="23" s="1"/>
  <c r="D30" i="23"/>
  <c r="E23" i="1"/>
  <c r="I114" i="23" l="1"/>
  <c r="H114" i="23"/>
  <c r="J114" i="23"/>
  <c r="F114" i="23"/>
  <c r="L114" i="23"/>
  <c r="I24" i="44"/>
  <c r="J24" i="44"/>
  <c r="K24" i="44"/>
  <c r="I14" i="44"/>
  <c r="J14" i="44"/>
  <c r="K14" i="44"/>
  <c r="H24" i="46"/>
  <c r="I24" i="46"/>
  <c r="J24" i="46"/>
  <c r="K24" i="46"/>
  <c r="H14" i="46"/>
  <c r="I14" i="46"/>
  <c r="J14" i="46"/>
  <c r="K14" i="46"/>
  <c r="E599" i="71" l="1"/>
  <c r="F599" i="71"/>
  <c r="G599" i="71"/>
  <c r="H599" i="71"/>
  <c r="D599" i="71"/>
  <c r="E589" i="71"/>
  <c r="F589" i="71"/>
  <c r="G589" i="71"/>
  <c r="H589" i="71"/>
  <c r="D589" i="71"/>
  <c r="H17" i="64" l="1"/>
  <c r="M11" i="66" s="1"/>
  <c r="G17" i="64"/>
  <c r="I17" i="64" s="1"/>
  <c r="F17" i="64"/>
  <c r="M13" i="66" l="1"/>
  <c r="M10" i="66"/>
  <c r="L14" i="44"/>
  <c r="L24" i="44"/>
  <c r="F14" i="44"/>
  <c r="F24" i="44"/>
  <c r="E287" i="70" l="1"/>
  <c r="F295" i="70"/>
  <c r="F285" i="70"/>
  <c r="H295" i="70"/>
  <c r="I290" i="70"/>
  <c r="J295" i="70"/>
  <c r="J285" i="70"/>
  <c r="K287" i="70"/>
  <c r="L295" i="70"/>
  <c r="L285" i="70"/>
  <c r="M287" i="70"/>
  <c r="N299" i="70"/>
  <c r="N295" i="70"/>
  <c r="N285" i="70"/>
  <c r="O290" i="70"/>
  <c r="O287" i="70"/>
  <c r="P295" i="70"/>
  <c r="P285" i="70"/>
  <c r="Q290" i="70"/>
  <c r="Q287" i="70"/>
  <c r="R295" i="70"/>
  <c r="R285" i="70"/>
  <c r="T285" i="70"/>
  <c r="U290" i="70"/>
  <c r="U287" i="70"/>
  <c r="V295" i="70"/>
  <c r="V285" i="70"/>
  <c r="F300" i="70"/>
  <c r="F298" i="70"/>
  <c r="F284" i="70"/>
  <c r="H300" i="70"/>
  <c r="I289" i="70"/>
  <c r="I286" i="70"/>
  <c r="J298" i="70"/>
  <c r="J288" i="70"/>
  <c r="K286" i="70"/>
  <c r="L300" i="70"/>
  <c r="L288" i="70"/>
  <c r="L284" i="70"/>
  <c r="M286" i="70"/>
  <c r="N300" i="70"/>
  <c r="N298" i="70"/>
  <c r="N288" i="70"/>
  <c r="N284" i="70"/>
  <c r="O296" i="70"/>
  <c r="O286" i="70"/>
  <c r="P298" i="70"/>
  <c r="P284" i="70"/>
  <c r="Q286" i="70"/>
  <c r="R298" i="70"/>
  <c r="R288" i="70"/>
  <c r="R284" i="70"/>
  <c r="S289" i="70"/>
  <c r="S296" i="70"/>
  <c r="S286" i="70"/>
  <c r="T300" i="70"/>
  <c r="T284" i="70"/>
  <c r="U286" i="70"/>
  <c r="V298" i="70"/>
  <c r="V284" i="70"/>
  <c r="E295" i="70"/>
  <c r="E285" i="70"/>
  <c r="F287" i="70"/>
  <c r="G295" i="70"/>
  <c r="G285" i="70"/>
  <c r="H287" i="70"/>
  <c r="I285" i="70"/>
  <c r="J287" i="70"/>
  <c r="K295" i="70"/>
  <c r="L290" i="70"/>
  <c r="L287" i="70"/>
  <c r="M295" i="70"/>
  <c r="N290" i="70"/>
  <c r="N297" i="70"/>
  <c r="O295" i="70"/>
  <c r="P287" i="70"/>
  <c r="Q295" i="70"/>
  <c r="Q285" i="70"/>
  <c r="R287" i="70"/>
  <c r="S299" i="70"/>
  <c r="S295" i="70"/>
  <c r="S285" i="70"/>
  <c r="T287" i="70"/>
  <c r="U295" i="70"/>
  <c r="U285" i="70"/>
  <c r="V287" i="70"/>
  <c r="E300" i="70"/>
  <c r="E298" i="70"/>
  <c r="G298" i="70"/>
  <c r="I300" i="70"/>
  <c r="I298" i="70"/>
  <c r="I284" i="70"/>
  <c r="K300" i="70"/>
  <c r="N289" i="70"/>
  <c r="N296" i="70"/>
  <c r="N286" i="70"/>
  <c r="O300" i="70"/>
  <c r="O288" i="70"/>
  <c r="O284" i="70"/>
  <c r="Q300" i="70"/>
  <c r="Q298" i="70"/>
  <c r="Q284" i="70"/>
  <c r="R296" i="70"/>
  <c r="R286" i="70"/>
  <c r="S298" i="70"/>
  <c r="S288" i="70"/>
  <c r="S284" i="70"/>
  <c r="T286" i="70"/>
  <c r="U300" i="70"/>
  <c r="U298" i="70"/>
  <c r="U284" i="70"/>
  <c r="V286" i="70"/>
  <c r="K296" i="70"/>
  <c r="M289" i="70"/>
  <c r="M296" i="70"/>
  <c r="P300" i="70"/>
  <c r="P288" i="70"/>
  <c r="Q289" i="70"/>
  <c r="Q296" i="70"/>
  <c r="R299" i="70"/>
  <c r="S290" i="70"/>
  <c r="S297" i="70"/>
  <c r="T299" i="70"/>
  <c r="U297" i="70"/>
  <c r="V299" i="70"/>
  <c r="K289" i="70"/>
  <c r="O289" i="70"/>
  <c r="J299" i="70"/>
  <c r="S287" i="70"/>
  <c r="G299" i="70"/>
  <c r="H290" i="70"/>
  <c r="H297" i="70"/>
  <c r="I299" i="70"/>
  <c r="J290" i="70"/>
  <c r="G290" i="70"/>
  <c r="G297" i="70"/>
  <c r="H299" i="70"/>
  <c r="H285" i="70"/>
  <c r="I297" i="70"/>
  <c r="I287" i="70"/>
  <c r="I294" i="70"/>
  <c r="K298" i="70"/>
  <c r="K288" i="70"/>
  <c r="K284" i="70"/>
  <c r="L289" i="70"/>
  <c r="L286" i="70"/>
  <c r="M300" i="70"/>
  <c r="M298" i="70"/>
  <c r="M288" i="70"/>
  <c r="M284" i="70"/>
  <c r="O298" i="70"/>
  <c r="P289" i="70"/>
  <c r="P286" i="70"/>
  <c r="Q288" i="70"/>
  <c r="R294" i="70"/>
  <c r="T290" i="70"/>
  <c r="T297" i="70"/>
  <c r="U299" i="70"/>
  <c r="F286" i="70"/>
  <c r="E289" i="70"/>
  <c r="E296" i="70"/>
  <c r="E286" i="70"/>
  <c r="J300" i="70"/>
  <c r="J284" i="70"/>
  <c r="K290" i="70"/>
  <c r="K297" i="70"/>
  <c r="K294" i="70"/>
  <c r="I295" i="70"/>
  <c r="J294" i="70"/>
  <c r="T296" i="70"/>
  <c r="F289" i="70"/>
  <c r="F296" i="70"/>
  <c r="F290" i="70"/>
  <c r="G300" i="70"/>
  <c r="G288" i="70"/>
  <c r="H289" i="70"/>
  <c r="I288" i="70"/>
  <c r="J289" i="70"/>
  <c r="J296" i="70"/>
  <c r="K299" i="70"/>
  <c r="K285" i="70"/>
  <c r="E284" i="70"/>
  <c r="L294" i="70"/>
  <c r="L296" i="70"/>
  <c r="E290" i="70"/>
  <c r="E297" i="70"/>
  <c r="Y267" i="70"/>
  <c r="G284" i="70"/>
  <c r="H294" i="70"/>
  <c r="H296" i="70"/>
  <c r="H286" i="70"/>
  <c r="L297" i="70"/>
  <c r="M299" i="70"/>
  <c r="N287" i="70"/>
  <c r="O299" i="70"/>
  <c r="O285" i="70"/>
  <c r="P290" i="70"/>
  <c r="P297" i="70"/>
  <c r="Q299" i="70"/>
  <c r="R300" i="70"/>
  <c r="U296" i="70"/>
  <c r="V300" i="70"/>
  <c r="V288" i="70"/>
  <c r="T288" i="70"/>
  <c r="G287" i="70"/>
  <c r="J286" i="70"/>
  <c r="M285" i="70"/>
  <c r="R297" i="70"/>
  <c r="L298" i="70"/>
  <c r="E299" i="70"/>
  <c r="F288" i="70"/>
  <c r="G289" i="70"/>
  <c r="G296" i="70"/>
  <c r="G286" i="70"/>
  <c r="I296" i="70"/>
  <c r="L299" i="70"/>
  <c r="M290" i="70"/>
  <c r="M297" i="70"/>
  <c r="O297" i="70"/>
  <c r="P299" i="70"/>
  <c r="Q297" i="70"/>
  <c r="Q294" i="70"/>
  <c r="R289" i="70"/>
  <c r="S300" i="70"/>
  <c r="T289" i="70"/>
  <c r="U288" i="70"/>
  <c r="V289" i="70"/>
  <c r="V296" i="70"/>
  <c r="V290" i="70"/>
  <c r="H284" i="70"/>
  <c r="F299" i="70"/>
  <c r="H298" i="70"/>
  <c r="J297" i="70"/>
  <c r="E288" i="70"/>
  <c r="P294" i="70"/>
  <c r="P296" i="70"/>
  <c r="S294" i="70"/>
  <c r="T295" i="70"/>
  <c r="T294" i="70"/>
  <c r="U294" i="70"/>
  <c r="R290" i="70"/>
  <c r="U289" i="70"/>
  <c r="H288" i="70"/>
  <c r="T298" i="70"/>
  <c r="V297" i="70"/>
  <c r="F297" i="70"/>
  <c r="M294" i="70"/>
  <c r="Y266" i="70"/>
  <c r="O294" i="70"/>
  <c r="G294" i="70"/>
  <c r="E294" i="70"/>
  <c r="V294" i="70"/>
  <c r="N294" i="70"/>
  <c r="F294" i="70"/>
  <c r="N301" i="70" l="1"/>
  <c r="N291" i="70"/>
  <c r="S291" i="70"/>
  <c r="D300" i="70"/>
  <c r="D295" i="70"/>
  <c r="D287" i="70"/>
  <c r="Q291" i="70"/>
  <c r="L291" i="70"/>
  <c r="T291" i="70"/>
  <c r="I291" i="70"/>
  <c r="M301" i="70"/>
  <c r="U291" i="70"/>
  <c r="R301" i="70"/>
  <c r="O291" i="70"/>
  <c r="G301" i="70"/>
  <c r="K291" i="70"/>
  <c r="K301" i="70"/>
  <c r="J291" i="70"/>
  <c r="M291" i="70"/>
  <c r="V291" i="70"/>
  <c r="G291" i="70"/>
  <c r="F301" i="70"/>
  <c r="S301" i="70"/>
  <c r="Q301" i="70"/>
  <c r="P291" i="70"/>
  <c r="E291" i="70"/>
  <c r="O301" i="70"/>
  <c r="J301" i="70"/>
  <c r="R291" i="70"/>
  <c r="D290" i="70"/>
  <c r="V301" i="70"/>
  <c r="I301" i="70"/>
  <c r="F291" i="70"/>
  <c r="D299" i="70"/>
  <c r="W268" i="70"/>
  <c r="D289" i="70"/>
  <c r="D296" i="70"/>
  <c r="D286" i="70"/>
  <c r="U301" i="70"/>
  <c r="P301" i="70"/>
  <c r="E301" i="70"/>
  <c r="H301" i="70"/>
  <c r="X266" i="70"/>
  <c r="W266" i="70"/>
  <c r="H291" i="70"/>
  <c r="X267" i="70"/>
  <c r="W267" i="70"/>
  <c r="D298" i="70"/>
  <c r="D288" i="70"/>
  <c r="T301" i="70"/>
  <c r="L301" i="70"/>
  <c r="D297" i="70"/>
  <c r="D280" i="70"/>
  <c r="D263" i="70" s="1"/>
  <c r="D301" i="70" l="1"/>
  <c r="Y249" i="70" l="1"/>
  <c r="Y248" i="70"/>
  <c r="X248" i="70"/>
  <c r="X249" i="70"/>
  <c r="D281" i="70" l="1"/>
  <c r="F25" i="90"/>
  <c r="H56" i="70"/>
  <c r="H35" i="70"/>
  <c r="O46" i="90" l="1"/>
  <c r="O47" i="90" s="1"/>
  <c r="F26" i="90"/>
  <c r="H103" i="70"/>
  <c r="G23" i="77" s="1"/>
  <c r="H82" i="70"/>
  <c r="F23" i="77" s="1"/>
  <c r="H60" i="70"/>
  <c r="H61" i="70"/>
  <c r="Q216" i="70" l="1"/>
  <c r="R216" i="70"/>
  <c r="S216" i="70"/>
  <c r="T216" i="70"/>
  <c r="Q217" i="70"/>
  <c r="R217" i="70"/>
  <c r="U217" i="70"/>
  <c r="V217" i="70"/>
  <c r="P216" i="70"/>
  <c r="U216" i="70"/>
  <c r="V216" i="70"/>
  <c r="P217" i="70"/>
  <c r="S217" i="70"/>
  <c r="T217" i="70"/>
  <c r="P230" i="70" l="1"/>
  <c r="P234" i="70"/>
  <c r="P233" i="70"/>
  <c r="P228" i="70"/>
  <c r="P232" i="70"/>
  <c r="V232" i="70"/>
  <c r="V233" i="70"/>
  <c r="V234" i="70"/>
  <c r="T241" i="70"/>
  <c r="T243" i="70"/>
  <c r="T242" i="70"/>
  <c r="T238" i="70"/>
  <c r="T240" i="70"/>
  <c r="V238" i="70"/>
  <c r="V240" i="70"/>
  <c r="V244" i="70"/>
  <c r="V243" i="70"/>
  <c r="V241" i="70"/>
  <c r="U233" i="70"/>
  <c r="U232" i="70"/>
  <c r="S241" i="70"/>
  <c r="S244" i="70"/>
  <c r="T233" i="70"/>
  <c r="T232" i="70"/>
  <c r="U238" i="70"/>
  <c r="U240" i="70"/>
  <c r="U241" i="70"/>
  <c r="U243" i="70"/>
  <c r="R233" i="70"/>
  <c r="R234" i="70"/>
  <c r="R238" i="70"/>
  <c r="R244" i="70"/>
  <c r="R241" i="70"/>
  <c r="R243" i="70"/>
  <c r="S231" i="70"/>
  <c r="S234" i="70"/>
  <c r="P241" i="70"/>
  <c r="P243" i="70"/>
  <c r="P238" i="70"/>
  <c r="P244" i="70"/>
  <c r="P240" i="70"/>
  <c r="Q233" i="70"/>
  <c r="Q232" i="70"/>
  <c r="Q238" i="70"/>
  <c r="Q240" i="70"/>
  <c r="Q241" i="70"/>
  <c r="Q243" i="70"/>
  <c r="V221" i="70"/>
  <c r="Q221" i="70"/>
  <c r="S221" i="70"/>
  <c r="Y202" i="70"/>
  <c r="E217" i="70"/>
  <c r="F217" i="70"/>
  <c r="G217" i="70"/>
  <c r="Y200" i="70"/>
  <c r="Y208" i="70"/>
  <c r="H217" i="70"/>
  <c r="I217" i="70"/>
  <c r="J217" i="70"/>
  <c r="K217" i="70"/>
  <c r="L217" i="70"/>
  <c r="M217" i="70"/>
  <c r="N217" i="70"/>
  <c r="N231" i="70" s="1"/>
  <c r="O217" i="70"/>
  <c r="P221" i="70"/>
  <c r="Y205" i="70"/>
  <c r="T221" i="70"/>
  <c r="Y198" i="70"/>
  <c r="Y206" i="70"/>
  <c r="F216" i="70"/>
  <c r="Y195" i="70"/>
  <c r="G216" i="70"/>
  <c r="Y199" i="70"/>
  <c r="Y203" i="70"/>
  <c r="Y207" i="70"/>
  <c r="H216" i="70"/>
  <c r="I216" i="70"/>
  <c r="J216" i="70"/>
  <c r="K216" i="70"/>
  <c r="L216" i="70"/>
  <c r="M216" i="70"/>
  <c r="N216" i="70"/>
  <c r="O216" i="70"/>
  <c r="U221" i="70"/>
  <c r="R221" i="70"/>
  <c r="Y197" i="70"/>
  <c r="Y201" i="70"/>
  <c r="Y196" i="70"/>
  <c r="Y204" i="70"/>
  <c r="E671" i="23"/>
  <c r="E674" i="23"/>
  <c r="E673" i="23"/>
  <c r="E677" i="23"/>
  <c r="D676" i="23"/>
  <c r="E676" i="23"/>
  <c r="E672" i="23"/>
  <c r="E675" i="23"/>
  <c r="D673" i="23"/>
  <c r="D674" i="23"/>
  <c r="D671" i="23"/>
  <c r="D677" i="23"/>
  <c r="Y187" i="70"/>
  <c r="Y186" i="70"/>
  <c r="Y185" i="70"/>
  <c r="Y184" i="70"/>
  <c r="Y183" i="70"/>
  <c r="Y182" i="70"/>
  <c r="Y181" i="70"/>
  <c r="Y180" i="70"/>
  <c r="Y179" i="70"/>
  <c r="Y178" i="70"/>
  <c r="Y177" i="70"/>
  <c r="Y176" i="70"/>
  <c r="Y175" i="70"/>
  <c r="Y174" i="70"/>
  <c r="L241" i="70" l="1"/>
  <c r="L243" i="70"/>
  <c r="L240" i="70"/>
  <c r="L238" i="70"/>
  <c r="H241" i="70"/>
  <c r="H243" i="70"/>
  <c r="H240" i="70"/>
  <c r="H238" i="70"/>
  <c r="H242" i="70"/>
  <c r="G241" i="70"/>
  <c r="G243" i="70"/>
  <c r="G240" i="70"/>
  <c r="G244" i="70"/>
  <c r="O228" i="70"/>
  <c r="O229" i="70"/>
  <c r="O233" i="70"/>
  <c r="K228" i="70"/>
  <c r="K232" i="70"/>
  <c r="K233" i="70"/>
  <c r="K229" i="70"/>
  <c r="E233" i="70"/>
  <c r="E230" i="70"/>
  <c r="E234" i="70"/>
  <c r="E232" i="70"/>
  <c r="E228" i="70"/>
  <c r="O241" i="70"/>
  <c r="O243" i="70"/>
  <c r="O238" i="70"/>
  <c r="O240" i="70"/>
  <c r="O242" i="70"/>
  <c r="K241" i="70"/>
  <c r="K243" i="70"/>
  <c r="K238" i="70"/>
  <c r="K240" i="70"/>
  <c r="K242" i="70"/>
  <c r="J228" i="70"/>
  <c r="J233" i="70"/>
  <c r="J234" i="70"/>
  <c r="J238" i="70"/>
  <c r="J240" i="70"/>
  <c r="J244" i="70"/>
  <c r="J241" i="70"/>
  <c r="J243" i="70"/>
  <c r="F238" i="70"/>
  <c r="F240" i="70"/>
  <c r="F241" i="70"/>
  <c r="F243" i="70"/>
  <c r="M229" i="70"/>
  <c r="M233" i="70"/>
  <c r="M234" i="70"/>
  <c r="M232" i="70"/>
  <c r="M228" i="70"/>
  <c r="I232" i="70"/>
  <c r="I231" i="70"/>
  <c r="G231" i="70"/>
  <c r="G232" i="70"/>
  <c r="G234" i="70"/>
  <c r="G233" i="70"/>
  <c r="G230" i="70"/>
  <c r="M238" i="70"/>
  <c r="M240" i="70"/>
  <c r="M242" i="70"/>
  <c r="M244" i="70"/>
  <c r="M241" i="70"/>
  <c r="M243" i="70"/>
  <c r="I238" i="70"/>
  <c r="I240" i="70"/>
  <c r="I239" i="70"/>
  <c r="I241" i="70"/>
  <c r="I243" i="70"/>
  <c r="L230" i="70"/>
  <c r="L228" i="70"/>
  <c r="L233" i="70"/>
  <c r="H234" i="70"/>
  <c r="H228" i="70"/>
  <c r="H229" i="70"/>
  <c r="H232" i="70"/>
  <c r="H233" i="70"/>
  <c r="F228" i="70"/>
  <c r="F232" i="70"/>
  <c r="F233" i="70"/>
  <c r="F230" i="70"/>
  <c r="F234" i="70"/>
  <c r="H221" i="70"/>
  <c r="G221" i="70"/>
  <c r="N221" i="70"/>
  <c r="N222" i="70" s="1"/>
  <c r="K221" i="70"/>
  <c r="L221" i="70"/>
  <c r="O221" i="70"/>
  <c r="J221" i="70"/>
  <c r="F221" i="70"/>
  <c r="D217" i="70"/>
  <c r="M221" i="70"/>
  <c r="I221" i="70"/>
  <c r="X207" i="70"/>
  <c r="X203" i="70"/>
  <c r="X206" i="70"/>
  <c r="X202" i="70"/>
  <c r="X198" i="70"/>
  <c r="X195" i="70"/>
  <c r="X205" i="70"/>
  <c r="X204" i="70"/>
  <c r="X200" i="70"/>
  <c r="X196" i="70"/>
  <c r="X208" i="70"/>
  <c r="X201" i="70"/>
  <c r="X197" i="70"/>
  <c r="Y209" i="70"/>
  <c r="X199" i="70"/>
  <c r="D675" i="23"/>
  <c r="T222" i="70"/>
  <c r="D672" i="23"/>
  <c r="U222" i="70"/>
  <c r="E664" i="23"/>
  <c r="D666" i="23"/>
  <c r="E666" i="23"/>
  <c r="D665" i="23"/>
  <c r="E665" i="23"/>
  <c r="D661" i="23"/>
  <c r="E661" i="23"/>
  <c r="E668" i="23"/>
  <c r="E667" i="23"/>
  <c r="E662" i="23"/>
  <c r="E670" i="23"/>
  <c r="E669" i="23"/>
  <c r="E660" i="23"/>
  <c r="D663" i="23"/>
  <c r="E663" i="23"/>
  <c r="R222" i="70"/>
  <c r="V222" i="70"/>
  <c r="P222" i="70"/>
  <c r="S222" i="70"/>
  <c r="W196" i="70"/>
  <c r="Q222" i="70"/>
  <c r="D660" i="23"/>
  <c r="D234" i="70" l="1"/>
  <c r="D230" i="70"/>
  <c r="D232" i="70"/>
  <c r="D233" i="70"/>
  <c r="Z209" i="70"/>
  <c r="D667" i="23"/>
  <c r="D670" i="23"/>
  <c r="D662" i="23"/>
  <c r="E222" i="70"/>
  <c r="D668" i="23"/>
  <c r="D669" i="23"/>
  <c r="F222" i="70"/>
  <c r="D664" i="23"/>
  <c r="H222" i="70"/>
  <c r="G222" i="70"/>
  <c r="O222" i="70"/>
  <c r="I222" i="70"/>
  <c r="M222" i="70"/>
  <c r="K222" i="70"/>
  <c r="J222" i="70"/>
  <c r="L222" i="70"/>
  <c r="X175" i="70" l="1"/>
  <c r="X177" i="70"/>
  <c r="X179" i="70"/>
  <c r="X181" i="70"/>
  <c r="X183" i="70"/>
  <c r="X185" i="70"/>
  <c r="X187" i="70"/>
  <c r="X174" i="70"/>
  <c r="X186" i="70" l="1"/>
  <c r="X182" i="70"/>
  <c r="X178" i="70"/>
  <c r="X184" i="70"/>
  <c r="X180" i="70"/>
  <c r="X176" i="70"/>
  <c r="W175" i="70"/>
  <c r="D188" i="70"/>
  <c r="D213" i="70" s="1"/>
  <c r="W174" i="70"/>
  <c r="Z213" i="70" l="1"/>
  <c r="X193" i="70"/>
  <c r="X192" i="70"/>
  <c r="O48" i="23" l="1"/>
  <c r="M24" i="44" l="1"/>
  <c r="H40" i="23"/>
  <c r="Q49" i="23"/>
  <c r="Q48" i="23"/>
  <c r="P48" i="23"/>
  <c r="G28" i="23" s="1"/>
  <c r="P49" i="23"/>
  <c r="H20" i="44" l="1"/>
  <c r="H25" i="44" s="1"/>
  <c r="N14" i="44"/>
  <c r="N24" i="44"/>
  <c r="R48" i="23"/>
  <c r="H28" i="23"/>
  <c r="H24" i="93" s="1"/>
  <c r="R49" i="23"/>
  <c r="F48" i="23"/>
  <c r="D600" i="71"/>
  <c r="F21" i="74"/>
  <c r="G21" i="74"/>
  <c r="F22" i="74"/>
  <c r="G22" i="74"/>
  <c r="F16" i="74"/>
  <c r="G16" i="74"/>
  <c r="H16" i="74"/>
  <c r="I16" i="74"/>
  <c r="J16" i="74"/>
  <c r="F17" i="74"/>
  <c r="G17" i="74"/>
  <c r="H17" i="74"/>
  <c r="I17" i="74"/>
  <c r="J17" i="74"/>
  <c r="F18" i="74"/>
  <c r="G18" i="74"/>
  <c r="H18" i="74"/>
  <c r="I18" i="74"/>
  <c r="J18" i="74"/>
  <c r="F19" i="74"/>
  <c r="G19" i="74"/>
  <c r="H19" i="74"/>
  <c r="I19" i="74"/>
  <c r="J19" i="74"/>
  <c r="F20" i="74"/>
  <c r="G20" i="74"/>
  <c r="H20" i="74"/>
  <c r="I20" i="74"/>
  <c r="J20" i="74"/>
  <c r="G23" i="74" l="1"/>
  <c r="F23" i="74"/>
  <c r="O24" i="44"/>
  <c r="G24" i="44"/>
  <c r="O14" i="44"/>
  <c r="G9" i="74"/>
  <c r="E600" i="71"/>
  <c r="G14" i="74"/>
  <c r="E605" i="71"/>
  <c r="G12" i="74"/>
  <c r="E603" i="71"/>
  <c r="G10" i="74"/>
  <c r="E601" i="71"/>
  <c r="F14" i="74"/>
  <c r="D605" i="71"/>
  <c r="F12" i="74"/>
  <c r="D603" i="71"/>
  <c r="F10" i="74"/>
  <c r="D601" i="71"/>
  <c r="G13" i="74"/>
  <c r="E604" i="71"/>
  <c r="G11" i="74"/>
  <c r="E602" i="71"/>
  <c r="F13" i="74"/>
  <c r="D604" i="71"/>
  <c r="F11" i="74"/>
  <c r="D602" i="71"/>
  <c r="J17" i="23"/>
  <c r="F19" i="93"/>
  <c r="I28" i="23"/>
  <c r="G15" i="74" l="1"/>
  <c r="G24" i="74" s="1"/>
  <c r="F18" i="93"/>
  <c r="I24" i="93"/>
  <c r="K17" i="23"/>
  <c r="D606" i="71"/>
  <c r="F18" i="23"/>
  <c r="F17" i="23"/>
  <c r="L17" i="23" l="1"/>
  <c r="J18" i="93"/>
  <c r="G18" i="93"/>
  <c r="G19" i="93"/>
  <c r="D629" i="23"/>
  <c r="D595" i="71"/>
  <c r="E595" i="71"/>
  <c r="F595" i="71"/>
  <c r="G595" i="71"/>
  <c r="H595" i="71"/>
  <c r="K18" i="93" l="1"/>
  <c r="F170" i="23"/>
  <c r="L14" i="46" l="1"/>
  <c r="L24" i="46"/>
  <c r="O92" i="23" l="1"/>
  <c r="M24" i="46" l="1"/>
  <c r="F14" i="46"/>
  <c r="F24" i="46"/>
  <c r="P92" i="23"/>
  <c r="G68" i="23" s="1"/>
  <c r="P91" i="23"/>
  <c r="F92" i="23" l="1"/>
  <c r="Q92" i="23"/>
  <c r="J68" i="23"/>
  <c r="J57" i="23"/>
  <c r="O57" i="23" s="1"/>
  <c r="J58" i="23"/>
  <c r="N24" i="46" l="1"/>
  <c r="G24" i="46"/>
  <c r="F56" i="23"/>
  <c r="G10" i="92" s="1"/>
  <c r="K57" i="23"/>
  <c r="P57" i="23" s="1"/>
  <c r="F68" i="23"/>
  <c r="F57" i="23"/>
  <c r="G18" i="92" s="1"/>
  <c r="H68" i="23"/>
  <c r="R92" i="23"/>
  <c r="J18" i="92" l="1"/>
  <c r="K68" i="23"/>
  <c r="H24" i="92"/>
  <c r="G24" i="92"/>
  <c r="O24" i="46"/>
  <c r="I68" i="23"/>
  <c r="L57" i="23"/>
  <c r="K18" i="92" s="1"/>
  <c r="J24" i="92" l="1"/>
  <c r="L68" i="23"/>
  <c r="K24" i="92" s="1"/>
  <c r="I24" i="92"/>
  <c r="D575" i="23"/>
  <c r="E575" i="23"/>
  <c r="G216" i="71" l="1"/>
  <c r="H22" i="2"/>
  <c r="Q42" i="23" l="1"/>
  <c r="P42" i="23"/>
  <c r="E606" i="71" l="1"/>
  <c r="Y278" i="70" l="1"/>
  <c r="X278" i="70"/>
  <c r="W278" i="70"/>
  <c r="Y260" i="70" l="1"/>
  <c r="X260" i="70"/>
  <c r="W260" i="70"/>
  <c r="D216" i="71" l="1"/>
  <c r="G8" i="74" l="1"/>
  <c r="H8" i="74"/>
  <c r="I8" i="74"/>
  <c r="J8" i="74"/>
  <c r="F8" i="74"/>
  <c r="H81" i="70" l="1"/>
  <c r="F22" i="77" s="1"/>
  <c r="F676" i="23" l="1"/>
  <c r="F677" i="23"/>
  <c r="F675" i="23"/>
  <c r="F671" i="23"/>
  <c r="F672" i="23"/>
  <c r="F673" i="23"/>
  <c r="F670" i="23"/>
  <c r="F666" i="23"/>
  <c r="F667" i="23"/>
  <c r="F668" i="23"/>
  <c r="F665" i="23"/>
  <c r="F660" i="23"/>
  <c r="F661" i="23"/>
  <c r="F662" i="23"/>
  <c r="F663" i="23"/>
  <c r="Y274" i="70" l="1"/>
  <c r="Y273" i="70"/>
  <c r="X273" i="70"/>
  <c r="X274" i="70"/>
  <c r="X276" i="70"/>
  <c r="Y277" i="70"/>
  <c r="X277" i="70"/>
  <c r="Y279" i="70"/>
  <c r="X279" i="70"/>
  <c r="Y275" i="70"/>
  <c r="Y276" i="70"/>
  <c r="X275" i="70"/>
  <c r="Y252" i="70" l="1"/>
  <c r="Y256" i="70"/>
  <c r="Y261" i="70"/>
  <c r="X254" i="70"/>
  <c r="X256" i="70"/>
  <c r="X261" i="70"/>
  <c r="Y255" i="70"/>
  <c r="Y251" i="70"/>
  <c r="Y259" i="70"/>
  <c r="Y258" i="70"/>
  <c r="X253" i="70"/>
  <c r="X257" i="70"/>
  <c r="X250" i="70"/>
  <c r="X252" i="70"/>
  <c r="X258" i="70"/>
  <c r="Y254" i="70"/>
  <c r="Y250" i="70"/>
  <c r="X251" i="70"/>
  <c r="X259" i="70"/>
  <c r="Y257" i="70"/>
  <c r="Y253" i="70"/>
  <c r="X270" i="70"/>
  <c r="Y269" i="70"/>
  <c r="X271" i="70"/>
  <c r="Y270" i="70"/>
  <c r="X268" i="70"/>
  <c r="X272" i="70"/>
  <c r="Y271" i="70"/>
  <c r="X269" i="70"/>
  <c r="Y272" i="70"/>
  <c r="Y268" i="70"/>
  <c r="X255" i="70"/>
  <c r="Y262" i="70" l="1"/>
  <c r="D291" i="70"/>
  <c r="Y280" i="70"/>
  <c r="X280" i="70"/>
  <c r="Y281" i="70" l="1"/>
  <c r="Z266" i="70"/>
  <c r="Z267" i="70"/>
  <c r="Z278" i="70"/>
  <c r="Z275" i="70"/>
  <c r="Z279" i="70"/>
  <c r="Z277" i="70"/>
  <c r="Z276" i="70"/>
  <c r="Z273" i="70"/>
  <c r="Z274" i="70"/>
  <c r="Z268" i="70"/>
  <c r="Z271" i="70"/>
  <c r="Z272" i="70"/>
  <c r="Z269" i="70"/>
  <c r="Z270" i="70"/>
  <c r="W261" i="70"/>
  <c r="W259" i="70"/>
  <c r="W258" i="70"/>
  <c r="W257" i="70"/>
  <c r="W256" i="70"/>
  <c r="W255" i="70"/>
  <c r="W254" i="70"/>
  <c r="W253" i="70"/>
  <c r="W252" i="70"/>
  <c r="W251" i="70"/>
  <c r="W250" i="70"/>
  <c r="W248" i="70"/>
  <c r="W249" i="70"/>
  <c r="Z280" i="70" l="1"/>
  <c r="W262" i="70"/>
  <c r="X262" i="70"/>
  <c r="X263" i="70" l="1"/>
  <c r="X281" i="70"/>
  <c r="Z249" i="70"/>
  <c r="Z260" i="70"/>
  <c r="Z250" i="70"/>
  <c r="Z253" i="70"/>
  <c r="Z256" i="70"/>
  <c r="Z251" i="70"/>
  <c r="Z259" i="70"/>
  <c r="Z255" i="70"/>
  <c r="Z252" i="70"/>
  <c r="Z257" i="70"/>
  <c r="Z258" i="70"/>
  <c r="Z261" i="70"/>
  <c r="Z254" i="70"/>
  <c r="W186" i="70"/>
  <c r="O68" i="23" s="1"/>
  <c r="Z262" i="70" l="1"/>
  <c r="R235" i="70" l="1"/>
  <c r="T235" i="70" l="1"/>
  <c r="U235" i="70"/>
  <c r="V235" i="70"/>
  <c r="Q235" i="70"/>
  <c r="P235" i="70"/>
  <c r="M235" i="70"/>
  <c r="O235" i="70"/>
  <c r="K235" i="70" l="1"/>
  <c r="E235" i="70"/>
  <c r="L235" i="70"/>
  <c r="F235" i="70"/>
  <c r="J235" i="70"/>
  <c r="H235" i="70"/>
  <c r="D191" i="70"/>
  <c r="X191" i="70" l="1"/>
  <c r="F27" i="89"/>
  <c r="X188" i="70"/>
  <c r="W207" i="70"/>
  <c r="P68" i="23" s="1"/>
  <c r="O50" i="89" l="1"/>
  <c r="O51" i="89" s="1"/>
  <c r="F28" i="89"/>
  <c r="W189" i="70"/>
  <c r="W183" i="70"/>
  <c r="W176" i="70"/>
  <c r="O58" i="23" s="1"/>
  <c r="M19" i="23" l="1"/>
  <c r="F21" i="93"/>
  <c r="F22" i="93"/>
  <c r="F20" i="93" l="1"/>
  <c r="Q35" i="23"/>
  <c r="P35" i="23"/>
  <c r="G16" i="23" s="1"/>
  <c r="O49" i="23" l="1"/>
  <c r="P46" i="23"/>
  <c r="G26" i="23" s="1"/>
  <c r="P44" i="23"/>
  <c r="G23" i="23" s="1"/>
  <c r="P47" i="23"/>
  <c r="G27" i="23" s="1"/>
  <c r="Q44" i="23"/>
  <c r="Q45" i="23"/>
  <c r="Q46" i="23"/>
  <c r="P45" i="23"/>
  <c r="G24" i="23" s="1"/>
  <c r="Q47" i="23"/>
  <c r="Q43" i="23"/>
  <c r="H24" i="23" l="1"/>
  <c r="M14" i="44"/>
  <c r="P43" i="23"/>
  <c r="G22" i="23" s="1"/>
  <c r="O15" i="44" l="1"/>
  <c r="H13" i="93"/>
  <c r="I44" i="23"/>
  <c r="I46" i="23"/>
  <c r="I45" i="23"/>
  <c r="F49" i="23"/>
  <c r="G14" i="44" l="1"/>
  <c r="F575" i="23"/>
  <c r="Q39" i="23" l="1"/>
  <c r="P39" i="23"/>
  <c r="Q38" i="23" l="1"/>
  <c r="Q37" i="23"/>
  <c r="Q36" i="23"/>
  <c r="P41" i="23"/>
  <c r="G21" i="23" s="1"/>
  <c r="P36" i="23" l="1"/>
  <c r="G19" i="23" s="1"/>
  <c r="P37" i="23"/>
  <c r="P38" i="23"/>
  <c r="Q41" i="23"/>
  <c r="E203" i="23" l="1"/>
  <c r="E204" i="23" s="1"/>
  <c r="D203" i="23"/>
  <c r="D204" i="23" s="1"/>
  <c r="D631" i="23" l="1"/>
  <c r="D632" i="23" s="1"/>
  <c r="F574" i="23" l="1"/>
  <c r="F169" i="23" l="1"/>
  <c r="F168" i="23"/>
  <c r="F167" i="23"/>
  <c r="D171" i="23" l="1"/>
  <c r="F171" i="23"/>
  <c r="G168" i="23" s="1"/>
  <c r="O93" i="23"/>
  <c r="W190" i="70"/>
  <c r="W187" i="70"/>
  <c r="G169" i="23" l="1"/>
  <c r="E170" i="23"/>
  <c r="E167" i="23"/>
  <c r="E166" i="23"/>
  <c r="E169" i="23"/>
  <c r="E168" i="23"/>
  <c r="E165" i="23"/>
  <c r="G166" i="23"/>
  <c r="G165" i="23"/>
  <c r="G170" i="23"/>
  <c r="G167" i="23"/>
  <c r="M14" i="46"/>
  <c r="W182" i="70"/>
  <c r="W184" i="70"/>
  <c r="W180" i="70"/>
  <c r="W185" i="70"/>
  <c r="F93" i="23"/>
  <c r="I87" i="23"/>
  <c r="W181" i="70"/>
  <c r="W179" i="70"/>
  <c r="W192" i="70" l="1"/>
  <c r="G14" i="46"/>
  <c r="I10" i="46"/>
  <c r="E171" i="23"/>
  <c r="W177" i="70"/>
  <c r="F65" i="23" l="1"/>
  <c r="G14" i="92" s="1"/>
  <c r="F66" i="23"/>
  <c r="G15" i="92" s="1"/>
  <c r="F73" i="23"/>
  <c r="G28" i="92" s="1"/>
  <c r="F69" i="23"/>
  <c r="G16" i="92" s="1"/>
  <c r="F64" i="23"/>
  <c r="G13" i="92" s="1"/>
  <c r="F59" i="23"/>
  <c r="G20" i="92" s="1"/>
  <c r="F72" i="23"/>
  <c r="G27" i="92" s="1"/>
  <c r="F61" i="23"/>
  <c r="G22" i="92" s="1"/>
  <c r="F67" i="23"/>
  <c r="G23" i="92" s="1"/>
  <c r="F63" i="23"/>
  <c r="G12" i="92" s="1"/>
  <c r="F58" i="23"/>
  <c r="G19" i="92" s="1"/>
  <c r="F71" i="23"/>
  <c r="G26" i="92" s="1"/>
  <c r="M84" i="23"/>
  <c r="M25" i="46" s="1"/>
  <c r="J84" i="23"/>
  <c r="G84" i="23"/>
  <c r="I25" i="46" s="1"/>
  <c r="D94" i="23" l="1"/>
  <c r="D96" i="23" s="1"/>
  <c r="G94" i="23"/>
  <c r="W178" i="70" l="1"/>
  <c r="W193" i="70" s="1"/>
  <c r="Y188" i="70" l="1"/>
  <c r="Y213" i="70" s="1"/>
  <c r="W188" i="70"/>
  <c r="W191" i="70" s="1"/>
  <c r="E50" i="1" l="1"/>
  <c r="E49" i="1"/>
  <c r="E35" i="1"/>
  <c r="E34" i="1"/>
  <c r="E30" i="1"/>
  <c r="E19" i="1"/>
  <c r="E17" i="1"/>
  <c r="C4" i="48"/>
  <c r="C4" i="49"/>
  <c r="C4" i="50"/>
  <c r="C4" i="54"/>
  <c r="C4" i="51"/>
  <c r="C4" i="52"/>
  <c r="C4" i="31"/>
  <c r="C4" i="53"/>
  <c r="C4" i="55"/>
  <c r="C4" i="56"/>
  <c r="C4" i="57"/>
  <c r="C4" i="58"/>
  <c r="C4" i="74"/>
  <c r="C4" i="2"/>
  <c r="C4" i="30"/>
  <c r="C4" i="32"/>
  <c r="C4" i="33"/>
  <c r="C4" i="34"/>
  <c r="C4" i="37"/>
  <c r="C4" i="38"/>
  <c r="C4" i="39"/>
  <c r="C4" i="40"/>
  <c r="C4" i="41"/>
  <c r="C4" i="42"/>
  <c r="C4" i="14"/>
  <c r="C4" i="15"/>
  <c r="C4" i="27"/>
  <c r="C4" i="28"/>
  <c r="C4" i="63"/>
  <c r="C4" i="64"/>
  <c r="C4" i="66"/>
  <c r="C4" i="67"/>
  <c r="C4" i="68"/>
  <c r="C4" i="69"/>
  <c r="C4" i="77"/>
  <c r="C4" i="46"/>
  <c r="C4" i="44"/>
  <c r="C4" i="72"/>
  <c r="C4" i="79"/>
  <c r="C4" i="80"/>
  <c r="C4" i="81"/>
  <c r="C4" i="82"/>
  <c r="C4" i="47"/>
  <c r="R245" i="70" l="1"/>
  <c r="V245" i="70"/>
  <c r="N245" i="70"/>
  <c r="J245" i="70"/>
  <c r="F245" i="70"/>
  <c r="U245" i="70"/>
  <c r="Q245" i="70"/>
  <c r="M245" i="70"/>
  <c r="I245" i="70"/>
  <c r="E245" i="70"/>
  <c r="T245" i="70"/>
  <c r="P245" i="70"/>
  <c r="L245" i="70"/>
  <c r="H245" i="70"/>
  <c r="S245" i="70"/>
  <c r="O245" i="70"/>
  <c r="K245" i="70"/>
  <c r="G245" i="70"/>
  <c r="E58" i="1" l="1"/>
  <c r="E57" i="1"/>
  <c r="E55" i="1"/>
  <c r="E54" i="1"/>
  <c r="E53" i="1"/>
  <c r="E51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3" i="1"/>
  <c r="E32" i="1"/>
  <c r="E31" i="1"/>
  <c r="E29" i="1"/>
  <c r="E28" i="1"/>
  <c r="E25" i="1"/>
  <c r="E21" i="1" l="1"/>
  <c r="E20" i="1"/>
  <c r="E18" i="1"/>
  <c r="E16" i="1" l="1"/>
  <c r="E15" i="1"/>
  <c r="E14" i="1"/>
  <c r="E13" i="1"/>
  <c r="E12" i="1"/>
  <c r="E11" i="1"/>
  <c r="E8" i="1"/>
  <c r="H102" i="70" l="1"/>
  <c r="G22" i="77" s="1"/>
  <c r="H106" i="70"/>
  <c r="G25" i="77" s="1"/>
  <c r="H104" i="70"/>
  <c r="G13" i="77" s="1"/>
  <c r="H101" i="70"/>
  <c r="G12" i="77" s="1"/>
  <c r="H100" i="70"/>
  <c r="G11" i="77" s="1"/>
  <c r="H99" i="70"/>
  <c r="G10" i="77" s="1"/>
  <c r="H98" i="70"/>
  <c r="G9" i="77" s="1"/>
  <c r="H97" i="70"/>
  <c r="G21" i="77" s="1"/>
  <c r="H96" i="70"/>
  <c r="G20" i="77" s="1"/>
  <c r="G95" i="70"/>
  <c r="G105" i="70" s="1"/>
  <c r="G107" i="70" s="1"/>
  <c r="F95" i="70"/>
  <c r="F105" i="70" s="1"/>
  <c r="F107" i="70" s="1"/>
  <c r="E95" i="70"/>
  <c r="E105" i="70" s="1"/>
  <c r="E107" i="70" s="1"/>
  <c r="D95" i="70"/>
  <c r="D105" i="70" s="1"/>
  <c r="H94" i="70"/>
  <c r="G18" i="77" s="1"/>
  <c r="H93" i="70"/>
  <c r="G17" i="77" s="1"/>
  <c r="H92" i="70"/>
  <c r="G16" i="77" s="1"/>
  <c r="H91" i="70"/>
  <c r="G15" i="77" s="1"/>
  <c r="H90" i="70"/>
  <c r="G8" i="77" s="1"/>
  <c r="H85" i="70"/>
  <c r="F25" i="77" s="1"/>
  <c r="H83" i="70"/>
  <c r="F13" i="77" s="1"/>
  <c r="H80" i="70"/>
  <c r="F12" i="77" s="1"/>
  <c r="H79" i="70"/>
  <c r="F11" i="77" s="1"/>
  <c r="H78" i="70"/>
  <c r="F10" i="77" s="1"/>
  <c r="H77" i="70"/>
  <c r="F9" i="77" s="1"/>
  <c r="H76" i="70"/>
  <c r="F21" i="77" s="1"/>
  <c r="H75" i="70"/>
  <c r="F20" i="77" s="1"/>
  <c r="G74" i="70"/>
  <c r="G84" i="70" s="1"/>
  <c r="G86" i="70" s="1"/>
  <c r="F74" i="70"/>
  <c r="F84" i="70" s="1"/>
  <c r="F86" i="70" s="1"/>
  <c r="E74" i="70"/>
  <c r="E84" i="70" s="1"/>
  <c r="E86" i="70" s="1"/>
  <c r="D74" i="70"/>
  <c r="D84" i="70" s="1"/>
  <c r="H73" i="70"/>
  <c r="F18" i="77" s="1"/>
  <c r="H72" i="70"/>
  <c r="F17" i="77" s="1"/>
  <c r="H71" i="70"/>
  <c r="F16" i="77" s="1"/>
  <c r="H70" i="70"/>
  <c r="F15" i="77" s="1"/>
  <c r="H69" i="70"/>
  <c r="F8" i="77" s="1"/>
  <c r="H64" i="70"/>
  <c r="H62" i="70"/>
  <c r="H59" i="70"/>
  <c r="H58" i="70"/>
  <c r="H57" i="70"/>
  <c r="H55" i="70"/>
  <c r="H54" i="70"/>
  <c r="G53" i="70"/>
  <c r="G63" i="70" s="1"/>
  <c r="G65" i="70" s="1"/>
  <c r="F53" i="70"/>
  <c r="F63" i="70" s="1"/>
  <c r="F65" i="70" s="1"/>
  <c r="E53" i="70"/>
  <c r="E63" i="70" s="1"/>
  <c r="E65" i="70" s="1"/>
  <c r="D53" i="70"/>
  <c r="H52" i="70"/>
  <c r="H51" i="70"/>
  <c r="H50" i="70"/>
  <c r="H49" i="70"/>
  <c r="H48" i="70"/>
  <c r="D32" i="70"/>
  <c r="D42" i="70" s="1"/>
  <c r="D44" i="70" s="1"/>
  <c r="H43" i="70"/>
  <c r="H41" i="70"/>
  <c r="H38" i="70"/>
  <c r="H37" i="70"/>
  <c r="H36" i="70"/>
  <c r="H34" i="70"/>
  <c r="H33" i="70"/>
  <c r="G32" i="70"/>
  <c r="G42" i="70" s="1"/>
  <c r="G44" i="70" s="1"/>
  <c r="F32" i="70"/>
  <c r="F42" i="70" s="1"/>
  <c r="F44" i="70" s="1"/>
  <c r="E32" i="70"/>
  <c r="E42" i="70" s="1"/>
  <c r="E44" i="70" s="1"/>
  <c r="H31" i="70"/>
  <c r="H30" i="70"/>
  <c r="H29" i="70"/>
  <c r="H28" i="70"/>
  <c r="H27" i="70"/>
  <c r="G66" i="70" l="1"/>
  <c r="F108" i="70"/>
  <c r="F129" i="70"/>
  <c r="F66" i="70"/>
  <c r="F87" i="70"/>
  <c r="E108" i="70"/>
  <c r="E129" i="70"/>
  <c r="G108" i="70"/>
  <c r="G129" i="70"/>
  <c r="G87" i="70"/>
  <c r="E66" i="70"/>
  <c r="E87" i="70"/>
  <c r="D86" i="70"/>
  <c r="D107" i="70"/>
  <c r="D63" i="70"/>
  <c r="H74" i="70"/>
  <c r="F19" i="77" s="1"/>
  <c r="H95" i="70"/>
  <c r="G19" i="77" s="1"/>
  <c r="H53" i="70"/>
  <c r="H32" i="70"/>
  <c r="F14" i="77" l="1"/>
  <c r="H14" i="77"/>
  <c r="G14" i="77"/>
  <c r="F24" i="77"/>
  <c r="H24" i="77"/>
  <c r="D108" i="70"/>
  <c r="D129" i="70"/>
  <c r="H42" i="70"/>
  <c r="H44" i="70" s="1"/>
  <c r="H84" i="70"/>
  <c r="H86" i="70" s="1"/>
  <c r="G24" i="77"/>
  <c r="H105" i="70"/>
  <c r="D65" i="70"/>
  <c r="D66" i="70" s="1"/>
  <c r="H63" i="70"/>
  <c r="E12" i="70"/>
  <c r="E21" i="70" s="1"/>
  <c r="E23" i="70" s="1"/>
  <c r="E45" i="70" s="1"/>
  <c r="F12" i="70"/>
  <c r="F21" i="70" s="1"/>
  <c r="F23" i="70" s="1"/>
  <c r="F45" i="70" s="1"/>
  <c r="G12" i="70"/>
  <c r="G21" i="70" s="1"/>
  <c r="G23" i="70" s="1"/>
  <c r="G45" i="70" s="1"/>
  <c r="D12" i="70"/>
  <c r="H22" i="70"/>
  <c r="H20" i="70"/>
  <c r="H17" i="70"/>
  <c r="H16" i="70"/>
  <c r="H15" i="70"/>
  <c r="H14" i="70"/>
  <c r="H13" i="70"/>
  <c r="H11" i="70"/>
  <c r="H10" i="70"/>
  <c r="H9" i="70"/>
  <c r="H8" i="70"/>
  <c r="H7" i="70"/>
  <c r="H26" i="77" l="1"/>
  <c r="F26" i="77"/>
  <c r="G26" i="77"/>
  <c r="D87" i="70"/>
  <c r="H65" i="70"/>
  <c r="H66" i="70" s="1"/>
  <c r="H107" i="70"/>
  <c r="H129" i="70" s="1"/>
  <c r="D21" i="70"/>
  <c r="D23" i="70" s="1"/>
  <c r="D45" i="70" s="1"/>
  <c r="H12" i="70"/>
  <c r="H21" i="70" s="1"/>
  <c r="H108" i="70" l="1"/>
  <c r="H87" i="70"/>
  <c r="H23" i="70"/>
  <c r="H45" i="70" s="1"/>
  <c r="W279" i="70" l="1"/>
  <c r="W277" i="70"/>
  <c r="W276" i="70"/>
  <c r="W275" i="70"/>
  <c r="W274" i="70"/>
  <c r="W273" i="70"/>
  <c r="W272" i="70"/>
  <c r="W271" i="70"/>
  <c r="W270" i="70"/>
  <c r="W269" i="70"/>
  <c r="W211" i="70"/>
  <c r="W210" i="70"/>
  <c r="W208" i="70"/>
  <c r="W206" i="70"/>
  <c r="W205" i="70"/>
  <c r="W204" i="70"/>
  <c r="W203" i="70"/>
  <c r="W202" i="70"/>
  <c r="W201" i="70"/>
  <c r="W200" i="70"/>
  <c r="W198" i="70"/>
  <c r="W197" i="70"/>
  <c r="W195" i="70"/>
  <c r="W216" i="70" l="1"/>
  <c r="W238" i="70" s="1"/>
  <c r="W287" i="70"/>
  <c r="W297" i="70"/>
  <c r="W300" i="70"/>
  <c r="W295" i="70"/>
  <c r="W294" i="70"/>
  <c r="W299" i="70"/>
  <c r="W286" i="70"/>
  <c r="W284" i="70"/>
  <c r="W285" i="70"/>
  <c r="W290" i="70"/>
  <c r="W296" i="70"/>
  <c r="W289" i="70"/>
  <c r="W288" i="70"/>
  <c r="W298" i="70"/>
  <c r="X209" i="70"/>
  <c r="X213" i="70" s="1"/>
  <c r="W280" i="70"/>
  <c r="W281" i="70" s="1"/>
  <c r="E659" i="23"/>
  <c r="D212" i="70"/>
  <c r="D214" i="70" s="1"/>
  <c r="W240" i="70" l="1"/>
  <c r="W244" i="70"/>
  <c r="W239" i="70"/>
  <c r="W243" i="70"/>
  <c r="W242" i="70"/>
  <c r="W241" i="70"/>
  <c r="D659" i="23"/>
  <c r="F659" i="23" s="1"/>
  <c r="X212" i="70"/>
  <c r="X214" i="70" s="1"/>
  <c r="W291" i="70"/>
  <c r="W301" i="70"/>
  <c r="D235" i="70"/>
  <c r="D245" i="70"/>
  <c r="D222" i="70" l="1"/>
  <c r="E586" i="71"/>
  <c r="D586" i="71"/>
  <c r="K216" i="71"/>
  <c r="L216" i="71" s="1"/>
  <c r="J216" i="71"/>
  <c r="E216" i="71"/>
  <c r="F216" i="71" s="1"/>
  <c r="I198" i="71"/>
  <c r="I197" i="71"/>
  <c r="I196" i="71"/>
  <c r="I195" i="71"/>
  <c r="I194" i="71"/>
  <c r="I193" i="71"/>
  <c r="I192" i="71"/>
  <c r="I191" i="71"/>
  <c r="I190" i="71"/>
  <c r="I189" i="71"/>
  <c r="I188" i="71"/>
  <c r="I187" i="71"/>
  <c r="I138" i="71"/>
  <c r="I133" i="71"/>
  <c r="I132" i="71"/>
  <c r="I131" i="71"/>
  <c r="I130" i="71"/>
  <c r="I129" i="71"/>
  <c r="I128" i="71"/>
  <c r="I127" i="71"/>
  <c r="I126" i="71"/>
  <c r="I125" i="71"/>
  <c r="I124" i="71"/>
  <c r="I123" i="71"/>
  <c r="I122" i="71"/>
  <c r="I73" i="71"/>
  <c r="I68" i="71"/>
  <c r="I67" i="71"/>
  <c r="I66" i="71"/>
  <c r="I65" i="71"/>
  <c r="I64" i="71"/>
  <c r="I63" i="71"/>
  <c r="I62" i="71"/>
  <c r="I61" i="71"/>
  <c r="I60" i="71"/>
  <c r="I59" i="71"/>
  <c r="I58" i="71"/>
  <c r="I57" i="71"/>
  <c r="I8" i="71"/>
  <c r="G23" i="14" l="1"/>
  <c r="F9" i="63"/>
  <c r="F16" i="63" s="1"/>
  <c r="H21" i="14" l="1"/>
  <c r="H9" i="14"/>
  <c r="H12" i="14"/>
  <c r="H16" i="14"/>
  <c r="H20" i="14"/>
  <c r="H13" i="14"/>
  <c r="H17" i="14"/>
  <c r="H10" i="14"/>
  <c r="H14" i="14"/>
  <c r="H18" i="14"/>
  <c r="H11" i="14"/>
  <c r="H15" i="14"/>
  <c r="H19" i="14"/>
  <c r="H22" i="14"/>
  <c r="M9" i="66"/>
  <c r="L9" i="66"/>
  <c r="J17" i="64"/>
  <c r="M14" i="66" s="1"/>
  <c r="M69" i="15"/>
  <c r="M68" i="15"/>
  <c r="I68" i="15" s="1"/>
  <c r="M67" i="15"/>
  <c r="I67" i="15" s="1"/>
  <c r="M66" i="15"/>
  <c r="I66" i="15" s="1"/>
  <c r="M65" i="15"/>
  <c r="I65" i="15" s="1"/>
  <c r="M64" i="15"/>
  <c r="I64" i="15" s="1"/>
  <c r="M63" i="15"/>
  <c r="I63" i="15" s="1"/>
  <c r="M62" i="15"/>
  <c r="I62" i="15" s="1"/>
  <c r="M61" i="15"/>
  <c r="I61" i="15" s="1"/>
  <c r="M60" i="15"/>
  <c r="I60" i="15" s="1"/>
  <c r="M59" i="15"/>
  <c r="I59" i="15" s="1"/>
  <c r="M58" i="15"/>
  <c r="M57" i="15"/>
  <c r="I57" i="15" s="1"/>
  <c r="M56" i="15"/>
  <c r="I56" i="15" s="1"/>
  <c r="M55" i="15"/>
  <c r="I55" i="15" s="1"/>
  <c r="M54" i="15"/>
  <c r="I54" i="15" s="1"/>
  <c r="M53" i="15"/>
  <c r="I53" i="15" s="1"/>
  <c r="M52" i="15"/>
  <c r="I52" i="15" s="1"/>
  <c r="M51" i="15"/>
  <c r="M50" i="15"/>
  <c r="I50" i="15" s="1"/>
  <c r="M49" i="15"/>
  <c r="M48" i="15"/>
  <c r="M47" i="15"/>
  <c r="M46" i="15"/>
  <c r="M45" i="15"/>
  <c r="M44" i="15"/>
  <c r="I44" i="15" s="1"/>
  <c r="M43" i="15"/>
  <c r="I43" i="15" s="1"/>
  <c r="G69" i="15"/>
  <c r="F69" i="15"/>
  <c r="J69" i="15" l="1"/>
  <c r="F14" i="66" s="1"/>
  <c r="F10" i="66"/>
  <c r="I69" i="15"/>
  <c r="F13" i="66" s="1"/>
  <c r="F18" i="66"/>
  <c r="F9" i="66"/>
  <c r="J9" i="63"/>
  <c r="J16" i="63" s="1"/>
  <c r="I37" i="91" l="1"/>
  <c r="K37" i="91" s="1"/>
  <c r="I90" i="23"/>
  <c r="F91" i="23"/>
  <c r="I93" i="91" l="1"/>
  <c r="K93" i="91" s="1"/>
  <c r="F209" i="23"/>
  <c r="F669" i="23" l="1"/>
  <c r="F664" i="23" l="1"/>
  <c r="F674" i="23" l="1"/>
  <c r="D590" i="71" l="1"/>
  <c r="E590" i="71"/>
  <c r="F590" i="71"/>
  <c r="G590" i="71"/>
  <c r="H590" i="71"/>
  <c r="D591" i="71"/>
  <c r="E591" i="71"/>
  <c r="F591" i="71"/>
  <c r="G591" i="71"/>
  <c r="H591" i="71"/>
  <c r="D592" i="71"/>
  <c r="E592" i="71"/>
  <c r="F592" i="71"/>
  <c r="G592" i="71"/>
  <c r="H592" i="71"/>
  <c r="D593" i="71"/>
  <c r="E593" i="71"/>
  <c r="F593" i="71"/>
  <c r="G593" i="71"/>
  <c r="H593" i="71"/>
  <c r="D594" i="71"/>
  <c r="E594" i="71"/>
  <c r="F594" i="71"/>
  <c r="G594" i="71"/>
  <c r="H594" i="71"/>
  <c r="F596" i="71" l="1"/>
  <c r="E596" i="71"/>
  <c r="H596" i="71"/>
  <c r="D596" i="71"/>
  <c r="G596" i="71"/>
  <c r="G171" i="23"/>
  <c r="E595" i="23" l="1"/>
  <c r="E603" i="23"/>
  <c r="E606" i="23"/>
  <c r="E602" i="23"/>
  <c r="E596" i="23"/>
  <c r="E605" i="23"/>
  <c r="E601" i="23"/>
  <c r="E597" i="23"/>
  <c r="E598" i="23"/>
  <c r="E600" i="23"/>
  <c r="J596" i="23"/>
  <c r="J595" i="23"/>
  <c r="G596" i="23"/>
  <c r="G580" i="23"/>
  <c r="F9" i="74"/>
  <c r="F15" i="74" s="1"/>
  <c r="F24" i="74" s="1"/>
  <c r="D591" i="23" l="1"/>
  <c r="G579" i="23"/>
  <c r="G595" i="23"/>
  <c r="E599" i="23"/>
  <c r="D607" i="23"/>
  <c r="M26" i="46" l="1"/>
  <c r="L26" i="46"/>
  <c r="M23" i="46"/>
  <c r="L23" i="46"/>
  <c r="L25" i="46" s="1"/>
  <c r="M13" i="46"/>
  <c r="L13" i="46"/>
  <c r="L12" i="46"/>
  <c r="M9" i="46"/>
  <c r="L9" i="46"/>
  <c r="J26" i="46"/>
  <c r="J23" i="46"/>
  <c r="J13" i="46"/>
  <c r="J12" i="46"/>
  <c r="J11" i="46"/>
  <c r="J9" i="46"/>
  <c r="K26" i="46"/>
  <c r="K23" i="46"/>
  <c r="K13" i="46"/>
  <c r="K12" i="46"/>
  <c r="K9" i="46"/>
  <c r="I26" i="46"/>
  <c r="H26" i="46"/>
  <c r="I23" i="46"/>
  <c r="H23" i="46"/>
  <c r="H25" i="46" s="1"/>
  <c r="H13" i="46"/>
  <c r="H12" i="46"/>
  <c r="H11" i="46"/>
  <c r="H9" i="46"/>
  <c r="H15" i="46" s="1"/>
  <c r="F26" i="46"/>
  <c r="F23" i="46"/>
  <c r="F25" i="46" s="1"/>
  <c r="F13" i="46"/>
  <c r="F12" i="46"/>
  <c r="F11" i="46"/>
  <c r="G9" i="46"/>
  <c r="F9" i="46"/>
  <c r="H27" i="46" l="1"/>
  <c r="F15" i="46"/>
  <c r="F27" i="46" s="1"/>
  <c r="L15" i="46"/>
  <c r="L27" i="46" s="1"/>
  <c r="Q89" i="23"/>
  <c r="Q95" i="23"/>
  <c r="P95" i="23"/>
  <c r="G72" i="23" s="1"/>
  <c r="J72" i="23" s="1"/>
  <c r="N26" i="46" l="1"/>
  <c r="N12" i="46"/>
  <c r="R95" i="23"/>
  <c r="H64" i="23"/>
  <c r="H13" i="92" s="1"/>
  <c r="H72" i="23"/>
  <c r="K84" i="23"/>
  <c r="K25" i="46" s="1"/>
  <c r="J94" i="23"/>
  <c r="J96" i="23" s="1"/>
  <c r="I13" i="46"/>
  <c r="G96" i="23"/>
  <c r="K73" i="23"/>
  <c r="J28" i="92" s="1"/>
  <c r="J73" i="23"/>
  <c r="K71" i="23"/>
  <c r="J71" i="23"/>
  <c r="O71" i="23" s="1"/>
  <c r="F90" i="23"/>
  <c r="G23" i="46"/>
  <c r="F86" i="23"/>
  <c r="F95" i="23"/>
  <c r="D70" i="23"/>
  <c r="D74" i="23" s="1"/>
  <c r="Q79" i="23"/>
  <c r="I79" i="23"/>
  <c r="F80" i="23"/>
  <c r="F81" i="23"/>
  <c r="I81" i="23"/>
  <c r="L81" i="23"/>
  <c r="O81" i="23"/>
  <c r="F82" i="23"/>
  <c r="I82" i="23"/>
  <c r="L82" i="23"/>
  <c r="O82" i="23"/>
  <c r="P83" i="23"/>
  <c r="I83" i="23"/>
  <c r="F85" i="23"/>
  <c r="I85" i="23"/>
  <c r="P88" i="23"/>
  <c r="G63" i="23" s="1"/>
  <c r="J63" i="23" s="1"/>
  <c r="O63" i="23" s="1"/>
  <c r="F88" i="23"/>
  <c r="I88" i="23"/>
  <c r="F89" i="23"/>
  <c r="I89" i="23"/>
  <c r="O89" i="23"/>
  <c r="Q90" i="23"/>
  <c r="P90" i="23"/>
  <c r="G66" i="23" s="1"/>
  <c r="J66" i="23" s="1"/>
  <c r="O66" i="23" s="1"/>
  <c r="Q93" i="23"/>
  <c r="K65" i="23"/>
  <c r="J65" i="23"/>
  <c r="O65" i="23" s="1"/>
  <c r="K58" i="23"/>
  <c r="P58" i="23" s="1"/>
  <c r="P93" i="23"/>
  <c r="Q91" i="23"/>
  <c r="G67" i="23"/>
  <c r="J67" i="23" s="1"/>
  <c r="O67" i="23" s="1"/>
  <c r="Q87" i="23"/>
  <c r="P87" i="23"/>
  <c r="G62" i="23" s="1"/>
  <c r="J62" i="23" s="1"/>
  <c r="O62" i="23" s="1"/>
  <c r="Q86" i="23"/>
  <c r="P86" i="23"/>
  <c r="Q85" i="23"/>
  <c r="P85" i="23"/>
  <c r="G61" i="23" s="1"/>
  <c r="Q80" i="23"/>
  <c r="P80" i="23"/>
  <c r="G59" i="23" s="1"/>
  <c r="J59" i="23" s="1"/>
  <c r="O59" i="23" s="1"/>
  <c r="P79" i="23"/>
  <c r="G56" i="23" s="1"/>
  <c r="J26" i="92" l="1"/>
  <c r="P71" i="23"/>
  <c r="J14" i="92"/>
  <c r="P65" i="23"/>
  <c r="J19" i="92"/>
  <c r="K17" i="46"/>
  <c r="G11" i="46"/>
  <c r="I19" i="46"/>
  <c r="I18" i="46"/>
  <c r="I17" i="46"/>
  <c r="O26" i="46"/>
  <c r="I11" i="46"/>
  <c r="G21" i="46"/>
  <c r="K18" i="46"/>
  <c r="I9" i="46"/>
  <c r="G26" i="46"/>
  <c r="K72" i="23"/>
  <c r="H27" i="92"/>
  <c r="M12" i="46"/>
  <c r="G22" i="46"/>
  <c r="N14" i="46"/>
  <c r="I12" i="46"/>
  <c r="G18" i="46"/>
  <c r="G17" i="46"/>
  <c r="G12" i="46"/>
  <c r="I21" i="46"/>
  <c r="M18" i="46"/>
  <c r="M17" i="46"/>
  <c r="G16" i="46"/>
  <c r="G13" i="46"/>
  <c r="J20" i="46"/>
  <c r="J25" i="46" s="1"/>
  <c r="J27" i="46" s="1"/>
  <c r="J61" i="23"/>
  <c r="O61" i="23" s="1"/>
  <c r="G69" i="23"/>
  <c r="J69" i="23" s="1"/>
  <c r="O69" i="23" s="1"/>
  <c r="R87" i="23"/>
  <c r="R93" i="23"/>
  <c r="J56" i="23"/>
  <c r="O56" i="23" s="1"/>
  <c r="N235" i="70"/>
  <c r="L73" i="23"/>
  <c r="R91" i="23"/>
  <c r="N13" i="46"/>
  <c r="H66" i="23"/>
  <c r="R90" i="23"/>
  <c r="L71" i="23"/>
  <c r="N21" i="46"/>
  <c r="H61" i="23"/>
  <c r="H22" i="92" s="1"/>
  <c r="R85" i="23"/>
  <c r="N10" i="46"/>
  <c r="H62" i="23"/>
  <c r="H69" i="23"/>
  <c r="H16" i="92" s="1"/>
  <c r="L84" i="23"/>
  <c r="I72" i="23"/>
  <c r="N16" i="46"/>
  <c r="H59" i="23"/>
  <c r="R80" i="23"/>
  <c r="N22" i="46"/>
  <c r="R86" i="23"/>
  <c r="N23" i="46"/>
  <c r="H67" i="23"/>
  <c r="N9" i="46"/>
  <c r="H56" i="23"/>
  <c r="K64" i="23"/>
  <c r="L65" i="23"/>
  <c r="I84" i="23"/>
  <c r="L58" i="23"/>
  <c r="K19" i="92" s="1"/>
  <c r="R79" i="23"/>
  <c r="P82" i="23"/>
  <c r="P89" i="23"/>
  <c r="M94" i="23"/>
  <c r="M96" i="23" s="1"/>
  <c r="F84" i="23"/>
  <c r="Q83" i="23"/>
  <c r="Q88" i="23"/>
  <c r="O15" i="46" s="1"/>
  <c r="P81" i="23"/>
  <c r="Q82" i="23"/>
  <c r="Q81" i="23"/>
  <c r="E70" i="23"/>
  <c r="G29" i="23"/>
  <c r="J13" i="92" l="1"/>
  <c r="P64" i="23"/>
  <c r="H10" i="92"/>
  <c r="H20" i="92"/>
  <c r="K14" i="92"/>
  <c r="O22" i="46"/>
  <c r="O23" i="46"/>
  <c r="I27" i="92"/>
  <c r="O13" i="46"/>
  <c r="I67" i="23"/>
  <c r="I23" i="92" s="1"/>
  <c r="H23" i="92"/>
  <c r="O16" i="46"/>
  <c r="I66" i="23"/>
  <c r="I15" i="92" s="1"/>
  <c r="H15" i="92"/>
  <c r="O14" i="46"/>
  <c r="G20" i="46"/>
  <c r="O9" i="46"/>
  <c r="I62" i="23"/>
  <c r="H11" i="92"/>
  <c r="K28" i="92"/>
  <c r="J27" i="92"/>
  <c r="I20" i="46"/>
  <c r="K20" i="46"/>
  <c r="O21" i="46"/>
  <c r="K26" i="92"/>
  <c r="O10" i="46"/>
  <c r="K56" i="23"/>
  <c r="P56" i="23" s="1"/>
  <c r="F70" i="23"/>
  <c r="I69" i="23"/>
  <c r="S235" i="70"/>
  <c r="W199" i="70"/>
  <c r="N18" i="46"/>
  <c r="R82" i="23"/>
  <c r="N19" i="46"/>
  <c r="R83" i="23"/>
  <c r="K69" i="23"/>
  <c r="K67" i="23"/>
  <c r="P67" i="23" s="1"/>
  <c r="K66" i="23"/>
  <c r="E74" i="23"/>
  <c r="F74" i="23" s="1"/>
  <c r="F96" i="23"/>
  <c r="I61" i="23"/>
  <c r="I22" i="92" s="1"/>
  <c r="K61" i="23"/>
  <c r="N17" i="46"/>
  <c r="R81" i="23"/>
  <c r="N11" i="46"/>
  <c r="N15" i="46" s="1"/>
  <c r="R88" i="23"/>
  <c r="H63" i="23"/>
  <c r="H12" i="92" s="1"/>
  <c r="G64" i="23"/>
  <c r="R89" i="23"/>
  <c r="I56" i="23"/>
  <c r="I10" i="92" s="1"/>
  <c r="I59" i="23"/>
  <c r="I20" i="92" s="1"/>
  <c r="K59" i="23"/>
  <c r="P59" i="23" s="1"/>
  <c r="K62" i="23"/>
  <c r="O84" i="23"/>
  <c r="P84" i="23"/>
  <c r="P94" i="23" s="1"/>
  <c r="P96" i="23" s="1"/>
  <c r="Q84" i="23"/>
  <c r="O25" i="46" s="1"/>
  <c r="F94" i="23"/>
  <c r="N94" i="23"/>
  <c r="K94" i="23"/>
  <c r="O22" i="44"/>
  <c r="M23" i="44"/>
  <c r="L23" i="44"/>
  <c r="M13" i="44"/>
  <c r="L13" i="44"/>
  <c r="M9" i="44"/>
  <c r="L9" i="44"/>
  <c r="K23" i="44"/>
  <c r="J23" i="44"/>
  <c r="K13" i="44"/>
  <c r="J13" i="44"/>
  <c r="K12" i="44"/>
  <c r="J12" i="44"/>
  <c r="J11" i="44"/>
  <c r="K9" i="44"/>
  <c r="J9" i="44"/>
  <c r="G9" i="44"/>
  <c r="F9" i="44"/>
  <c r="J16" i="92" l="1"/>
  <c r="P69" i="23"/>
  <c r="J22" i="92"/>
  <c r="P61" i="23"/>
  <c r="J15" i="92"/>
  <c r="P66" i="23"/>
  <c r="J11" i="92"/>
  <c r="P62" i="23"/>
  <c r="J10" i="92"/>
  <c r="I17" i="92"/>
  <c r="J20" i="92"/>
  <c r="H17" i="92"/>
  <c r="O17" i="46"/>
  <c r="O11" i="46"/>
  <c r="G29" i="92"/>
  <c r="L67" i="23"/>
  <c r="K23" i="92" s="1"/>
  <c r="J23" i="92"/>
  <c r="I11" i="92"/>
  <c r="M20" i="46"/>
  <c r="O12" i="46"/>
  <c r="O19" i="46"/>
  <c r="H60" i="23"/>
  <c r="G27" i="46"/>
  <c r="O18" i="46"/>
  <c r="I16" i="92"/>
  <c r="W217" i="70"/>
  <c r="L66" i="23"/>
  <c r="I235" i="70"/>
  <c r="G235" i="70"/>
  <c r="W209" i="70"/>
  <c r="L62" i="23"/>
  <c r="L69" i="23"/>
  <c r="G60" i="23"/>
  <c r="G70" i="23" s="1"/>
  <c r="I63" i="23"/>
  <c r="K63" i="23"/>
  <c r="L61" i="23"/>
  <c r="K22" i="92" s="1"/>
  <c r="N20" i="46"/>
  <c r="N25" i="46" s="1"/>
  <c r="N27" i="46" s="1"/>
  <c r="R84" i="23"/>
  <c r="L59" i="23"/>
  <c r="K20" i="92" s="1"/>
  <c r="L56" i="23"/>
  <c r="K10" i="92" s="1"/>
  <c r="J64" i="23"/>
  <c r="O64" i="23" s="1"/>
  <c r="I64" i="23"/>
  <c r="O94" i="23"/>
  <c r="N96" i="23"/>
  <c r="O96" i="23" s="1"/>
  <c r="L94" i="23"/>
  <c r="K96" i="23"/>
  <c r="L96" i="23" s="1"/>
  <c r="I94" i="23"/>
  <c r="I96" i="23"/>
  <c r="Q94" i="23"/>
  <c r="R94" i="23" s="1"/>
  <c r="L12" i="44"/>
  <c r="L15" i="44" s="1"/>
  <c r="J12" i="92" l="1"/>
  <c r="P63" i="23"/>
  <c r="W228" i="70"/>
  <c r="W234" i="70"/>
  <c r="W229" i="70"/>
  <c r="W232" i="70"/>
  <c r="W230" i="70"/>
  <c r="W233" i="70"/>
  <c r="W231" i="70"/>
  <c r="J17" i="92"/>
  <c r="H21" i="92"/>
  <c r="H25" i="92" s="1"/>
  <c r="H29" i="92" s="1"/>
  <c r="I25" i="92"/>
  <c r="K17" i="92"/>
  <c r="K11" i="92"/>
  <c r="K16" i="92"/>
  <c r="K27" i="46"/>
  <c r="K15" i="92"/>
  <c r="I13" i="92"/>
  <c r="O20" i="46"/>
  <c r="I27" i="46"/>
  <c r="M27" i="46"/>
  <c r="I12" i="92"/>
  <c r="W221" i="70"/>
  <c r="W213" i="70"/>
  <c r="L64" i="23"/>
  <c r="W212" i="70"/>
  <c r="W214" i="70" s="1"/>
  <c r="I60" i="23"/>
  <c r="I21" i="92" s="1"/>
  <c r="K60" i="23"/>
  <c r="P60" i="23" s="1"/>
  <c r="H70" i="23"/>
  <c r="I70" i="23" s="1"/>
  <c r="L63" i="23"/>
  <c r="J60" i="23"/>
  <c r="O60" i="23" s="1"/>
  <c r="G74" i="23"/>
  <c r="Q96" i="23"/>
  <c r="R96" i="23" s="1"/>
  <c r="O45" i="23"/>
  <c r="J21" i="92" l="1"/>
  <c r="J25" i="92" s="1"/>
  <c r="J29" i="92" s="1"/>
  <c r="K25" i="92"/>
  <c r="K12" i="92"/>
  <c r="O27" i="46"/>
  <c r="K13" i="92"/>
  <c r="M12" i="44"/>
  <c r="W235" i="70"/>
  <c r="W222" i="70"/>
  <c r="W245" i="70"/>
  <c r="J70" i="23"/>
  <c r="O70" i="23" s="1"/>
  <c r="L60" i="23"/>
  <c r="K21" i="92" s="1"/>
  <c r="K70" i="23"/>
  <c r="P70" i="23" s="1"/>
  <c r="H74" i="23"/>
  <c r="I74" i="23" s="1"/>
  <c r="N40" i="23"/>
  <c r="F38" i="92" l="1"/>
  <c r="I29" i="92"/>
  <c r="N50" i="23"/>
  <c r="L20" i="44"/>
  <c r="L25" i="44" s="1"/>
  <c r="L26" i="44" s="1"/>
  <c r="J74" i="23"/>
  <c r="K74" i="23"/>
  <c r="L70" i="23"/>
  <c r="L74" i="23" l="1"/>
  <c r="O38" i="23"/>
  <c r="O37" i="23"/>
  <c r="M18" i="44" l="1"/>
  <c r="M17" i="44"/>
  <c r="K29" i="92"/>
  <c r="M40" i="23"/>
  <c r="M50" i="23" l="1"/>
  <c r="M25" i="44"/>
  <c r="J40" i="23"/>
  <c r="O40" i="23"/>
  <c r="L38" i="23"/>
  <c r="K40" i="23"/>
  <c r="L37" i="23"/>
  <c r="J50" i="23" l="1"/>
  <c r="K25" i="44"/>
  <c r="K18" i="44"/>
  <c r="K17" i="44"/>
  <c r="M20" i="44"/>
  <c r="K50" i="23"/>
  <c r="J20" i="44"/>
  <c r="J25" i="44" s="1"/>
  <c r="J26" i="44" s="1"/>
  <c r="L40" i="23"/>
  <c r="N22" i="44"/>
  <c r="K20" i="44" l="1"/>
  <c r="H9" i="44"/>
  <c r="H15" i="44" s="1"/>
  <c r="H26" i="44" s="1"/>
  <c r="I23" i="44"/>
  <c r="I13" i="44"/>
  <c r="I12" i="44"/>
  <c r="I11" i="44"/>
  <c r="J22" i="23" l="1"/>
  <c r="H16" i="23"/>
  <c r="K16" i="23" s="1"/>
  <c r="N9" i="44"/>
  <c r="I43" i="23"/>
  <c r="I35" i="23"/>
  <c r="H10" i="93" l="1"/>
  <c r="I10" i="44"/>
  <c r="I9" i="44"/>
  <c r="R43" i="23"/>
  <c r="R35" i="23"/>
  <c r="H22" i="23"/>
  <c r="N10" i="44"/>
  <c r="H50" i="23"/>
  <c r="I37" i="23"/>
  <c r="G40" i="23"/>
  <c r="R39" i="23"/>
  <c r="I39" i="23"/>
  <c r="I41" i="23"/>
  <c r="I38" i="23"/>
  <c r="G50" i="23" l="1"/>
  <c r="S41" i="23" s="1"/>
  <c r="I25" i="44"/>
  <c r="I17" i="44"/>
  <c r="I19" i="44"/>
  <c r="O9" i="44"/>
  <c r="O10" i="44"/>
  <c r="I21" i="44"/>
  <c r="I18" i="44"/>
  <c r="H11" i="93"/>
  <c r="T37" i="23"/>
  <c r="T38" i="23"/>
  <c r="T39" i="23"/>
  <c r="T41" i="23"/>
  <c r="T47" i="23"/>
  <c r="T44" i="23"/>
  <c r="T43" i="23"/>
  <c r="T35" i="23"/>
  <c r="T46" i="23"/>
  <c r="T45" i="23"/>
  <c r="I22" i="23"/>
  <c r="I16" i="23"/>
  <c r="D40" i="23"/>
  <c r="N19" i="44"/>
  <c r="O19" i="44"/>
  <c r="I40" i="23"/>
  <c r="O50" i="23"/>
  <c r="M26" i="44" s="1"/>
  <c r="S46" i="23" l="1"/>
  <c r="S44" i="23"/>
  <c r="S39" i="23"/>
  <c r="S35" i="23"/>
  <c r="S38" i="23"/>
  <c r="S43" i="23"/>
  <c r="S37" i="23"/>
  <c r="S47" i="23"/>
  <c r="S45" i="23"/>
  <c r="P40" i="23"/>
  <c r="G20" i="23" s="1"/>
  <c r="I20" i="44"/>
  <c r="I11" i="93"/>
  <c r="I10" i="93"/>
  <c r="D50" i="23"/>
  <c r="F47" i="23"/>
  <c r="F46" i="23"/>
  <c r="F12" i="44"/>
  <c r="F11" i="44"/>
  <c r="G13" i="44" l="1"/>
  <c r="G23" i="44"/>
  <c r="G30" i="23"/>
  <c r="P50" i="23"/>
  <c r="F37" i="23"/>
  <c r="R37" i="23"/>
  <c r="F38" i="23"/>
  <c r="R38" i="23"/>
  <c r="R46" i="23"/>
  <c r="F13" i="44"/>
  <c r="F15" i="44" s="1"/>
  <c r="F41" i="23"/>
  <c r="R41" i="23"/>
  <c r="R47" i="23"/>
  <c r="F23" i="44"/>
  <c r="F36" i="23"/>
  <c r="R44" i="23"/>
  <c r="F44" i="23"/>
  <c r="R45" i="23"/>
  <c r="F45" i="23"/>
  <c r="E40" i="23"/>
  <c r="G25" i="44" s="1"/>
  <c r="J21" i="23"/>
  <c r="J20" i="23"/>
  <c r="J19" i="23"/>
  <c r="J18" i="23"/>
  <c r="K22" i="23"/>
  <c r="J11" i="93" s="1"/>
  <c r="F21" i="23"/>
  <c r="O11" i="44" l="1"/>
  <c r="G22" i="93"/>
  <c r="G11" i="44"/>
  <c r="O23" i="44"/>
  <c r="O13" i="44"/>
  <c r="G17" i="44"/>
  <c r="G12" i="44"/>
  <c r="G16" i="44"/>
  <c r="G21" i="44"/>
  <c r="G18" i="44"/>
  <c r="E50" i="23"/>
  <c r="F20" i="44"/>
  <c r="F25" i="44" s="1"/>
  <c r="F26" i="44" s="1"/>
  <c r="Q40" i="23"/>
  <c r="O25" i="44" s="1"/>
  <c r="R36" i="23"/>
  <c r="F19" i="23"/>
  <c r="F40" i="23"/>
  <c r="H23" i="23"/>
  <c r="N11" i="44"/>
  <c r="H29" i="23"/>
  <c r="H27" i="23"/>
  <c r="N23" i="44"/>
  <c r="I24" i="23"/>
  <c r="N12" i="44"/>
  <c r="O12" i="44"/>
  <c r="H19" i="23"/>
  <c r="N16" i="44"/>
  <c r="H21" i="23"/>
  <c r="N21" i="44"/>
  <c r="O21" i="44"/>
  <c r="H26" i="23"/>
  <c r="N13" i="44"/>
  <c r="N17" i="44"/>
  <c r="O17" i="44"/>
  <c r="K18" i="23"/>
  <c r="L22" i="23"/>
  <c r="O18" i="44"/>
  <c r="N18" i="44"/>
  <c r="I50" i="23"/>
  <c r="I26" i="44" s="1"/>
  <c r="N15" i="44" l="1"/>
  <c r="I17" i="93"/>
  <c r="J19" i="93"/>
  <c r="I13" i="93"/>
  <c r="R40" i="23"/>
  <c r="H23" i="93"/>
  <c r="G20" i="44"/>
  <c r="H15" i="93"/>
  <c r="O16" i="44"/>
  <c r="H20" i="93"/>
  <c r="H12" i="93"/>
  <c r="K11" i="93"/>
  <c r="H22" i="93"/>
  <c r="H16" i="93"/>
  <c r="G20" i="93"/>
  <c r="I19" i="23"/>
  <c r="I21" i="23"/>
  <c r="L18" i="23"/>
  <c r="Q50" i="23"/>
  <c r="R50" i="23" s="1"/>
  <c r="O26" i="44" s="1"/>
  <c r="I29" i="23"/>
  <c r="I26" i="23"/>
  <c r="I27" i="23"/>
  <c r="K21" i="23"/>
  <c r="J22" i="93" s="1"/>
  <c r="I23" i="23"/>
  <c r="K19" i="23"/>
  <c r="J20" i="93" s="1"/>
  <c r="N20" i="44"/>
  <c r="N25" i="44" s="1"/>
  <c r="H20" i="23"/>
  <c r="I25" i="93" s="1"/>
  <c r="L50" i="23"/>
  <c r="K26" i="44" s="1"/>
  <c r="F50" i="23"/>
  <c r="G26" i="44" s="1"/>
  <c r="N26" i="44" l="1"/>
  <c r="H17" i="93"/>
  <c r="I15" i="93"/>
  <c r="H21" i="93"/>
  <c r="H25" i="93" s="1"/>
  <c r="I16" i="93"/>
  <c r="O20" i="44"/>
  <c r="I22" i="93"/>
  <c r="I12" i="93"/>
  <c r="I20" i="93"/>
  <c r="I23" i="93"/>
  <c r="K19" i="93"/>
  <c r="I20" i="23"/>
  <c r="L21" i="23"/>
  <c r="L19" i="23"/>
  <c r="K20" i="23"/>
  <c r="H30" i="23"/>
  <c r="H26" i="93" l="1"/>
  <c r="J21" i="93"/>
  <c r="K22" i="93"/>
  <c r="I21" i="93"/>
  <c r="K20" i="93"/>
  <c r="L20" i="23"/>
  <c r="I30" i="23"/>
  <c r="F9" i="27"/>
  <c r="G9" i="27"/>
  <c r="I9" i="27"/>
  <c r="F18" i="27"/>
  <c r="G18" i="27"/>
  <c r="I18" i="27"/>
  <c r="F19" i="27"/>
  <c r="G19" i="27"/>
  <c r="I19" i="27"/>
  <c r="F20" i="27"/>
  <c r="G20" i="27"/>
  <c r="I20" i="27"/>
  <c r="F21" i="27"/>
  <c r="G21" i="27"/>
  <c r="I21" i="27"/>
  <c r="F22" i="27"/>
  <c r="G22" i="27"/>
  <c r="K22" i="27" s="1"/>
  <c r="I22" i="27"/>
  <c r="F23" i="27"/>
  <c r="G23" i="27"/>
  <c r="I23" i="27"/>
  <c r="F24" i="27"/>
  <c r="G24" i="27"/>
  <c r="I24" i="27"/>
  <c r="F25" i="27"/>
  <c r="G25" i="27"/>
  <c r="I25" i="27"/>
  <c r="F26" i="27"/>
  <c r="G26" i="27"/>
  <c r="I26" i="27"/>
  <c r="F27" i="27"/>
  <c r="G27" i="27"/>
  <c r="I27" i="27"/>
  <c r="F28" i="27"/>
  <c r="G28" i="27"/>
  <c r="I28" i="27"/>
  <c r="F29" i="27"/>
  <c r="G29" i="27"/>
  <c r="I29" i="27"/>
  <c r="F30" i="27"/>
  <c r="G30" i="27"/>
  <c r="I30" i="27"/>
  <c r="F31" i="27"/>
  <c r="G31" i="27"/>
  <c r="I31" i="27"/>
  <c r="F32" i="27"/>
  <c r="G32" i="27"/>
  <c r="I32" i="27"/>
  <c r="F33" i="27"/>
  <c r="G33" i="27"/>
  <c r="I33" i="27"/>
  <c r="F34" i="27"/>
  <c r="G34" i="27"/>
  <c r="I34" i="27"/>
  <c r="F35" i="27"/>
  <c r="G35" i="27"/>
  <c r="I35" i="27"/>
  <c r="F36" i="27"/>
  <c r="G36" i="27"/>
  <c r="I36" i="27"/>
  <c r="F37" i="27"/>
  <c r="G37" i="27"/>
  <c r="I37" i="27"/>
  <c r="F38" i="27"/>
  <c r="G38" i="27"/>
  <c r="I38" i="27"/>
  <c r="F39" i="27"/>
  <c r="G39" i="27"/>
  <c r="I39" i="27"/>
  <c r="F40" i="27"/>
  <c r="G40" i="27"/>
  <c r="I40" i="27"/>
  <c r="F41" i="27"/>
  <c r="G41" i="27"/>
  <c r="I41" i="27"/>
  <c r="F42" i="27"/>
  <c r="G42" i="27"/>
  <c r="I42" i="27"/>
  <c r="F43" i="27"/>
  <c r="G43" i="27"/>
  <c r="K43" i="27" s="1"/>
  <c r="I43" i="27"/>
  <c r="F44" i="27"/>
  <c r="G44" i="27"/>
  <c r="I44" i="27"/>
  <c r="F45" i="27"/>
  <c r="G45" i="27"/>
  <c r="I45" i="27"/>
  <c r="F46" i="27"/>
  <c r="G46" i="27"/>
  <c r="I46" i="27"/>
  <c r="F47" i="27"/>
  <c r="G47" i="27"/>
  <c r="I47" i="27"/>
  <c r="F48" i="27"/>
  <c r="G48" i="27"/>
  <c r="I48" i="27"/>
  <c r="F49" i="27"/>
  <c r="G49" i="27"/>
  <c r="I49" i="27"/>
  <c r="F50" i="27"/>
  <c r="G50" i="27"/>
  <c r="I50" i="27"/>
  <c r="F51" i="27"/>
  <c r="G51" i="27"/>
  <c r="I51" i="27"/>
  <c r="F52" i="27"/>
  <c r="G52" i="27"/>
  <c r="I52" i="27"/>
  <c r="F53" i="27"/>
  <c r="G53" i="27"/>
  <c r="I53" i="27"/>
  <c r="F54" i="27"/>
  <c r="G54" i="27"/>
  <c r="I54" i="27"/>
  <c r="F55" i="27"/>
  <c r="G55" i="27"/>
  <c r="I55" i="27"/>
  <c r="F56" i="27"/>
  <c r="G56" i="27"/>
  <c r="I56" i="27"/>
  <c r="F57" i="27"/>
  <c r="G57" i="27"/>
  <c r="I57" i="27"/>
  <c r="F58" i="27"/>
  <c r="G58" i="27"/>
  <c r="I58" i="27"/>
  <c r="G10" i="66"/>
  <c r="M35" i="15"/>
  <c r="F210" i="23"/>
  <c r="F211" i="23"/>
  <c r="F212" i="23"/>
  <c r="F213" i="23"/>
  <c r="F214" i="23"/>
  <c r="F215" i="23"/>
  <c r="F216" i="23"/>
  <c r="F217" i="23"/>
  <c r="F218" i="23"/>
  <c r="F219" i="23"/>
  <c r="F220" i="23"/>
  <c r="F221" i="23"/>
  <c r="F222" i="23"/>
  <c r="F223" i="23"/>
  <c r="F224" i="23"/>
  <c r="F225" i="23"/>
  <c r="F226" i="23"/>
  <c r="F227" i="23"/>
  <c r="F228" i="23"/>
  <c r="F229" i="23"/>
  <c r="F230" i="23"/>
  <c r="F231" i="23"/>
  <c r="F232" i="23"/>
  <c r="F233" i="23"/>
  <c r="F234" i="23"/>
  <c r="F235" i="23"/>
  <c r="F236" i="23"/>
  <c r="F237" i="23"/>
  <c r="F238" i="23"/>
  <c r="F239" i="23"/>
  <c r="F240" i="23"/>
  <c r="F241" i="23"/>
  <c r="F242" i="23"/>
  <c r="F243" i="23"/>
  <c r="F244" i="23"/>
  <c r="F245" i="23"/>
  <c r="F246" i="23"/>
  <c r="F247" i="23"/>
  <c r="F248" i="23"/>
  <c r="F249" i="23"/>
  <c r="F250" i="23"/>
  <c r="F251" i="23"/>
  <c r="F252" i="23"/>
  <c r="F253" i="23"/>
  <c r="F254" i="23"/>
  <c r="F255" i="23"/>
  <c r="F256" i="23"/>
  <c r="F257" i="23"/>
  <c r="F258" i="23"/>
  <c r="F259" i="23"/>
  <c r="F260" i="23"/>
  <c r="F261" i="23"/>
  <c r="F262" i="23"/>
  <c r="F263" i="23"/>
  <c r="F264" i="23"/>
  <c r="F265" i="23"/>
  <c r="F266" i="23"/>
  <c r="F267" i="23"/>
  <c r="F268" i="23"/>
  <c r="F269" i="23"/>
  <c r="F270" i="23"/>
  <c r="F271" i="23"/>
  <c r="F272" i="23"/>
  <c r="F273" i="23"/>
  <c r="F274" i="23"/>
  <c r="F275" i="23"/>
  <c r="F276" i="23"/>
  <c r="F277" i="23"/>
  <c r="F278" i="23"/>
  <c r="F279" i="23"/>
  <c r="F280" i="23"/>
  <c r="F281" i="23"/>
  <c r="F282" i="23"/>
  <c r="F283" i="23"/>
  <c r="F284" i="23"/>
  <c r="F285" i="23"/>
  <c r="F286" i="23"/>
  <c r="F287" i="23"/>
  <c r="F288" i="23"/>
  <c r="F289" i="23"/>
  <c r="F290" i="23"/>
  <c r="F291" i="23"/>
  <c r="F292" i="23"/>
  <c r="F293" i="23"/>
  <c r="F294" i="23"/>
  <c r="F295" i="23"/>
  <c r="F296" i="23"/>
  <c r="F297" i="23"/>
  <c r="F298" i="23"/>
  <c r="F299" i="23"/>
  <c r="F300" i="23"/>
  <c r="F301" i="23"/>
  <c r="F302" i="23"/>
  <c r="F303" i="23"/>
  <c r="F304" i="23"/>
  <c r="F305" i="23"/>
  <c r="F306" i="23"/>
  <c r="F307" i="23"/>
  <c r="F308" i="23"/>
  <c r="F309" i="23"/>
  <c r="F310" i="23"/>
  <c r="F311" i="23"/>
  <c r="F312" i="23"/>
  <c r="F313" i="23"/>
  <c r="F314" i="23"/>
  <c r="F315" i="23"/>
  <c r="F316" i="23"/>
  <c r="F317" i="23"/>
  <c r="F318" i="23"/>
  <c r="F319" i="23"/>
  <c r="F320" i="23"/>
  <c r="F321" i="23"/>
  <c r="F322" i="23"/>
  <c r="F323" i="23"/>
  <c r="F324" i="23"/>
  <c r="F325" i="23"/>
  <c r="F326" i="23"/>
  <c r="F327" i="23"/>
  <c r="F328" i="23"/>
  <c r="F329" i="23"/>
  <c r="F330" i="23"/>
  <c r="F331" i="23"/>
  <c r="F332" i="23"/>
  <c r="F333" i="23"/>
  <c r="F334" i="23"/>
  <c r="F335" i="23"/>
  <c r="F336" i="23"/>
  <c r="F337" i="23"/>
  <c r="F338" i="23"/>
  <c r="F339" i="23"/>
  <c r="F340" i="23"/>
  <c r="F341" i="23"/>
  <c r="F342" i="23"/>
  <c r="F343" i="23"/>
  <c r="F344" i="23"/>
  <c r="F345" i="23"/>
  <c r="F346" i="23"/>
  <c r="F347" i="23"/>
  <c r="F348" i="23"/>
  <c r="F349" i="23"/>
  <c r="F350" i="23"/>
  <c r="F351" i="23"/>
  <c r="F352" i="23"/>
  <c r="F353" i="23"/>
  <c r="F354" i="23"/>
  <c r="F355" i="23"/>
  <c r="F356" i="23"/>
  <c r="F357" i="23"/>
  <c r="F358" i="23"/>
  <c r="F359" i="23"/>
  <c r="F360" i="23"/>
  <c r="F361" i="23"/>
  <c r="F362" i="23"/>
  <c r="F363" i="23"/>
  <c r="F364" i="23"/>
  <c r="F365" i="23"/>
  <c r="F366" i="23"/>
  <c r="F367" i="23"/>
  <c r="F368" i="23"/>
  <c r="F369" i="23"/>
  <c r="F370" i="23"/>
  <c r="F371" i="23"/>
  <c r="F372" i="23"/>
  <c r="F373" i="23"/>
  <c r="F374" i="23"/>
  <c r="F375" i="23"/>
  <c r="F376" i="23"/>
  <c r="F377" i="23"/>
  <c r="F378" i="23"/>
  <c r="F379" i="23"/>
  <c r="F380" i="23"/>
  <c r="F381" i="23"/>
  <c r="F382" i="23"/>
  <c r="F383" i="23"/>
  <c r="F384" i="23"/>
  <c r="F385" i="23"/>
  <c r="F386" i="23"/>
  <c r="F387" i="23"/>
  <c r="F388" i="23"/>
  <c r="F389" i="23"/>
  <c r="F390" i="23"/>
  <c r="F391" i="23"/>
  <c r="F392" i="23"/>
  <c r="F393" i="23"/>
  <c r="F394" i="23"/>
  <c r="F395" i="23"/>
  <c r="F396" i="23"/>
  <c r="F397" i="23"/>
  <c r="F398" i="23"/>
  <c r="F399" i="23"/>
  <c r="F400" i="23"/>
  <c r="F401" i="23"/>
  <c r="F402" i="23"/>
  <c r="F403" i="23"/>
  <c r="F404" i="23"/>
  <c r="F405" i="23"/>
  <c r="F406" i="23"/>
  <c r="F407" i="23"/>
  <c r="F408" i="23"/>
  <c r="F409" i="23"/>
  <c r="F410" i="23"/>
  <c r="F411" i="23"/>
  <c r="F412" i="23"/>
  <c r="F413" i="23"/>
  <c r="F414" i="23"/>
  <c r="F415" i="23"/>
  <c r="F416" i="23"/>
  <c r="F417" i="23"/>
  <c r="F418" i="23"/>
  <c r="F419" i="23"/>
  <c r="F420" i="23"/>
  <c r="F421" i="23"/>
  <c r="F422" i="23"/>
  <c r="F423" i="23"/>
  <c r="F424" i="23"/>
  <c r="F425" i="23"/>
  <c r="F426" i="23"/>
  <c r="F427" i="23"/>
  <c r="F428" i="23"/>
  <c r="F429" i="23"/>
  <c r="F430" i="23"/>
  <c r="F431" i="23"/>
  <c r="F432" i="23"/>
  <c r="F433" i="23"/>
  <c r="F434" i="23"/>
  <c r="F435" i="23"/>
  <c r="F436" i="23"/>
  <c r="F437" i="23"/>
  <c r="F438" i="23"/>
  <c r="F439" i="23"/>
  <c r="F440" i="23"/>
  <c r="F441" i="23"/>
  <c r="F442" i="23"/>
  <c r="F443" i="23"/>
  <c r="F444" i="23"/>
  <c r="F445" i="23"/>
  <c r="F446" i="23"/>
  <c r="F447" i="23"/>
  <c r="F448" i="23"/>
  <c r="F449" i="23"/>
  <c r="F450" i="23"/>
  <c r="F451" i="23"/>
  <c r="F452" i="23"/>
  <c r="F453" i="23"/>
  <c r="F454" i="23"/>
  <c r="F455" i="23"/>
  <c r="F456" i="23"/>
  <c r="F457" i="23"/>
  <c r="F458" i="23"/>
  <c r="F459" i="23"/>
  <c r="F460" i="23"/>
  <c r="F461" i="23"/>
  <c r="F462" i="23"/>
  <c r="F463" i="23"/>
  <c r="F464" i="23"/>
  <c r="F465" i="23"/>
  <c r="F466" i="23"/>
  <c r="F467" i="23"/>
  <c r="F468" i="23"/>
  <c r="F469" i="23"/>
  <c r="F470" i="23"/>
  <c r="F471" i="23"/>
  <c r="F472" i="23"/>
  <c r="F473" i="23"/>
  <c r="F474" i="23"/>
  <c r="F475" i="23"/>
  <c r="F476" i="23"/>
  <c r="F477" i="23"/>
  <c r="F478" i="23"/>
  <c r="F479" i="23"/>
  <c r="F480" i="23"/>
  <c r="F481" i="23"/>
  <c r="F482" i="23"/>
  <c r="F483" i="23"/>
  <c r="F484" i="23"/>
  <c r="F485" i="23"/>
  <c r="F486" i="23"/>
  <c r="F487" i="23"/>
  <c r="F488" i="23"/>
  <c r="F489" i="23"/>
  <c r="F490" i="23"/>
  <c r="F491" i="23"/>
  <c r="F492" i="23"/>
  <c r="F493" i="23"/>
  <c r="F494" i="23"/>
  <c r="F495" i="23"/>
  <c r="F496" i="23"/>
  <c r="F497" i="23"/>
  <c r="F498" i="23"/>
  <c r="F499" i="23"/>
  <c r="F500" i="23"/>
  <c r="F501" i="23"/>
  <c r="F502" i="23"/>
  <c r="F503" i="23"/>
  <c r="F504" i="23"/>
  <c r="F505" i="23"/>
  <c r="F506" i="23"/>
  <c r="F507" i="23"/>
  <c r="F508" i="23"/>
  <c r="F509" i="23"/>
  <c r="F510" i="23"/>
  <c r="F511" i="23"/>
  <c r="F512" i="23"/>
  <c r="F513" i="23"/>
  <c r="F514" i="23"/>
  <c r="F515" i="23"/>
  <c r="F516" i="23"/>
  <c r="F517" i="23"/>
  <c r="F518" i="23"/>
  <c r="F519" i="23"/>
  <c r="F520" i="23"/>
  <c r="F521" i="23"/>
  <c r="F522" i="23"/>
  <c r="F523" i="23"/>
  <c r="F524" i="23"/>
  <c r="F525" i="23"/>
  <c r="F526" i="23"/>
  <c r="F527" i="23"/>
  <c r="F528" i="23"/>
  <c r="F529" i="23"/>
  <c r="F530" i="23"/>
  <c r="F531" i="23"/>
  <c r="F532" i="23"/>
  <c r="F533" i="23"/>
  <c r="F534" i="23"/>
  <c r="F535" i="23"/>
  <c r="F536" i="23"/>
  <c r="F537" i="23"/>
  <c r="F538" i="23"/>
  <c r="F539" i="23"/>
  <c r="F540" i="23"/>
  <c r="F541" i="23"/>
  <c r="F542" i="23"/>
  <c r="F543" i="23"/>
  <c r="F544" i="23"/>
  <c r="F545" i="23"/>
  <c r="F546" i="23"/>
  <c r="F547" i="23"/>
  <c r="F548" i="23"/>
  <c r="F549" i="23"/>
  <c r="F550" i="23"/>
  <c r="F551" i="23"/>
  <c r="F552" i="23"/>
  <c r="F553" i="23"/>
  <c r="F554" i="23"/>
  <c r="F555" i="23"/>
  <c r="F556" i="23"/>
  <c r="F557" i="23"/>
  <c r="F558" i="23"/>
  <c r="F559" i="23"/>
  <c r="F560" i="23"/>
  <c r="F561" i="23"/>
  <c r="F562" i="23"/>
  <c r="F563" i="23"/>
  <c r="F564" i="23"/>
  <c r="F565" i="23"/>
  <c r="F566" i="23"/>
  <c r="F567" i="23"/>
  <c r="F568" i="23"/>
  <c r="F569" i="23"/>
  <c r="F570" i="23"/>
  <c r="F571" i="23"/>
  <c r="F572" i="23"/>
  <c r="K10" i="33"/>
  <c r="K11" i="33"/>
  <c r="K12" i="33"/>
  <c r="K13" i="33"/>
  <c r="K14" i="33"/>
  <c r="K15" i="33"/>
  <c r="K16" i="33"/>
  <c r="K17" i="33"/>
  <c r="K18" i="33"/>
  <c r="K19" i="33"/>
  <c r="K20" i="33"/>
  <c r="K21" i="33"/>
  <c r="Q10" i="33"/>
  <c r="Q11" i="33"/>
  <c r="Q12" i="33"/>
  <c r="Q13" i="33"/>
  <c r="Q14" i="33"/>
  <c r="Q15" i="33"/>
  <c r="Q16" i="33"/>
  <c r="Q17" i="33"/>
  <c r="Q18" i="33"/>
  <c r="Q19" i="33"/>
  <c r="Q20" i="33"/>
  <c r="Q21" i="33"/>
  <c r="G10" i="33"/>
  <c r="G11" i="33"/>
  <c r="G12" i="33"/>
  <c r="G13" i="33"/>
  <c r="G14" i="33"/>
  <c r="G15" i="33"/>
  <c r="G16" i="33"/>
  <c r="G17" i="33"/>
  <c r="G18" i="33"/>
  <c r="G19" i="33"/>
  <c r="G20" i="33"/>
  <c r="G21" i="33"/>
  <c r="M10" i="33"/>
  <c r="M11" i="33"/>
  <c r="M12" i="33"/>
  <c r="M13" i="33"/>
  <c r="M14" i="33"/>
  <c r="M15" i="33"/>
  <c r="M16" i="33"/>
  <c r="M17" i="33"/>
  <c r="M18" i="33"/>
  <c r="M19" i="33"/>
  <c r="M20" i="33"/>
  <c r="M21" i="33"/>
  <c r="I10" i="33"/>
  <c r="I11" i="33"/>
  <c r="I12" i="33"/>
  <c r="I13" i="33"/>
  <c r="I14" i="33"/>
  <c r="I15" i="33"/>
  <c r="I16" i="33"/>
  <c r="I17" i="33"/>
  <c r="I18" i="33"/>
  <c r="I19" i="33"/>
  <c r="I20" i="33"/>
  <c r="I21" i="33"/>
  <c r="O10" i="33"/>
  <c r="O11" i="33"/>
  <c r="O12" i="33"/>
  <c r="O13" i="33"/>
  <c r="O14" i="33"/>
  <c r="O15" i="33"/>
  <c r="O16" i="33"/>
  <c r="O17" i="33"/>
  <c r="O18" i="33"/>
  <c r="O19" i="33"/>
  <c r="O20" i="33"/>
  <c r="O21" i="33"/>
  <c r="F10" i="33"/>
  <c r="H10" i="33"/>
  <c r="J10" i="33"/>
  <c r="L10" i="33"/>
  <c r="N10" i="33"/>
  <c r="P10" i="33"/>
  <c r="F11" i="33"/>
  <c r="H11" i="33"/>
  <c r="J11" i="33"/>
  <c r="L11" i="33"/>
  <c r="N11" i="33"/>
  <c r="P11" i="33"/>
  <c r="F12" i="33"/>
  <c r="H12" i="33"/>
  <c r="J12" i="33"/>
  <c r="L12" i="33"/>
  <c r="N12" i="33"/>
  <c r="P12" i="33"/>
  <c r="F13" i="33"/>
  <c r="H13" i="33"/>
  <c r="J13" i="33"/>
  <c r="L13" i="33"/>
  <c r="N13" i="33"/>
  <c r="P13" i="33"/>
  <c r="F14" i="33"/>
  <c r="H14" i="33"/>
  <c r="J14" i="33"/>
  <c r="L14" i="33"/>
  <c r="N14" i="33"/>
  <c r="P14" i="33"/>
  <c r="F15" i="33"/>
  <c r="H15" i="33"/>
  <c r="J15" i="33"/>
  <c r="L15" i="33"/>
  <c r="N15" i="33"/>
  <c r="P15" i="33"/>
  <c r="F16" i="33"/>
  <c r="H16" i="33"/>
  <c r="J16" i="33"/>
  <c r="L16" i="33"/>
  <c r="N16" i="33"/>
  <c r="P16" i="33"/>
  <c r="F17" i="33"/>
  <c r="H17" i="33"/>
  <c r="J17" i="33"/>
  <c r="L17" i="33"/>
  <c r="N17" i="33"/>
  <c r="P17" i="33"/>
  <c r="F18" i="33"/>
  <c r="H18" i="33"/>
  <c r="J18" i="33"/>
  <c r="L18" i="33"/>
  <c r="N18" i="33"/>
  <c r="P18" i="33"/>
  <c r="F19" i="33"/>
  <c r="H19" i="33"/>
  <c r="J19" i="33"/>
  <c r="L19" i="33"/>
  <c r="N19" i="33"/>
  <c r="P19" i="33"/>
  <c r="F20" i="33"/>
  <c r="H20" i="33"/>
  <c r="J20" i="33"/>
  <c r="L20" i="33"/>
  <c r="N20" i="33"/>
  <c r="P20" i="33"/>
  <c r="F21" i="33"/>
  <c r="H21" i="33"/>
  <c r="J21" i="33"/>
  <c r="L21" i="33"/>
  <c r="N21" i="33"/>
  <c r="P21" i="33"/>
  <c r="I13" i="30"/>
  <c r="I14" i="30"/>
  <c r="F15" i="30"/>
  <c r="G15" i="30"/>
  <c r="G16" i="30" s="1"/>
  <c r="H15" i="30"/>
  <c r="H16" i="30" s="1"/>
  <c r="J16" i="30"/>
  <c r="K55" i="27" l="1"/>
  <c r="K35" i="27"/>
  <c r="K23" i="27"/>
  <c r="K28" i="27"/>
  <c r="K41" i="27"/>
  <c r="K37" i="27"/>
  <c r="K58" i="27"/>
  <c r="K57" i="27"/>
  <c r="K53" i="27"/>
  <c r="K49" i="27"/>
  <c r="K45" i="27"/>
  <c r="K33" i="27"/>
  <c r="K29" i="27"/>
  <c r="K25" i="27"/>
  <c r="K21" i="27"/>
  <c r="K51" i="27"/>
  <c r="K47" i="27"/>
  <c r="K39" i="27"/>
  <c r="K31" i="27"/>
  <c r="K27" i="27"/>
  <c r="K19" i="27"/>
  <c r="K54" i="27"/>
  <c r="K50" i="27"/>
  <c r="K46" i="27"/>
  <c r="K38" i="27"/>
  <c r="K34" i="27"/>
  <c r="K30" i="27"/>
  <c r="K26" i="27"/>
  <c r="K18" i="27"/>
  <c r="K56" i="27"/>
  <c r="K52" i="27"/>
  <c r="K48" i="27"/>
  <c r="K40" i="27"/>
  <c r="K36" i="27"/>
  <c r="K32" i="27"/>
  <c r="K24" i="27"/>
  <c r="K20" i="27"/>
  <c r="K21" i="93"/>
  <c r="I26" i="93"/>
  <c r="K9" i="27"/>
  <c r="G13" i="66"/>
  <c r="J35" i="15"/>
  <c r="G14" i="66" s="1"/>
  <c r="J9" i="66"/>
  <c r="I9" i="66"/>
  <c r="G18" i="66"/>
  <c r="I15" i="30"/>
  <c r="G9" i="66"/>
  <c r="J18" i="66"/>
  <c r="I18" i="66"/>
  <c r="F59" i="27"/>
  <c r="I59" i="27"/>
  <c r="J22" i="27" s="1"/>
  <c r="I23" i="14"/>
  <c r="G59" i="27"/>
  <c r="H48" i="27" s="1"/>
  <c r="H43" i="27" l="1"/>
  <c r="H18" i="27"/>
  <c r="H33" i="27"/>
  <c r="H31" i="27"/>
  <c r="H38" i="27"/>
  <c r="H23" i="27"/>
  <c r="H58" i="27"/>
  <c r="H54" i="27"/>
  <c r="H32" i="27"/>
  <c r="H26" i="27"/>
  <c r="H21" i="27"/>
  <c r="H57" i="27"/>
  <c r="H12" i="27"/>
  <c r="H16" i="27"/>
  <c r="H13" i="27"/>
  <c r="H17" i="27"/>
  <c r="H14" i="27"/>
  <c r="H15" i="27"/>
  <c r="H10" i="27"/>
  <c r="H11" i="27"/>
  <c r="J13" i="14"/>
  <c r="J17" i="14"/>
  <c r="J22" i="14"/>
  <c r="J15" i="14"/>
  <c r="J12" i="14"/>
  <c r="J20" i="14"/>
  <c r="J21" i="14"/>
  <c r="J16" i="14"/>
  <c r="J19" i="14"/>
  <c r="J14" i="14"/>
  <c r="J9" i="14"/>
  <c r="J18" i="14"/>
  <c r="J11" i="14"/>
  <c r="H22" i="27"/>
  <c r="H34" i="27"/>
  <c r="H50" i="27"/>
  <c r="H9" i="27"/>
  <c r="H29" i="27"/>
  <c r="H41" i="27"/>
  <c r="H53" i="27"/>
  <c r="H55" i="27"/>
  <c r="H24" i="27"/>
  <c r="H44" i="27"/>
  <c r="H27" i="27"/>
  <c r="H39" i="27"/>
  <c r="H42" i="27"/>
  <c r="H51" i="27"/>
  <c r="H45" i="27"/>
  <c r="H19" i="27"/>
  <c r="H20" i="27"/>
  <c r="H36" i="27"/>
  <c r="H52" i="27"/>
  <c r="H30" i="27"/>
  <c r="H46" i="27"/>
  <c r="H25" i="27"/>
  <c r="H37" i="27"/>
  <c r="H49" i="27"/>
  <c r="H28" i="27"/>
  <c r="H40" i="27"/>
  <c r="H56" i="27"/>
  <c r="H35" i="27"/>
  <c r="H47" i="27"/>
  <c r="J54" i="27"/>
  <c r="J16" i="27"/>
  <c r="J14" i="27"/>
  <c r="J12" i="27"/>
  <c r="J10" i="27"/>
  <c r="J11" i="27"/>
  <c r="J13" i="27"/>
  <c r="J15" i="27"/>
  <c r="J17" i="27"/>
  <c r="J57" i="27"/>
  <c r="J35" i="27"/>
  <c r="J42" i="27"/>
  <c r="J32" i="27"/>
  <c r="J45" i="27"/>
  <c r="J48" i="27"/>
  <c r="J37" i="27"/>
  <c r="J27" i="27"/>
  <c r="J29" i="27"/>
  <c r="J24" i="27"/>
  <c r="J19" i="27"/>
  <c r="J50" i="27"/>
  <c r="J40" i="27"/>
  <c r="J53" i="27"/>
  <c r="J21" i="27"/>
  <c r="J56" i="27"/>
  <c r="J47" i="27"/>
  <c r="J18" i="27"/>
  <c r="J26" i="27"/>
  <c r="J34" i="27"/>
  <c r="J46" i="27"/>
  <c r="J20" i="27"/>
  <c r="J36" i="27"/>
  <c r="J52" i="27"/>
  <c r="J55" i="27"/>
  <c r="J31" i="27"/>
  <c r="J41" i="27"/>
  <c r="J25" i="27"/>
  <c r="J9" i="27"/>
  <c r="J43" i="27"/>
  <c r="J30" i="27"/>
  <c r="J38" i="27"/>
  <c r="J28" i="27"/>
  <c r="J44" i="27"/>
  <c r="J58" i="27"/>
  <c r="J51" i="27"/>
  <c r="J23" i="27"/>
  <c r="J49" i="27"/>
  <c r="J33" i="27"/>
  <c r="J39" i="27"/>
  <c r="K59" i="27"/>
  <c r="K23" i="14"/>
  <c r="J59" i="27" l="1"/>
  <c r="J23" i="14"/>
  <c r="H59" i="27"/>
  <c r="J22" i="74" l="1"/>
  <c r="J21" i="74"/>
  <c r="I22" i="74"/>
  <c r="I21" i="74"/>
  <c r="H22" i="74"/>
  <c r="H21" i="74"/>
  <c r="H23" i="74" s="1"/>
  <c r="J23" i="74" l="1"/>
  <c r="I23" i="74"/>
  <c r="H10" i="74"/>
  <c r="F601" i="71"/>
  <c r="H13" i="74"/>
  <c r="F604" i="71"/>
  <c r="J13" i="74"/>
  <c r="H604" i="71"/>
  <c r="J14" i="74"/>
  <c r="H605" i="71"/>
  <c r="H11" i="74"/>
  <c r="F602" i="71"/>
  <c r="I13" i="74"/>
  <c r="G604" i="71"/>
  <c r="J12" i="74"/>
  <c r="H603" i="71"/>
  <c r="H9" i="74"/>
  <c r="F600" i="71"/>
  <c r="H12" i="74"/>
  <c r="F603" i="71"/>
  <c r="H14" i="74"/>
  <c r="F605" i="71"/>
  <c r="I12" i="74"/>
  <c r="G603" i="71"/>
  <c r="J10" i="74"/>
  <c r="H601" i="71"/>
  <c r="J11" i="74"/>
  <c r="H602" i="71"/>
  <c r="I9" i="74"/>
  <c r="G600" i="71"/>
  <c r="I14" i="74"/>
  <c r="G605" i="71"/>
  <c r="I10" i="74"/>
  <c r="G601" i="71"/>
  <c r="I11" i="74"/>
  <c r="G602" i="71"/>
  <c r="J9" i="74"/>
  <c r="H600" i="71"/>
  <c r="J28" i="23"/>
  <c r="F12" i="93"/>
  <c r="F13" i="93"/>
  <c r="J27" i="23"/>
  <c r="F15" i="93"/>
  <c r="F16" i="93"/>
  <c r="F14" i="93"/>
  <c r="F16" i="30"/>
  <c r="J15" i="74" l="1"/>
  <c r="J24" i="74" s="1"/>
  <c r="H15" i="74"/>
  <c r="H24" i="74" s="1"/>
  <c r="I15" i="74"/>
  <c r="I24" i="74" s="1"/>
  <c r="F10" i="93"/>
  <c r="F17" i="93" s="1"/>
  <c r="G17" i="93"/>
  <c r="F23" i="93"/>
  <c r="G25" i="93"/>
  <c r="J32" i="23"/>
  <c r="F28" i="23"/>
  <c r="F24" i="93"/>
  <c r="E31" i="23"/>
  <c r="F31" i="23" s="1"/>
  <c r="O113" i="23"/>
  <c r="M114" i="23"/>
  <c r="N113" i="23"/>
  <c r="K28" i="23"/>
  <c r="J24" i="93" s="1"/>
  <c r="H606" i="71"/>
  <c r="G606" i="71"/>
  <c r="F606" i="71"/>
  <c r="J29" i="23"/>
  <c r="J26" i="23"/>
  <c r="J25" i="23"/>
  <c r="J24" i="23"/>
  <c r="J23" i="23"/>
  <c r="F29" i="23"/>
  <c r="K29" i="23"/>
  <c r="J16" i="93" s="1"/>
  <c r="E30" i="23"/>
  <c r="X282" i="70" s="1"/>
  <c r="F16" i="23"/>
  <c r="F26" i="23"/>
  <c r="K26" i="23"/>
  <c r="J15" i="93" s="1"/>
  <c r="K27" i="23"/>
  <c r="F27" i="23"/>
  <c r="K23" i="23"/>
  <c r="J12" i="93" s="1"/>
  <c r="F23" i="23"/>
  <c r="F24" i="23"/>
  <c r="K24" i="23"/>
  <c r="J13" i="93" s="1"/>
  <c r="J16" i="23"/>
  <c r="K25" i="23"/>
  <c r="J14" i="93" s="1"/>
  <c r="F25" i="23"/>
  <c r="F25" i="93" l="1"/>
  <c r="F26" i="93" s="1"/>
  <c r="J10" i="93"/>
  <c r="J17" i="93" s="1"/>
  <c r="K17" i="93"/>
  <c r="J23" i="93"/>
  <c r="J25" i="93" s="1"/>
  <c r="K25" i="93"/>
  <c r="G12" i="93"/>
  <c r="G24" i="93"/>
  <c r="G14" i="93"/>
  <c r="G13" i="93"/>
  <c r="G23" i="93"/>
  <c r="G15" i="93"/>
  <c r="G10" i="93"/>
  <c r="G16" i="93"/>
  <c r="J31" i="23"/>
  <c r="K32" i="23"/>
  <c r="L32" i="23" s="1"/>
  <c r="K31" i="23"/>
  <c r="L28" i="23"/>
  <c r="J30" i="23"/>
  <c r="W263" i="70" s="1"/>
  <c r="F30" i="23"/>
  <c r="L27" i="23"/>
  <c r="L25" i="23"/>
  <c r="L23" i="23"/>
  <c r="L26" i="23"/>
  <c r="K30" i="23"/>
  <c r="W282" i="70" s="1"/>
  <c r="L16" i="23"/>
  <c r="L29" i="23"/>
  <c r="L24" i="23"/>
  <c r="N16" i="23" l="1"/>
  <c r="J26" i="93"/>
  <c r="G26" i="93"/>
  <c r="K10" i="93"/>
  <c r="K12" i="93"/>
  <c r="K23" i="93"/>
  <c r="K13" i="93"/>
  <c r="K14" i="93"/>
  <c r="K16" i="93"/>
  <c r="K15" i="93"/>
  <c r="K24" i="93"/>
  <c r="N17" i="23"/>
  <c r="N22" i="23"/>
  <c r="N18" i="23"/>
  <c r="N19" i="23"/>
  <c r="N21" i="23"/>
  <c r="N20" i="23"/>
  <c r="N29" i="23"/>
  <c r="N28" i="23"/>
  <c r="L31" i="23"/>
  <c r="N24" i="23"/>
  <c r="N25" i="23"/>
  <c r="N23" i="23"/>
  <c r="N26" i="23"/>
  <c r="N27" i="23"/>
  <c r="L30" i="23"/>
  <c r="K26" i="93" l="1"/>
  <c r="N31" i="23"/>
  <c r="N32" i="23"/>
</calcChain>
</file>

<file path=xl/sharedStrings.xml><?xml version="1.0" encoding="utf-8"?>
<sst xmlns="http://schemas.openxmlformats.org/spreadsheetml/2006/main" count="3956" uniqueCount="1013">
  <si>
    <t>Total</t>
  </si>
  <si>
    <t>(%)</t>
  </si>
  <si>
    <t>Potencia (MW)</t>
  </si>
  <si>
    <t>Nuclear</t>
  </si>
  <si>
    <t>Carbón</t>
  </si>
  <si>
    <t xml:space="preserve">• </t>
  </si>
  <si>
    <t>Tipo</t>
  </si>
  <si>
    <t>Fecha</t>
  </si>
  <si>
    <t>GWh</t>
  </si>
  <si>
    <t>%</t>
  </si>
  <si>
    <t>MW</t>
  </si>
  <si>
    <t>Grupos</t>
  </si>
  <si>
    <t>Trillo I</t>
  </si>
  <si>
    <t xml:space="preserve"> </t>
  </si>
  <si>
    <t>Potencia</t>
  </si>
  <si>
    <t>Centrales</t>
  </si>
  <si>
    <t>Cofrentes</t>
  </si>
  <si>
    <t xml:space="preserve">   Potencia</t>
  </si>
  <si>
    <t>Horas</t>
  </si>
  <si>
    <t>En horas de</t>
  </si>
  <si>
    <t xml:space="preserve"> Indisponibilidad (%)</t>
  </si>
  <si>
    <t>Disponibilidad</t>
  </si>
  <si>
    <t>Almaraz I</t>
  </si>
  <si>
    <t>Almaraz II</t>
  </si>
  <si>
    <t>Ascó II</t>
  </si>
  <si>
    <t xml:space="preserve">Vandellós II  </t>
  </si>
  <si>
    <t xml:space="preserve">Total </t>
  </si>
  <si>
    <t>Vandellós II</t>
  </si>
  <si>
    <t>Coeficientes utilización (%)</t>
  </si>
  <si>
    <t>Ascó I</t>
  </si>
  <si>
    <t xml:space="preserve">   MW</t>
  </si>
  <si>
    <t xml:space="preserve"> Producción</t>
  </si>
  <si>
    <t xml:space="preserve">%    </t>
  </si>
  <si>
    <t xml:space="preserve">%      </t>
  </si>
  <si>
    <t xml:space="preserve">%   </t>
  </si>
  <si>
    <t>Demanda (b.c.)</t>
  </si>
  <si>
    <t>El Sistema Eléctrico Español</t>
  </si>
  <si>
    <t>Total ciclo combinado</t>
  </si>
  <si>
    <t>Castejón 1</t>
  </si>
  <si>
    <t>Castellón 3</t>
  </si>
  <si>
    <t>Besós 3</t>
  </si>
  <si>
    <t>Besós 4</t>
  </si>
  <si>
    <t>San Roque 1</t>
  </si>
  <si>
    <t>San Roque 2</t>
  </si>
  <si>
    <t>-</t>
  </si>
  <si>
    <t>Castejón 2</t>
  </si>
  <si>
    <t>Arcos 1</t>
  </si>
  <si>
    <t>Arcos 2</t>
  </si>
  <si>
    <t>Campo de Gibraltar 1</t>
  </si>
  <si>
    <t>Campo de Gibraltar 2</t>
  </si>
  <si>
    <t>Palos 1</t>
  </si>
  <si>
    <t>Palos 2</t>
  </si>
  <si>
    <t>Santurce 4</t>
  </si>
  <si>
    <t>Tarragona Power</t>
  </si>
  <si>
    <t>Bahia Bizcaya</t>
  </si>
  <si>
    <t>Aceca 3</t>
  </si>
  <si>
    <t>Aceca 4</t>
  </si>
  <si>
    <t>Amorebieta</t>
  </si>
  <si>
    <t>Arcos 3</t>
  </si>
  <si>
    <t>Bahía de Bizkaia</t>
  </si>
  <si>
    <t>Campo Gibraltar 1</t>
  </si>
  <si>
    <t>Campo Gibraltar 2</t>
  </si>
  <si>
    <t>Cartagena 1</t>
  </si>
  <si>
    <t>Cartagena 2</t>
  </si>
  <si>
    <t>Cartagena 3</t>
  </si>
  <si>
    <t>Palos 3</t>
  </si>
  <si>
    <t>Fuel/gas</t>
  </si>
  <si>
    <t>Ciclo combinado</t>
  </si>
  <si>
    <t>Castelnou</t>
  </si>
  <si>
    <t>Colón 4</t>
  </si>
  <si>
    <t>El Fangal 1</t>
  </si>
  <si>
    <t>El Fangal 2</t>
  </si>
  <si>
    <t>El Fangal 3</t>
  </si>
  <si>
    <t>Escombreras 6</t>
  </si>
  <si>
    <t>Aboño</t>
  </si>
  <si>
    <t>Puentenuevo 3 </t>
  </si>
  <si>
    <t>Litoral de Almería</t>
  </si>
  <si>
    <t>Los Barrios</t>
  </si>
  <si>
    <t>Meirama</t>
  </si>
  <si>
    <t>Puentes García Rodríguez</t>
  </si>
  <si>
    <t>Aboño 1 </t>
  </si>
  <si>
    <t>Aboño 2 </t>
  </si>
  <si>
    <t>Compostilla 3 </t>
  </si>
  <si>
    <t>Compostilla 4 </t>
  </si>
  <si>
    <t>Compostilla 5 </t>
  </si>
  <si>
    <t>Guardo 1 </t>
  </si>
  <si>
    <t>Guardo 2 </t>
  </si>
  <si>
    <t>Lada 4 </t>
  </si>
  <si>
    <t>Narcea 2 </t>
  </si>
  <si>
    <t>Narcea 3 </t>
  </si>
  <si>
    <t>La Robla 1 </t>
  </si>
  <si>
    <t>La Robla 2 </t>
  </si>
  <si>
    <t>Soto de la Ribera 3 </t>
  </si>
  <si>
    <t>Litoral de Almería 1 </t>
  </si>
  <si>
    <t>Litoral de Almería 2 </t>
  </si>
  <si>
    <t>Teruel 1 </t>
  </si>
  <si>
    <t>Teruel 2 </t>
  </si>
  <si>
    <t>Teruel 3 </t>
  </si>
  <si>
    <t>Meirama </t>
  </si>
  <si>
    <t>Puentes 1 </t>
  </si>
  <si>
    <t>Puentes 2 </t>
  </si>
  <si>
    <t>Puentes 3 </t>
  </si>
  <si>
    <t>Puentes 4 </t>
  </si>
  <si>
    <t>func.</t>
  </si>
  <si>
    <t>Arrúbal 1</t>
  </si>
  <si>
    <t>Arrúbal 2</t>
  </si>
  <si>
    <t>Plana del Vent 1</t>
  </si>
  <si>
    <t>Plana del Vent 2</t>
  </si>
  <si>
    <t>Sagunto 1</t>
  </si>
  <si>
    <t>Sagunto 2</t>
  </si>
  <si>
    <t>Sagunto 3</t>
  </si>
  <si>
    <t>Castejón 3</t>
  </si>
  <si>
    <t>Castellón 4</t>
  </si>
  <si>
    <t>Escatrón 3</t>
  </si>
  <si>
    <t>Escatrón Peaker</t>
  </si>
  <si>
    <t>Puentes García Rodriguez 5</t>
  </si>
  <si>
    <t>Sabón 3</t>
  </si>
  <si>
    <t>Soto de la Ribera 4</t>
  </si>
  <si>
    <t>Producción (GWh)</t>
  </si>
  <si>
    <t>Puentes García Rodríguez 5</t>
  </si>
  <si>
    <t>Besós 5</t>
  </si>
  <si>
    <t>Puerto de Barcelona 1</t>
  </si>
  <si>
    <t>Puerto de Barcelona 2</t>
  </si>
  <si>
    <t>Soto de la Ribera 5</t>
  </si>
  <si>
    <t>Málaga 1 CC</t>
  </si>
  <si>
    <t>Algeciras 3 CC</t>
  </si>
  <si>
    <t>Horas funcionamiento</t>
  </si>
  <si>
    <t>Coeficiente de Utilización (%)</t>
  </si>
  <si>
    <t>Indisponibilidad (%)</t>
  </si>
  <si>
    <t>Lada</t>
  </si>
  <si>
    <t>No prevista</t>
  </si>
  <si>
    <t>Prevista</t>
  </si>
  <si>
    <t>Disponibilidad (%)</t>
  </si>
  <si>
    <t>Madrid</t>
  </si>
  <si>
    <t>Cuenca</t>
  </si>
  <si>
    <t xml:space="preserve">MW </t>
  </si>
  <si>
    <t>Norte</t>
  </si>
  <si>
    <t>Duero</t>
  </si>
  <si>
    <t>Tajo-Júcar-Segura</t>
  </si>
  <si>
    <t>Guadiana</t>
  </si>
  <si>
    <t>Guadalquivir-Sur</t>
  </si>
  <si>
    <t>Ebro-Pirineo</t>
  </si>
  <si>
    <t>2. Producción de energía eléctrica</t>
  </si>
  <si>
    <t>Producible</t>
  </si>
  <si>
    <t xml:space="preserve">medio  </t>
  </si>
  <si>
    <t>histórico</t>
  </si>
  <si>
    <t>Índice</t>
  </si>
  <si>
    <t xml:space="preserve">   Mensual</t>
  </si>
  <si>
    <t xml:space="preserve"> Acumul.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</si>
  <si>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</si>
  <si>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</si>
  <si>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</si>
  <si>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</si>
  <si>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</si>
  <si>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</si>
  <si>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</si>
  <si>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</si>
  <si>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</si>
  <si>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</si>
  <si>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</si>
  <si>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</si>
  <si>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Anuales</t>
  </si>
  <si>
    <t>Hiperanuales</t>
  </si>
  <si>
    <t>Conjunto</t>
  </si>
  <si>
    <t xml:space="preserve">  GWh</t>
  </si>
  <si>
    <t xml:space="preserve">  %</t>
  </si>
  <si>
    <t xml:space="preserve">Capacidad </t>
  </si>
  <si>
    <t>Estadístico</t>
  </si>
  <si>
    <t>% Reservas / Capacidad</t>
  </si>
  <si>
    <t>Reservas</t>
  </si>
  <si>
    <t xml:space="preserve">máxima </t>
  </si>
  <si>
    <t>Máximo</t>
  </si>
  <si>
    <t>Mínimo</t>
  </si>
  <si>
    <t>Medio</t>
  </si>
  <si>
    <t>2015 Diciembre</t>
  </si>
  <si>
    <t xml:space="preserve">        Valores históricos</t>
  </si>
  <si>
    <t xml:space="preserve">   GWh</t>
  </si>
  <si>
    <t xml:space="preserve">           Fecha</t>
  </si>
  <si>
    <t xml:space="preserve">    %</t>
  </si>
  <si>
    <t xml:space="preserve">             Fecha</t>
  </si>
  <si>
    <t>Máximos</t>
  </si>
  <si>
    <t>mayo de 1969</t>
  </si>
  <si>
    <t>abril de 1979</t>
  </si>
  <si>
    <t>Mínimos</t>
  </si>
  <si>
    <t>enero de 1976</t>
  </si>
  <si>
    <t>noviembre de 1983</t>
  </si>
  <si>
    <t>octubre de 1995</t>
  </si>
  <si>
    <t>Evolución anual de la producción hidráulica (GWh)</t>
  </si>
  <si>
    <t>Probabilidad</t>
  </si>
  <si>
    <t>Año</t>
  </si>
  <si>
    <t>de ser superado</t>
  </si>
  <si>
    <t>Anual</t>
  </si>
  <si>
    <t>Hiperanual</t>
  </si>
  <si>
    <t>% Llenado</t>
  </si>
  <si>
    <t>Total </t>
  </si>
  <si>
    <t>Tajo + Júcar +Segura</t>
  </si>
  <si>
    <t>Guadalquivir</t>
  </si>
  <si>
    <t>Ebro</t>
  </si>
  <si>
    <t>Máximo y mínimo estadístico: media de los valores máximos y mínimos de los últimos 20 años.</t>
  </si>
  <si>
    <t>Sistema</t>
  </si>
  <si>
    <t>Sistemas</t>
  </si>
  <si>
    <t xml:space="preserve">    Total </t>
  </si>
  <si>
    <t xml:space="preserve"> peninsular</t>
  </si>
  <si>
    <t>no peninsulares</t>
  </si>
  <si>
    <t>nacional</t>
  </si>
  <si>
    <t>Hidráulica</t>
  </si>
  <si>
    <t>Hidroeólica</t>
  </si>
  <si>
    <t>Eólica</t>
  </si>
  <si>
    <t>Solar fotovoltaica</t>
  </si>
  <si>
    <t>Solar térmica</t>
  </si>
  <si>
    <r>
      <t xml:space="preserve">Ciclo combinado </t>
    </r>
    <r>
      <rPr>
        <vertAlign val="superscript"/>
        <sz val="8"/>
        <color indexed="8"/>
        <rFont val="Arial"/>
        <family val="2"/>
      </rPr>
      <t>(1)</t>
    </r>
  </si>
  <si>
    <t>Islas Baleares</t>
  </si>
  <si>
    <t>Islas Canarias</t>
  </si>
  <si>
    <t xml:space="preserve">Ceuta </t>
  </si>
  <si>
    <t>Melilla</t>
  </si>
  <si>
    <t>Motores diesel</t>
  </si>
  <si>
    <t>Turbina de gas</t>
  </si>
  <si>
    <t>Turbina de vapor</t>
  </si>
  <si>
    <t>Fuel / gas</t>
  </si>
  <si>
    <t>Cogeneración</t>
  </si>
  <si>
    <t>Generación auxiliar</t>
  </si>
  <si>
    <r>
      <t xml:space="preserve">Generación auxiliar </t>
    </r>
    <r>
      <rPr>
        <vertAlign val="superscript"/>
        <sz val="8"/>
        <color indexed="8"/>
        <rFont val="Arial"/>
        <family val="2"/>
      </rPr>
      <t>(2)</t>
    </r>
  </si>
  <si>
    <t>Consumos en bombeo</t>
  </si>
  <si>
    <t>Balance de potencia a 31 diciembre. Sistema eléctrico nacional (MW)</t>
  </si>
  <si>
    <t>Balance de potencia a 31 diciembre. Sistemas no peninsulares (MW)</t>
  </si>
  <si>
    <t>Balance de energía eléctrica nacional (GWh)</t>
  </si>
  <si>
    <t>Balance de energía eléctrica sistemas no peninsulares (GWh)</t>
  </si>
  <si>
    <t>Generación</t>
  </si>
  <si>
    <t>Enlace Península-Baleares</t>
  </si>
  <si>
    <t>Saldo intercambios internacionales</t>
  </si>
  <si>
    <r>
      <t xml:space="preserve">Ciclo combinado </t>
    </r>
    <r>
      <rPr>
        <vertAlign val="superscript"/>
        <sz val="8"/>
        <color indexed="8"/>
        <rFont val="Arial"/>
        <family val="2"/>
      </rPr>
      <t>(3)</t>
    </r>
  </si>
  <si>
    <r>
      <t xml:space="preserve">Balance de energía eléctrica nacional </t>
    </r>
    <r>
      <rPr>
        <b/>
        <vertAlign val="superscript"/>
        <sz val="8"/>
        <color indexed="8"/>
        <rFont val="Arial"/>
        <family val="2"/>
      </rPr>
      <t>(1)</t>
    </r>
  </si>
  <si>
    <t>Ceuta</t>
  </si>
  <si>
    <t>Demanda (b.c)</t>
  </si>
  <si>
    <t>Evolución de la generación renovable y no renovable peninsular (%)</t>
  </si>
  <si>
    <t>Renovables</t>
  </si>
  <si>
    <t>No renovables</t>
  </si>
  <si>
    <t>Evolución de la potencia instalada peninsular (MW)</t>
  </si>
  <si>
    <t>Evolución del índice de cobertura mínimo peninsular</t>
  </si>
  <si>
    <t>Fecha índice de cobertura mínimo</t>
  </si>
  <si>
    <t>Índice de cobertura mínimo</t>
  </si>
  <si>
    <t>12 diciembre</t>
  </si>
  <si>
    <t>9 noviembre</t>
  </si>
  <si>
    <t>2 diciembre</t>
  </si>
  <si>
    <t>20 octubre</t>
  </si>
  <si>
    <t>ICmin = Min (Pd/Ps)</t>
  </si>
  <si>
    <r>
      <rPr>
        <b/>
        <sz val="8"/>
        <color indexed="8"/>
        <rFont val="Arial"/>
        <family val="2"/>
      </rPr>
      <t>ICmin</t>
    </r>
    <r>
      <rPr>
        <sz val="8"/>
        <color indexed="8"/>
        <rFont val="Arial"/>
        <family val="2"/>
      </rPr>
      <t>: Índice de cobertura mínimo.</t>
    </r>
  </si>
  <si>
    <r>
      <rPr>
        <b/>
        <sz val="8"/>
        <color indexed="8"/>
        <rFont val="Arial"/>
        <family val="2"/>
      </rPr>
      <t>Pd</t>
    </r>
    <r>
      <rPr>
        <sz val="8"/>
        <color indexed="8"/>
        <rFont val="Arial"/>
        <family val="2"/>
      </rPr>
      <t>: Potencia disponible en el sistema.</t>
    </r>
  </si>
  <si>
    <r>
      <rPr>
        <b/>
        <sz val="8"/>
        <color indexed="8"/>
        <rFont val="Arial"/>
        <family val="2"/>
      </rPr>
      <t>Ps</t>
    </r>
    <r>
      <rPr>
        <sz val="8"/>
        <color indexed="8"/>
        <rFont val="Arial"/>
        <family val="2"/>
      </rPr>
      <t>: Punta de potencia demandada al sistema.</t>
    </r>
  </si>
  <si>
    <t>23 noviembre</t>
  </si>
  <si>
    <t>E</t>
  </si>
  <si>
    <t>F</t>
  </si>
  <si>
    <t>M</t>
  </si>
  <si>
    <t>A</t>
  </si>
  <si>
    <t>J</t>
  </si>
  <si>
    <t>S</t>
  </si>
  <si>
    <t>O</t>
  </si>
  <si>
    <t>N</t>
  </si>
  <si>
    <t>D</t>
  </si>
  <si>
    <t>Generación hidráulica mensual comparada con la generación media histórica (GWh)</t>
  </si>
  <si>
    <t>Otras renovables</t>
  </si>
  <si>
    <t>peninsular</t>
  </si>
  <si>
    <t>Estructura de la generación anual de energía renovable peninsular</t>
  </si>
  <si>
    <r>
      <t xml:space="preserve">Generación hidráulica media histórica </t>
    </r>
    <r>
      <rPr>
        <b/>
        <vertAlign val="superscript"/>
        <sz val="8"/>
        <color indexed="8"/>
        <rFont val="Arial"/>
        <family val="2"/>
      </rPr>
      <t>(1)</t>
    </r>
  </si>
  <si>
    <r>
      <t xml:space="preserve">s/Disponible </t>
    </r>
    <r>
      <rPr>
        <b/>
        <vertAlign val="superscript"/>
        <sz val="8"/>
        <color indexed="9"/>
        <rFont val="Arial"/>
        <family val="2"/>
      </rPr>
      <t>(1)</t>
    </r>
  </si>
  <si>
    <r>
      <t xml:space="preserve">acoplamiento </t>
    </r>
    <r>
      <rPr>
        <b/>
        <vertAlign val="superscript"/>
        <sz val="8"/>
        <color indexed="9"/>
        <rFont val="Arial"/>
        <family val="2"/>
      </rPr>
      <t>(2)</t>
    </r>
  </si>
  <si>
    <r>
      <t xml:space="preserve">Coeficiente de utilización </t>
    </r>
    <r>
      <rPr>
        <b/>
        <vertAlign val="superscript"/>
        <sz val="8"/>
        <color indexed="8"/>
        <rFont val="Arial"/>
        <family val="2"/>
      </rPr>
      <t>(1)</t>
    </r>
    <r>
      <rPr>
        <b/>
        <sz val="8"/>
        <color indexed="8"/>
        <rFont val="Arial"/>
        <family val="2"/>
      </rPr>
      <t xml:space="preserve"> de las centrales térmicas (%)</t>
    </r>
  </si>
  <si>
    <r>
      <rPr>
        <vertAlign val="superscript"/>
        <sz val="8"/>
        <color rgb="FF005463"/>
        <rFont val="Geneva"/>
      </rPr>
      <t>(1)</t>
    </r>
    <r>
      <rPr>
        <sz val="8"/>
        <color rgb="FF005463"/>
        <rFont val="Geneva"/>
      </rPr>
      <t xml:space="preserve"> Es el cociente entre la producción real y la producción disponible o máxima producción que podría alcanzar la central funcionando a la potencia nominal durante las horas en la que está disponible.</t>
    </r>
  </si>
  <si>
    <t>Evolución de la cobertura de la demanda de las Islas Baleares (GWh)</t>
  </si>
  <si>
    <t>Evolución de la estructura de generación de las Islas Canarias (GWh)</t>
  </si>
  <si>
    <t>Carbon</t>
  </si>
  <si>
    <r>
      <rPr>
        <vertAlign val="superscript"/>
        <sz val="8"/>
        <color indexed="8"/>
        <rFont val="Arial"/>
        <family val="2"/>
      </rPr>
      <t>(1)</t>
    </r>
    <r>
      <rPr>
        <sz val="8"/>
        <color indexed="8"/>
        <rFont val="Arial"/>
        <family val="2"/>
      </rPr>
      <t xml:space="preserve"> Incluye Península, Islas Baleares, Islas Canarias, Ceuta y Melilla.</t>
    </r>
  </si>
  <si>
    <t>Consumos en bombeo </t>
  </si>
  <si>
    <t>Andalucía</t>
  </si>
  <si>
    <t>Aragón</t>
  </si>
  <si>
    <t>Asturias</t>
  </si>
  <si>
    <t>Baleares</t>
  </si>
  <si>
    <t>C. Valenciana</t>
  </si>
  <si>
    <t>Canarias</t>
  </si>
  <si>
    <t>Cantabria</t>
  </si>
  <si>
    <t>Castilla-La Mancha</t>
  </si>
  <si>
    <t>Castilla y León</t>
  </si>
  <si>
    <t>Cataluña</t>
  </si>
  <si>
    <t>Extremadura</t>
  </si>
  <si>
    <t>Galicia</t>
  </si>
  <si>
    <t>La Rioja</t>
  </si>
  <si>
    <t>Murcia</t>
  </si>
  <si>
    <t>Navarra</t>
  </si>
  <si>
    <t>País Vasco</t>
  </si>
  <si>
    <t>TOTAL</t>
  </si>
  <si>
    <t>Nuclear </t>
  </si>
  <si>
    <t>Ciclo combinado </t>
  </si>
  <si>
    <t>Consumos bombeo </t>
  </si>
  <si>
    <t>Saldo Intercambio </t>
  </si>
  <si>
    <t>Carbón </t>
  </si>
  <si>
    <t>Fuel/gas </t>
  </si>
  <si>
    <t>Comunidad Valenciana</t>
  </si>
  <si>
    <t>Castilla León</t>
  </si>
  <si>
    <t>Generación/demanda (%)</t>
  </si>
  <si>
    <t>Evolución de la generación renovable y no renovable peninsular</t>
  </si>
  <si>
    <t>Evolución mensual de las reservas hidroeléctricas peninsulares</t>
  </si>
  <si>
    <t>Valores extremos de las reservas peninsulares</t>
  </si>
  <si>
    <t>Energía (GWh)</t>
  </si>
  <si>
    <t>Central</t>
  </si>
  <si>
    <t>C.Valenciana</t>
  </si>
  <si>
    <r>
      <t xml:space="preserve">s/Disponible </t>
    </r>
    <r>
      <rPr>
        <vertAlign val="superscript"/>
        <sz val="8"/>
        <color indexed="8"/>
        <rFont val="Arial"/>
        <family val="2"/>
      </rPr>
      <t>(1)</t>
    </r>
  </si>
  <si>
    <r>
      <t xml:space="preserve">En horas de acoplamiento </t>
    </r>
    <r>
      <rPr>
        <vertAlign val="superscript"/>
        <sz val="8"/>
        <color indexed="8"/>
        <rFont val="Arial"/>
        <family val="2"/>
      </rPr>
      <t>(2)</t>
    </r>
  </si>
  <si>
    <r>
      <rPr>
        <vertAlign val="superscript"/>
        <sz val="8"/>
        <color rgb="FF004563"/>
        <rFont val="Arial"/>
        <family val="2"/>
      </rPr>
      <t>(2)</t>
    </r>
    <r>
      <rPr>
        <sz val="8"/>
        <color rgb="FF004563"/>
        <rFont val="Arial"/>
        <family val="2"/>
      </rPr>
      <t xml:space="preserve"> Es el cociente entre la producción real y la producción total que hubiese podido alcanzar la central funcionando a potencia nominal en el conjunto de horas en las que ha estado acoplada (produciendo).</t>
    </r>
  </si>
  <si>
    <r>
      <rPr>
        <vertAlign val="superscript"/>
        <sz val="8"/>
        <color rgb="FF004563"/>
        <rFont val="Arial"/>
        <family val="2"/>
      </rPr>
      <t>(1)</t>
    </r>
    <r>
      <rPr>
        <sz val="8"/>
        <color rgb="FF004563"/>
        <rFont val="Arial"/>
        <family val="2"/>
      </rPr>
      <t xml:space="preserve"> Es el cociente entre la producción real y la producción disponible o máxima producción que podría alcanzar la central funcionando a la potencia nominal durante las horas en la que está disponible.</t>
    </r>
  </si>
  <si>
    <r>
      <rPr>
        <vertAlign val="superscript"/>
        <sz val="8"/>
        <color indexed="8"/>
        <rFont val="Arial"/>
        <family val="2"/>
      </rPr>
      <t>(2)</t>
    </r>
    <r>
      <rPr>
        <sz val="8"/>
        <color indexed="8"/>
        <rFont val="Arial"/>
        <family val="2"/>
      </rPr>
      <t xml:space="preserve"> Es el cociente entre la producción real y la producción total que hubiese podido alcanzar la central funcionando a potencia nominal en el conjunto de horas en las que ha estado acoplada (produciendo).</t>
    </r>
  </si>
  <si>
    <r>
      <rPr>
        <vertAlign val="superscript"/>
        <sz val="8"/>
        <color indexed="8"/>
        <rFont val="Arial"/>
        <family val="2"/>
      </rPr>
      <t>(1)</t>
    </r>
    <r>
      <rPr>
        <sz val="8"/>
        <color indexed="8"/>
        <rFont val="Arial"/>
        <family val="2"/>
      </rPr>
      <t xml:space="preserve"> Es el cociente entre la producción real y la producción disponible o máxima producción que podría alcanzar la central funcionando a la potencia nominal durante las horas en la que está disponible.</t>
    </r>
  </si>
  <si>
    <t>Comparación de la demanda diaria en b.c. con la indisponibilidad diaria equipo térmico (GWh)</t>
  </si>
  <si>
    <t>Eólica </t>
  </si>
  <si>
    <t>Renovable</t>
  </si>
  <si>
    <t>No renovable</t>
  </si>
  <si>
    <t>Motores diésel</t>
  </si>
  <si>
    <t>(GWh)</t>
  </si>
  <si>
    <t>(MW)</t>
  </si>
  <si>
    <t xml:space="preserve">(MW) </t>
  </si>
  <si>
    <r>
      <t xml:space="preserve">Coeficiente de utilización de las centrales térmicas peninsulares </t>
    </r>
    <r>
      <rPr>
        <b/>
        <vertAlign val="superscript"/>
        <sz val="8"/>
        <color indexed="8"/>
        <rFont val="Arial"/>
        <family val="2"/>
      </rPr>
      <t>(1)</t>
    </r>
    <r>
      <rPr>
        <b/>
        <sz val="8"/>
        <color indexed="8"/>
        <rFont val="Arial"/>
        <family val="2"/>
      </rPr>
      <t xml:space="preserve">
</t>
    </r>
  </si>
  <si>
    <t>20-21h</t>
  </si>
  <si>
    <t xml:space="preserve">Saldo Andorra </t>
  </si>
  <si>
    <t>Saldo Francia</t>
  </si>
  <si>
    <t>Saldo Portugal</t>
  </si>
  <si>
    <t>Saldo Marruecos</t>
  </si>
  <si>
    <t>(MWh)</t>
  </si>
  <si>
    <r>
      <rPr>
        <vertAlign val="superscript"/>
        <sz val="8"/>
        <color indexed="8"/>
        <rFont val="Arial"/>
        <family val="2"/>
      </rPr>
      <t>(1)</t>
    </r>
    <r>
      <rPr>
        <sz val="8"/>
        <color indexed="8"/>
        <rFont val="Arial"/>
        <family val="2"/>
      </rPr>
      <t xml:space="preserve"> Incluye funcionamiento en ciclo abierto. Utiliza gasoil como combustible principal.</t>
    </r>
  </si>
  <si>
    <t>Potencia instalada a 31 de diciembre</t>
  </si>
  <si>
    <t xml:space="preserve">Cobertura de la demanda máxima horaria peninsular
</t>
  </si>
  <si>
    <t xml:space="preserve">Evolución anual de la potencia instalada peninsular
</t>
  </si>
  <si>
    <r>
      <t xml:space="preserve">Evolución anual de la cobertura de la demanda de energía eléctrica peninsular </t>
    </r>
    <r>
      <rPr>
        <b/>
        <vertAlign val="superscript"/>
        <sz val="8"/>
        <color indexed="8"/>
        <rFont val="Arial"/>
        <family val="2"/>
      </rPr>
      <t>(1)</t>
    </r>
  </si>
  <si>
    <r>
      <t xml:space="preserve">Otras renovables </t>
    </r>
    <r>
      <rPr>
        <vertAlign val="superscript"/>
        <sz val="8"/>
        <color indexed="8"/>
        <rFont val="Arial"/>
        <family val="2"/>
      </rPr>
      <t>(1)</t>
    </r>
  </si>
  <si>
    <r>
      <t xml:space="preserve">Enlace Península-Baleares </t>
    </r>
    <r>
      <rPr>
        <vertAlign val="superscript"/>
        <sz val="8"/>
        <color indexed="8"/>
        <rFont val="Arial"/>
        <family val="2"/>
      </rPr>
      <t>(5)</t>
    </r>
  </si>
  <si>
    <r>
      <t xml:space="preserve">Saldo intercambios internacionales </t>
    </r>
    <r>
      <rPr>
        <vertAlign val="superscript"/>
        <sz val="8"/>
        <color indexed="8"/>
        <rFont val="Arial"/>
        <family val="2"/>
      </rPr>
      <t>(6)</t>
    </r>
  </si>
  <si>
    <t>Ene</t>
  </si>
  <si>
    <t>Feb</t>
  </si>
  <si>
    <t>Mar</t>
  </si>
  <si>
    <t>Abr</t>
  </si>
  <si>
    <t>May</t>
  </si>
  <si>
    <t>Jun</t>
  </si>
  <si>
    <t>(sigue..)</t>
  </si>
  <si>
    <t>Jul</t>
  </si>
  <si>
    <t>Ago</t>
  </si>
  <si>
    <t>Sep</t>
  </si>
  <si>
    <t>Oct</t>
  </si>
  <si>
    <t>Nov</t>
  </si>
  <si>
    <t>Dic</t>
  </si>
  <si>
    <r>
      <t xml:space="preserve">Evolución mensual de la cobertura de la demanda de energía eléctrica peninsular </t>
    </r>
    <r>
      <rPr>
        <b/>
        <vertAlign val="superscript"/>
        <sz val="8"/>
        <color indexed="8"/>
        <rFont val="Arial"/>
        <family val="2"/>
      </rPr>
      <t>(1)</t>
    </r>
  </si>
  <si>
    <t xml:space="preserve">     Enlace Península-Baleares</t>
  </si>
  <si>
    <t xml:space="preserve">Fuel/gas </t>
  </si>
  <si>
    <t>Balance anual de energía eléctrica sistemas no peninsulares 2013 (GWh)</t>
  </si>
  <si>
    <t>Balance anual de energía eléctrica sistemas no peninsulares 2015 (GWh)</t>
  </si>
  <si>
    <t>Balance anual de energía eléctrica sistemas no peninsulares 2014 (GWh)</t>
  </si>
  <si>
    <r>
      <rPr>
        <vertAlign val="superscript"/>
        <sz val="8"/>
        <color rgb="FF004563"/>
        <rFont val="Arial"/>
        <family val="2"/>
      </rPr>
      <t>(2)</t>
    </r>
    <r>
      <rPr>
        <sz val="8"/>
        <color rgb="FF004563"/>
        <rFont val="Arial"/>
        <family val="2"/>
      </rPr>
      <t xml:space="preserve"> Incluye biogás y biomasa.</t>
    </r>
  </si>
  <si>
    <r>
      <rPr>
        <vertAlign val="superscript"/>
        <sz val="8"/>
        <color rgb="FF004563"/>
        <rFont val="Arial"/>
        <family val="2"/>
      </rPr>
      <t>(1)</t>
    </r>
    <r>
      <rPr>
        <sz val="8"/>
        <color rgb="FF004563"/>
        <rFont val="Arial"/>
        <family val="2"/>
      </rPr>
      <t xml:space="preserve"> Incluye biogás, biomasa, hidráulica marina y geotérmica.</t>
    </r>
  </si>
  <si>
    <t>Total nacional</t>
  </si>
  <si>
    <t>Hidráulica (1)</t>
  </si>
  <si>
    <t>Total bajas peninsular</t>
  </si>
  <si>
    <t>Saldo peninsular</t>
  </si>
  <si>
    <t>Total bajas Islas Baleares</t>
  </si>
  <si>
    <t>Total altas Islas Baleares</t>
  </si>
  <si>
    <t>Saldo no peninsular</t>
  </si>
  <si>
    <t>Saldo nacional</t>
  </si>
  <si>
    <t>Variaciones de potencia en el equipo generador convencional</t>
  </si>
  <si>
    <t>Producción de energía eléctrica</t>
  </si>
  <si>
    <t>16 noviembre</t>
  </si>
  <si>
    <t>Evolución de la producción de energía renovable y no renovable peninsular (GWh)</t>
  </si>
  <si>
    <r>
      <rPr>
        <vertAlign val="superscript"/>
        <sz val="8"/>
        <color rgb="FF004563"/>
        <rFont val="Arial"/>
        <family val="2"/>
      </rPr>
      <t>(1)</t>
    </r>
    <r>
      <rPr>
        <sz val="8"/>
        <color rgb="FF004563"/>
        <rFont val="Arial"/>
        <family val="2"/>
      </rPr>
      <t xml:space="preserve"> Incluye funcionamiento en ciclo abierto.</t>
    </r>
  </si>
  <si>
    <t>Solar</t>
  </si>
  <si>
    <t>Residuos renovables</t>
  </si>
  <si>
    <t>Residuos no renovables</t>
  </si>
  <si>
    <t>Peninsular</t>
  </si>
  <si>
    <t>No peninsular</t>
  </si>
  <si>
    <t>6 septiembre</t>
  </si>
  <si>
    <t>13-14h</t>
  </si>
  <si>
    <t>Balance anual de energía eléctrica sistemas no peninsulares 2016 (GWh)</t>
  </si>
  <si>
    <t>Energía producible hidroeléctrica mensual peninsular</t>
  </si>
  <si>
    <t>2016 Enero</t>
  </si>
  <si>
    <t>2016 Febrero</t>
  </si>
  <si>
    <t>2016 Marzo</t>
  </si>
  <si>
    <t>2016 Abril</t>
  </si>
  <si>
    <t>2016 Mayo</t>
  </si>
  <si>
    <t>2016 Junio</t>
  </si>
  <si>
    <t>2016 Julio</t>
  </si>
  <si>
    <t>2016 Agosto</t>
  </si>
  <si>
    <t>2016 Septiembre</t>
  </si>
  <si>
    <t>2016 Octubre</t>
  </si>
  <si>
    <t>2016 Noviembre</t>
  </si>
  <si>
    <t>2016 Diciembre</t>
  </si>
  <si>
    <t>Capacidad maxima</t>
  </si>
  <si>
    <t>Evolución de la producción de energía renovable peninsular (GWh)</t>
  </si>
  <si>
    <t>Evolución de la potencia instalada renovable peninsular (MW)</t>
  </si>
  <si>
    <r>
      <t xml:space="preserve">Enlace Península-Baleares </t>
    </r>
    <r>
      <rPr>
        <vertAlign val="superscript"/>
        <sz val="8"/>
        <color indexed="8"/>
        <rFont val="Arial"/>
        <family val="2"/>
      </rPr>
      <t>(6)</t>
    </r>
  </si>
  <si>
    <r>
      <rPr>
        <vertAlign val="superscript"/>
        <sz val="8"/>
        <color rgb="FF004563"/>
        <rFont val="Arial"/>
        <family val="2"/>
      </rPr>
      <t>(5)</t>
    </r>
    <r>
      <rPr>
        <sz val="8"/>
        <color rgb="FF004563"/>
        <rFont val="Arial"/>
        <family val="2"/>
      </rPr>
      <t xml:space="preserve"> Valor positivo: entrada de energía en el sistema; valor negativo: salida de energía del sistema.</t>
    </r>
  </si>
  <si>
    <r>
      <t xml:space="preserve">Otras renovables </t>
    </r>
    <r>
      <rPr>
        <vertAlign val="superscript"/>
        <sz val="8"/>
        <color indexed="8"/>
        <rFont val="Arial"/>
        <family val="2"/>
      </rPr>
      <t>(2)</t>
    </r>
  </si>
  <si>
    <t>Formentera auxiliares</t>
  </si>
  <si>
    <t>Grupos electrógenos</t>
  </si>
  <si>
    <t>Turbinación bombeo</t>
  </si>
  <si>
    <t>2017 Enero</t>
  </si>
  <si>
    <t>2017 Febrero</t>
  </si>
  <si>
    <t>2017 Marzo</t>
  </si>
  <si>
    <t>2017 Abril</t>
  </si>
  <si>
    <t>2017 Mayo</t>
  </si>
  <si>
    <t>2017 Junio</t>
  </si>
  <si>
    <t>2017 Julio</t>
  </si>
  <si>
    <t>2017 Agosto</t>
  </si>
  <si>
    <t>2017 Septiembre</t>
  </si>
  <si>
    <t>2017 Octubre</t>
  </si>
  <si>
    <t>2017 Noviembre</t>
  </si>
  <si>
    <t>2017 Diciembre</t>
  </si>
  <si>
    <t>Renovables: hidráulica, eólica, solar fotovoltaica, solar térmica, otras renovables y residuos renovables.</t>
  </si>
  <si>
    <t>15 noviembre</t>
  </si>
  <si>
    <t>No renovables: turbinación bombeo, nuclear, carbón, fuel/gas, ciclo combinado, cogeneración y residuos no renovables.</t>
  </si>
  <si>
    <r>
      <t xml:space="preserve">Ciclo combinado </t>
    </r>
    <r>
      <rPr>
        <vertAlign val="superscript"/>
        <sz val="8"/>
        <color indexed="8"/>
        <rFont val="Arial"/>
        <family val="2"/>
      </rPr>
      <t>(4)</t>
    </r>
  </si>
  <si>
    <r>
      <t xml:space="preserve">Saldo intercambios internacionales físicos </t>
    </r>
    <r>
      <rPr>
        <vertAlign val="superscript"/>
        <sz val="8"/>
        <color indexed="8"/>
        <rFont val="Arial"/>
        <family val="2"/>
      </rPr>
      <t>(7)</t>
    </r>
  </si>
  <si>
    <r>
      <rPr>
        <vertAlign val="superscript"/>
        <sz val="8"/>
        <color indexed="8"/>
        <rFont val="Arial"/>
        <family val="2"/>
      </rPr>
      <t>(6)</t>
    </r>
    <r>
      <rPr>
        <sz val="8"/>
        <color indexed="8"/>
        <rFont val="Arial"/>
        <family val="2"/>
      </rPr>
      <t xml:space="preserve"> Valor positivo: entrada de energía en el sistema; valor negativo: salida de energía del sistema.</t>
    </r>
  </si>
  <si>
    <r>
      <rPr>
        <vertAlign val="superscript"/>
        <sz val="8"/>
        <color indexed="8"/>
        <rFont val="Arial"/>
        <family val="2"/>
      </rPr>
      <t>(7)</t>
    </r>
    <r>
      <rPr>
        <sz val="8"/>
        <color indexed="8"/>
        <rFont val="Arial"/>
        <family val="2"/>
      </rPr>
      <t xml:space="preserve"> Valor positivo: saldo importador; valor negativo: saldo exportador. Los valores de incrementos no se calculan cuando los saldos de intercambios tienen distinto signo.</t>
    </r>
  </si>
  <si>
    <r>
      <rPr>
        <vertAlign val="superscript"/>
        <sz val="8"/>
        <color indexed="8"/>
        <rFont val="Arial"/>
        <family val="2"/>
      </rPr>
      <t>(1)</t>
    </r>
    <r>
      <rPr>
        <sz val="8"/>
        <color indexed="8"/>
        <rFont val="Arial"/>
        <family val="2"/>
      </rPr>
      <t xml:space="preserve"> Turbinación de bombeo puro + estimación de turbinación de bombeo mixto.</t>
    </r>
  </si>
  <si>
    <r>
      <t xml:space="preserve">Turbinación bombeo </t>
    </r>
    <r>
      <rPr>
        <vertAlign val="superscript"/>
        <sz val="8"/>
        <color indexed="8"/>
        <rFont val="Arial"/>
        <family val="2"/>
      </rPr>
      <t>(1)</t>
    </r>
  </si>
  <si>
    <r>
      <t xml:space="preserve">Residuos no renovables </t>
    </r>
    <r>
      <rPr>
        <vertAlign val="superscript"/>
        <sz val="8"/>
        <color indexed="8"/>
        <rFont val="Arial"/>
        <family val="2"/>
      </rPr>
      <t>(2)</t>
    </r>
  </si>
  <si>
    <r>
      <t xml:space="preserve">Residuos renovables </t>
    </r>
    <r>
      <rPr>
        <vertAlign val="superscript"/>
        <sz val="8"/>
        <color indexed="8"/>
        <rFont val="Arial"/>
        <family val="2"/>
      </rPr>
      <t>(2)</t>
    </r>
  </si>
  <si>
    <t>Turbinación bombeo (1)</t>
  </si>
  <si>
    <r>
      <rPr>
        <vertAlign val="superscript"/>
        <sz val="8"/>
        <color rgb="FF004563"/>
        <rFont val="Arial"/>
        <family val="2"/>
      </rPr>
      <t>(2)</t>
    </r>
    <r>
      <rPr>
        <sz val="8"/>
        <color rgb="FF004563"/>
        <rFont val="Arial"/>
        <family val="2"/>
      </rPr>
      <t xml:space="preserve"> Grupos de emergencia que se instalan de forma transitoria en determinadas zonas para cubrir el déficit de generación.</t>
    </r>
  </si>
  <si>
    <r>
      <rPr>
        <vertAlign val="superscript"/>
        <sz val="8"/>
        <color indexed="8"/>
        <rFont val="Arial"/>
        <family val="2"/>
      </rPr>
      <t>(1)</t>
    </r>
    <r>
      <rPr>
        <sz val="8"/>
        <color indexed="8"/>
        <rFont val="Arial"/>
        <family val="2"/>
      </rPr>
      <t xml:space="preserve"> Potencia incluida en otras renovables y cogeneración hasta el 31/12/2014.</t>
    </r>
  </si>
  <si>
    <r>
      <t xml:space="preserve">Residuos no renovables </t>
    </r>
    <r>
      <rPr>
        <vertAlign val="superscript"/>
        <sz val="8"/>
        <color indexed="8"/>
        <rFont val="Arial"/>
        <family val="2"/>
      </rPr>
      <t>(1)</t>
    </r>
  </si>
  <si>
    <r>
      <t xml:space="preserve">Residuos renovables </t>
    </r>
    <r>
      <rPr>
        <vertAlign val="superscript"/>
        <sz val="8"/>
        <color indexed="8"/>
        <rFont val="Arial"/>
        <family val="2"/>
      </rPr>
      <t>(1)</t>
    </r>
  </si>
  <si>
    <t>Generación (GWh)</t>
  </si>
  <si>
    <t>Renovables: hidráulica, hidroeólica, eólica, solar fotovoltaica, solar térmica, otras renovables y residuos renovables.</t>
  </si>
  <si>
    <t>Balance anual de energía eléctrica sistemas no peninsulares 2017 (GWh)</t>
  </si>
  <si>
    <t>Fuente Comisión Nacional de los Mercados y la Competencia (CNMC) hasta 2014 en: hidráulica no UGH, eólica, solar fotovoltaica, solar térmica, otras renovables, cogeneración y residuos.</t>
  </si>
  <si>
    <r>
      <rPr>
        <vertAlign val="superscript"/>
        <sz val="8"/>
        <color rgb="FF004563"/>
        <rFont val="Arial"/>
        <family val="2"/>
      </rPr>
      <t>(1)</t>
    </r>
    <r>
      <rPr>
        <sz val="8"/>
        <color rgb="FF004563"/>
        <rFont val="Arial"/>
        <family val="2"/>
      </rPr>
      <t xml:space="preserve"> Turbinación de bombeo puro + estimación de turbinación de bombeo mixto.</t>
    </r>
  </si>
  <si>
    <t>18 enero</t>
  </si>
  <si>
    <t>20-21 h</t>
  </si>
  <si>
    <t>Bombeo puro</t>
  </si>
  <si>
    <r>
      <rPr>
        <vertAlign val="superscript"/>
        <sz val="8"/>
        <color indexed="8"/>
        <rFont val="Arial"/>
        <family val="2"/>
      </rPr>
      <t>(5)</t>
    </r>
    <r>
      <rPr>
        <sz val="8"/>
        <color indexed="8"/>
        <rFont val="Arial"/>
        <family val="2"/>
      </rPr>
      <t xml:space="preserve"> Valor positivo: entrada de energía en el sistema; valor negativo: salida de energía del sistema.</t>
    </r>
  </si>
  <si>
    <r>
      <rPr>
        <vertAlign val="superscript"/>
        <sz val="8"/>
        <color indexed="8"/>
        <rFont val="Arial"/>
        <family val="2"/>
      </rPr>
      <t>(6)</t>
    </r>
    <r>
      <rPr>
        <sz val="8"/>
        <color indexed="8"/>
        <rFont val="Arial"/>
        <family val="2"/>
      </rPr>
      <t xml:space="preserve"> Valor positivo: saldo importador; Valor negativo: saldo exportador.</t>
    </r>
  </si>
  <si>
    <t>Producción hidráulica peninsular por cuencas</t>
  </si>
  <si>
    <t xml:space="preserve">  </t>
  </si>
  <si>
    <r>
      <t xml:space="preserve">Saldo Intercambios </t>
    </r>
    <r>
      <rPr>
        <vertAlign val="superscript"/>
        <sz val="8"/>
        <color indexed="8"/>
        <rFont val="Arial"/>
        <family val="2"/>
      </rPr>
      <t>(6)</t>
    </r>
  </si>
  <si>
    <r>
      <rPr>
        <vertAlign val="superscript"/>
        <sz val="8"/>
        <color indexed="8"/>
        <rFont val="Arial"/>
        <family val="2"/>
      </rPr>
      <t>(6)</t>
    </r>
    <r>
      <rPr>
        <sz val="8"/>
        <color indexed="8"/>
        <rFont val="Arial"/>
        <family val="2"/>
      </rPr>
      <t xml:space="preserve"> Incluye saldo de intercambios entre comunidades y saldo de intercambios internacionales físicos. Un valor positivo indica un saldo de intercambios importador y un valor negativo exportador.</t>
    </r>
  </si>
  <si>
    <r>
      <t xml:space="preserve">Turbinación bombeo </t>
    </r>
    <r>
      <rPr>
        <vertAlign val="superscript"/>
        <sz val="8"/>
        <color rgb="FF004563"/>
        <rFont val="Arial"/>
        <family val="2"/>
      </rPr>
      <t>(1)</t>
    </r>
  </si>
  <si>
    <t xml:space="preserve">Evolución de la estructura de potencia eléctrica instalada peninsular
</t>
  </si>
  <si>
    <t xml:space="preserve">Evolución de la producción de energía eléctrica renovable y no renovable peninsular 
</t>
  </si>
  <si>
    <t xml:space="preserve">Evolución de la cobertura de la demanda eléctrica de las Islas Baleares
</t>
  </si>
  <si>
    <t xml:space="preserve">Evolución de la estructura de generación eléctrica de las Islas Canarias
</t>
  </si>
  <si>
    <t>2018 Enero</t>
  </si>
  <si>
    <t>2018 Febrero</t>
  </si>
  <si>
    <t>2018 Marzo</t>
  </si>
  <si>
    <t>2018 Abril</t>
  </si>
  <si>
    <t>2018 Mayo</t>
  </si>
  <si>
    <t>2018 Junio</t>
  </si>
  <si>
    <t>2018 Julio</t>
  </si>
  <si>
    <t>2018 Agosto</t>
  </si>
  <si>
    <t>2018 Septiembre</t>
  </si>
  <si>
    <t>2018 Octubre</t>
  </si>
  <si>
    <t>2018 Noviembre</t>
  </si>
  <si>
    <t>2018 Diciembre</t>
  </si>
  <si>
    <t>8 febrero</t>
  </si>
  <si>
    <t>Consumo en bombeo</t>
  </si>
  <si>
    <r>
      <t xml:space="preserve">Residuos no </t>
    </r>
    <r>
      <rPr>
        <sz val="8"/>
        <color rgb="FF004563"/>
        <rFont val="Arial"/>
        <family val="2"/>
      </rPr>
      <t>renovables</t>
    </r>
  </si>
  <si>
    <r>
      <t xml:space="preserve">Residuos </t>
    </r>
    <r>
      <rPr>
        <sz val="8"/>
        <color rgb="FF004563"/>
        <rFont val="Arial"/>
        <family val="2"/>
      </rPr>
      <t>renovables</t>
    </r>
  </si>
  <si>
    <r>
      <t xml:space="preserve">Enlace Península-Baleares </t>
    </r>
    <r>
      <rPr>
        <vertAlign val="superscript"/>
        <sz val="8"/>
        <color indexed="8"/>
        <rFont val="Arial"/>
        <family val="2"/>
      </rPr>
      <t>(1)</t>
    </r>
  </si>
  <si>
    <r>
      <t xml:space="preserve">Saldo intercambios internacionales </t>
    </r>
    <r>
      <rPr>
        <vertAlign val="superscript"/>
        <sz val="8"/>
        <color indexed="8"/>
        <rFont val="Arial"/>
        <family val="2"/>
      </rPr>
      <t>(2)</t>
    </r>
  </si>
  <si>
    <r>
      <rPr>
        <vertAlign val="superscript"/>
        <sz val="8"/>
        <color indexed="8"/>
        <rFont val="Arial"/>
        <family val="2"/>
      </rPr>
      <t>(1)</t>
    </r>
    <r>
      <rPr>
        <sz val="8"/>
        <color indexed="8"/>
        <rFont val="Arial"/>
        <family val="2"/>
      </rPr>
      <t xml:space="preserve"> Valor positivo: entrada de energía en el sistema; valor negativo: salida de energía del sistema.</t>
    </r>
  </si>
  <si>
    <r>
      <rPr>
        <vertAlign val="superscript"/>
        <sz val="8"/>
        <color indexed="8"/>
        <rFont val="Arial"/>
        <family val="2"/>
      </rPr>
      <t>(2)</t>
    </r>
    <r>
      <rPr>
        <sz val="8"/>
        <color indexed="8"/>
        <rFont val="Arial"/>
        <family val="2"/>
      </rPr>
      <t xml:space="preserve"> Valor positivo: saldo importador; Valor negativo: saldo exportador.</t>
    </r>
  </si>
  <si>
    <t>Evolución de la producción de energía renovable y no renovable peninsular (%)</t>
  </si>
  <si>
    <t>Utilización y disponibilidad de de los grupos de nucleares peninsulares 2018</t>
  </si>
  <si>
    <r>
      <rPr>
        <vertAlign val="superscript"/>
        <sz val="8"/>
        <color rgb="FF004563"/>
        <rFont val="Arial"/>
        <family val="2"/>
      </rPr>
      <t>(3)</t>
    </r>
    <r>
      <rPr>
        <sz val="8"/>
        <color rgb="FF004563"/>
        <rFont val="Arial"/>
        <family val="2"/>
      </rPr>
      <t xml:space="preserve"> Enlace Península-Baleares funcionando al mínimo técnico de seguridad hasta el 31/08/2012.</t>
    </r>
  </si>
  <si>
    <r>
      <t xml:space="preserve">Enlace Península-Baleares </t>
    </r>
    <r>
      <rPr>
        <vertAlign val="superscript"/>
        <sz val="8"/>
        <color indexed="8"/>
        <rFont val="Arial"/>
        <family val="2"/>
      </rPr>
      <t>(3)</t>
    </r>
  </si>
  <si>
    <t>Balance anual de energía eléctrica sistemas no peninsulares 2018 (GWh)</t>
  </si>
  <si>
    <t>Evolución anual de la energía producible hidroeléctrica peninsular</t>
  </si>
  <si>
    <t xml:space="preserve">Evolución anual de la producción hidráulica peninsular
</t>
  </si>
  <si>
    <t>Potencia hidráulica instalada y reservas a 31 de diciembre por cuencas hidrográficas penisulares</t>
  </si>
  <si>
    <t>Evolución de las reservas hidroeléctricas peninsulares</t>
  </si>
  <si>
    <t>Evolución de las reservas hidroeléctricas peninsulares anuales</t>
  </si>
  <si>
    <t>Evolución de las reservas hidroeléctricas peninsulares hiperanuales</t>
  </si>
  <si>
    <t>Producción de las centrales de carbón peninsulares</t>
  </si>
  <si>
    <t>Producción de las centrales de ciclo combinado peninsulares</t>
  </si>
  <si>
    <t xml:space="preserve">Utilización y disponibilidad de las centrales térmicas peninsulares
</t>
  </si>
  <si>
    <t>Comparación de la demanda diaria en b.c. con la indisponibilidad diaria del equipo térmico peninsular</t>
  </si>
  <si>
    <t xml:space="preserve">Evolución de la producción de energía renovable peninsular
</t>
  </si>
  <si>
    <t xml:space="preserve">Evolución de la potencia instalada renovable peninsular
</t>
  </si>
  <si>
    <r>
      <t xml:space="preserve">Evolución anual de la cobertura de la demanda de energía eléctrica en los sistemas no peninsulares </t>
    </r>
    <r>
      <rPr>
        <b/>
        <vertAlign val="superscript"/>
        <sz val="8"/>
        <color indexed="8"/>
        <rFont val="Arial"/>
        <family val="2"/>
      </rPr>
      <t>(1)</t>
    </r>
  </si>
  <si>
    <r>
      <t xml:space="preserve">Balance anual de energía eléctrica sistemas no peninsulares </t>
    </r>
    <r>
      <rPr>
        <b/>
        <vertAlign val="superscript"/>
        <sz val="8"/>
        <color indexed="8"/>
        <rFont val="Arial"/>
        <family val="2"/>
      </rPr>
      <t>(1)</t>
    </r>
  </si>
  <si>
    <r>
      <t xml:space="preserve">Balance de energía eléctrica nacional por CC.AA. </t>
    </r>
    <r>
      <rPr>
        <b/>
        <vertAlign val="superscript"/>
        <sz val="8"/>
        <color indexed="8"/>
        <rFont val="Arial"/>
        <family val="2"/>
      </rPr>
      <t>(1)</t>
    </r>
  </si>
  <si>
    <t>Porcentaje de producción renovable y no renovable por CC.AA.</t>
  </si>
  <si>
    <t xml:space="preserve">Estructura de la producción no renovable por tipo de central por CC.AA.
</t>
  </si>
  <si>
    <t>Estructura de la producción renovable por tipo de central por CC.AA.</t>
  </si>
  <si>
    <t>Estructura de la potencia instalada no renovable por tipo de central por CC.AA.</t>
  </si>
  <si>
    <t xml:space="preserve">Estructura de la potencia instalada renovable por tipo de central por CC.AA.
</t>
  </si>
  <si>
    <t xml:space="preserve">Producción de las centrales térmicas peninsulares
</t>
  </si>
  <si>
    <t>Con emisiones</t>
  </si>
  <si>
    <t>Sin emisiones</t>
  </si>
  <si>
    <t>SIN EMISIONES</t>
  </si>
  <si>
    <t>=</t>
  </si>
  <si>
    <t>PENINSULAR</t>
  </si>
  <si>
    <t>Variacion año</t>
  </si>
  <si>
    <t>Peso</t>
  </si>
  <si>
    <t>Narcea</t>
  </si>
  <si>
    <t>Soto de la Ribera</t>
  </si>
  <si>
    <r>
      <rPr>
        <vertAlign val="superscript"/>
        <sz val="8"/>
        <color indexed="8"/>
        <rFont val="Arial"/>
        <family val="2"/>
      </rPr>
      <t>(6)</t>
    </r>
    <r>
      <rPr>
        <sz val="8"/>
        <color indexed="8"/>
        <rFont val="Arial"/>
        <family val="2"/>
      </rPr>
      <t xml:space="preserve"> Valor positivo: saldo importador; Valor negativo: saldo exportador.  Los valores de incrementos no se calculan cuando los saldos de intercambios tienen distinto signo.</t>
    </r>
  </si>
  <si>
    <t>Soto de la Ribera 3</t>
  </si>
  <si>
    <t>Estructura de la generación eléctrica peninsular en 2019</t>
  </si>
  <si>
    <t>Utilización y disponibilidad de de los grupos de carbón peninsulares 2019</t>
  </si>
  <si>
    <t>Utilización y disponibilidad de de los grupos de ciclo combinado peninsulares 2019</t>
  </si>
  <si>
    <t>Utilización y disponibilidad de de los grupos de nucleares peninsulares 2019</t>
  </si>
  <si>
    <t>Demanda (b.c.) 2019</t>
  </si>
  <si>
    <t>Total 2019</t>
  </si>
  <si>
    <t>19 noviembre</t>
  </si>
  <si>
    <t>Generación renovable</t>
  </si>
  <si>
    <t>Generación no renovable</t>
  </si>
  <si>
    <t>La producción neta de las instalaciones no renovables e hidráulicas UGH tienen descontados sus consumos propios. En dichos tipos de producción una generación negativa indica que la electricidad consumida para los usos de la planta excede su producción bruta.</t>
  </si>
  <si>
    <t>2019 Enero</t>
  </si>
  <si>
    <t>2019 Febrero</t>
  </si>
  <si>
    <t>2019 Marzo</t>
  </si>
  <si>
    <t>2019 Abril</t>
  </si>
  <si>
    <t>2019 Mayo</t>
  </si>
  <si>
    <t>2019 Junio</t>
  </si>
  <si>
    <t>2019 Julio</t>
  </si>
  <si>
    <t>2019 Agosto</t>
  </si>
  <si>
    <t>2019 Septiembre</t>
  </si>
  <si>
    <t>2019 Octubre</t>
  </si>
  <si>
    <t>2019 Noviembre</t>
  </si>
  <si>
    <t>2019 Diciembre</t>
  </si>
  <si>
    <r>
      <t xml:space="preserve">Anllares </t>
    </r>
    <r>
      <rPr>
        <vertAlign val="superscript"/>
        <sz val="8"/>
        <color rgb="FF004563"/>
        <rFont val="Arial"/>
        <family val="2"/>
      </rPr>
      <t>(1)</t>
    </r>
  </si>
  <si>
    <r>
      <rPr>
        <vertAlign val="superscript"/>
        <sz val="8"/>
        <color rgb="FF004563"/>
        <rFont val="Arial"/>
        <family val="2"/>
      </rPr>
      <t>(3)</t>
    </r>
    <r>
      <rPr>
        <sz val="8"/>
        <color rgb="FF004563"/>
        <rFont val="Arial"/>
        <family val="2"/>
      </rPr>
      <t xml:space="preserve">  Baja en marzo 2019.</t>
    </r>
  </si>
  <si>
    <r>
      <rPr>
        <vertAlign val="superscript"/>
        <sz val="8"/>
        <color rgb="FF004563"/>
        <rFont val="Arial"/>
        <family val="2"/>
      </rPr>
      <t>(1)</t>
    </r>
    <r>
      <rPr>
        <sz val="8"/>
        <color rgb="FF004563"/>
        <rFont val="Arial"/>
        <family val="2"/>
      </rPr>
      <t xml:space="preserve">  Baja en marzo 2019.</t>
    </r>
  </si>
  <si>
    <t>Generación hidráulica en 2019</t>
  </si>
  <si>
    <t>Estructura de generacion anual de energía eléctrica peninsular 2019</t>
  </si>
  <si>
    <r>
      <rPr>
        <vertAlign val="superscript"/>
        <sz val="8"/>
        <color indexed="8"/>
        <rFont val="Arial"/>
        <family val="2"/>
      </rPr>
      <t>(1)</t>
    </r>
    <r>
      <rPr>
        <sz val="8"/>
        <color indexed="8"/>
        <rFont val="Arial"/>
        <family val="2"/>
      </rPr>
      <t xml:space="preserve"> Asignación de unidades de producción según combustible principal. La producción neta de las instalaciones no renovables e hidráulicas UGH tienen descontados sus consumos propios. En dichos tipos de producción una generación negativa indica que la electricidad consumida para los usos de la planta excede su producción bruta.</t>
    </r>
  </si>
  <si>
    <r>
      <t xml:space="preserve">Turbinación bombeo </t>
    </r>
    <r>
      <rPr>
        <vertAlign val="superscript"/>
        <sz val="8"/>
        <color indexed="8"/>
        <rFont val="Arial"/>
        <family val="2"/>
      </rPr>
      <t>(3)</t>
    </r>
  </si>
  <si>
    <r>
      <t xml:space="preserve">Fuel/gas </t>
    </r>
    <r>
      <rPr>
        <vertAlign val="superscript"/>
        <sz val="8"/>
        <color indexed="8"/>
        <rFont val="Arial"/>
        <family val="2"/>
      </rPr>
      <t>(4)</t>
    </r>
  </si>
  <si>
    <r>
      <t xml:space="preserve">Ciclo combinado </t>
    </r>
    <r>
      <rPr>
        <vertAlign val="superscript"/>
        <sz val="8"/>
        <color indexed="8"/>
        <rFont val="Arial"/>
        <family val="2"/>
      </rPr>
      <t>(5)</t>
    </r>
  </si>
  <si>
    <r>
      <rPr>
        <vertAlign val="superscript"/>
        <sz val="8"/>
        <color indexed="8"/>
        <rFont val="Arial"/>
        <family val="2"/>
      </rPr>
      <t>(2)</t>
    </r>
    <r>
      <rPr>
        <sz val="8"/>
        <color indexed="8"/>
        <rFont val="Arial"/>
        <family val="2"/>
      </rPr>
      <t xml:space="preserve"> Incluye biogás, biomasa, hidráulica marina y geotérmica.</t>
    </r>
  </si>
  <si>
    <r>
      <rPr>
        <vertAlign val="superscript"/>
        <sz val="8"/>
        <color indexed="8"/>
        <rFont val="Arial"/>
        <family val="2"/>
      </rPr>
      <t>(3)</t>
    </r>
    <r>
      <rPr>
        <sz val="8"/>
        <color indexed="8"/>
        <rFont val="Arial"/>
        <family val="2"/>
      </rPr>
      <t xml:space="preserve"> Turbinación de bombeo puro + estimación de turbinación de bombeo mixto.</t>
    </r>
  </si>
  <si>
    <r>
      <rPr>
        <vertAlign val="superscript"/>
        <sz val="8"/>
        <color indexed="8"/>
        <rFont val="Arial"/>
        <family val="2"/>
      </rPr>
      <t>(4)</t>
    </r>
    <r>
      <rPr>
        <sz val="8"/>
        <color indexed="8"/>
        <rFont val="Arial"/>
        <family val="2"/>
      </rPr>
      <t xml:space="preserve"> En el sistema eléctrico de Baleares se incluye la generación con grupos auxiliares.</t>
    </r>
  </si>
  <si>
    <r>
      <rPr>
        <vertAlign val="superscript"/>
        <sz val="8"/>
        <color indexed="8"/>
        <rFont val="Arial"/>
        <family val="2"/>
      </rPr>
      <t>(5)</t>
    </r>
    <r>
      <rPr>
        <sz val="8"/>
        <color indexed="8"/>
        <rFont val="Arial"/>
        <family val="2"/>
      </rPr>
      <t xml:space="preserve"> Incluye funcionamiento en ciclo abierto. En el sistema eléctrico de Canarias utiliza gasoil como combustible principal.</t>
    </r>
  </si>
  <si>
    <r>
      <t>Emisiones y factor de emisión de CO</t>
    </r>
    <r>
      <rPr>
        <b/>
        <vertAlign val="subscript"/>
        <sz val="8"/>
        <color indexed="8"/>
        <rFont val="Arial"/>
        <family val="2"/>
      </rPr>
      <t>2</t>
    </r>
    <r>
      <rPr>
        <b/>
        <sz val="8"/>
        <color indexed="8"/>
        <rFont val="Arial"/>
        <family val="2"/>
      </rPr>
      <t xml:space="preserve"> eq. asociado a la generación de energía eléctrica nacional</t>
    </r>
  </si>
  <si>
    <t>Total Emisiones (tCO2 eq.)</t>
  </si>
  <si>
    <t>Factor emisión (tCO2 eq./MWh)</t>
  </si>
  <si>
    <r>
      <t>Emisiones y factor de emisión de CO</t>
    </r>
    <r>
      <rPr>
        <b/>
        <vertAlign val="subscript"/>
        <sz val="8"/>
        <color indexed="8"/>
        <rFont val="Arial"/>
        <family val="2"/>
      </rPr>
      <t>2</t>
    </r>
    <r>
      <rPr>
        <b/>
        <sz val="8"/>
        <color indexed="8"/>
        <rFont val="Arial"/>
        <family val="2"/>
      </rPr>
      <t xml:space="preserve"> eq. asociado a la generación de energía eléctrica nacional </t>
    </r>
    <r>
      <rPr>
        <b/>
        <vertAlign val="superscript"/>
        <sz val="8"/>
        <color indexed="8"/>
        <rFont val="Arial"/>
        <family val="2"/>
      </rPr>
      <t>(1)</t>
    </r>
  </si>
  <si>
    <t>Balance de energía eléctrica nacional por CC.AA. 2019 (GWh)</t>
  </si>
  <si>
    <t>Balance anual de energía eléctrica sistemas no peninsulares 2019 (GWh)</t>
  </si>
  <si>
    <t>Desglose de potencia instalada a 31.12.2019. Sistema eléctrico nacional por CC.AA. (MW)</t>
  </si>
  <si>
    <t>&lt;  80 %</t>
  </si>
  <si>
    <t>10 enero</t>
  </si>
  <si>
    <r>
      <t xml:space="preserve">Generación auxiliar </t>
    </r>
    <r>
      <rPr>
        <vertAlign val="superscript"/>
        <sz val="8"/>
        <color indexed="8"/>
        <rFont val="Arial"/>
        <family val="2"/>
      </rPr>
      <t>(4)</t>
    </r>
  </si>
  <si>
    <r>
      <rPr>
        <vertAlign val="superscript"/>
        <sz val="8"/>
        <color indexed="8"/>
        <rFont val="Arial"/>
        <family val="2"/>
      </rPr>
      <t>(3)</t>
    </r>
    <r>
      <rPr>
        <sz val="8"/>
        <color indexed="8"/>
        <rFont val="Arial"/>
        <family val="2"/>
      </rPr>
      <t xml:space="preserve"> Incluye funcionamiento en ciclo abierto. En el sistema eléctrico de Canarias utiliza gasoil como combustible principal.</t>
    </r>
  </si>
  <si>
    <r>
      <rPr>
        <vertAlign val="superscript"/>
        <sz val="8"/>
        <color rgb="FF004563"/>
        <rFont val="Arial"/>
        <family val="2"/>
      </rPr>
      <t>(4)</t>
    </r>
    <r>
      <rPr>
        <sz val="8"/>
        <color rgb="FF004563"/>
        <rFont val="Arial"/>
        <family val="2"/>
      </rPr>
      <t xml:space="preserve"> Grupos de emergencia que se instalan de forma transitoria en determinadas zonas para cubrir un déficit de generación.</t>
    </r>
  </si>
  <si>
    <r>
      <rPr>
        <vertAlign val="superscript"/>
        <sz val="8"/>
        <color rgb="FF004563"/>
        <rFont val="Arial"/>
        <family val="2"/>
      </rPr>
      <t>(1)</t>
    </r>
    <r>
      <rPr>
        <sz val="8"/>
        <color rgb="FF004563"/>
        <rFont val="Arial"/>
        <family val="2"/>
      </rPr>
      <t xml:space="preserve"> Asignación de unidades de producción según combustible principal. La producción neta de las instalaciones no renovables e hidráulicas UGH tienen descontados sus consumos propios. En dichos tipos de producción una generación negativa indica que la electricidad consumida para los usos de la planta excede su producción bruta.</t>
    </r>
  </si>
  <si>
    <r>
      <rPr>
        <vertAlign val="superscript"/>
        <sz val="8"/>
        <color rgb="FF004563"/>
        <rFont val="Arial"/>
        <family val="2"/>
      </rPr>
      <t>(3)</t>
    </r>
    <r>
      <rPr>
        <sz val="8"/>
        <color rgb="FF004563"/>
        <rFont val="Arial"/>
        <family val="2"/>
      </rPr>
      <t xml:space="preserve"> Incluye funcionamiento en ciclo abierto. En el sistema eléctrico de Canarias utiliza gasoil como combustible principal.</t>
    </r>
  </si>
  <si>
    <r>
      <t xml:space="preserve">Otras renovables </t>
    </r>
    <r>
      <rPr>
        <vertAlign val="superscript"/>
        <sz val="8"/>
        <color rgb="FF004563"/>
        <rFont val="Arial"/>
        <family val="2"/>
      </rPr>
      <t>(1)</t>
    </r>
  </si>
  <si>
    <r>
      <rPr>
        <vertAlign val="superscript"/>
        <sz val="8"/>
        <color rgb="FF004563"/>
        <rFont val="Arial"/>
        <family val="2"/>
      </rPr>
      <t>(2)</t>
    </r>
    <r>
      <rPr>
        <sz val="8"/>
        <color rgb="FF004563"/>
        <rFont val="Arial"/>
        <family val="2"/>
      </rPr>
      <t xml:space="preserve"> Incluye biogás, biomasa, hidráulica marina y geotérmica.</t>
    </r>
  </si>
  <si>
    <r>
      <rPr>
        <vertAlign val="superscript"/>
        <sz val="8"/>
        <color rgb="FF004563"/>
        <rFont val="Arial"/>
        <family val="2"/>
      </rPr>
      <t>(4)</t>
    </r>
    <r>
      <rPr>
        <sz val="8"/>
        <color rgb="FF004563"/>
        <rFont val="Arial"/>
        <family val="2"/>
      </rPr>
      <t xml:space="preserve"> Incluye funcionamiento en ciclo abierto.</t>
    </r>
  </si>
  <si>
    <r>
      <rPr>
        <vertAlign val="superscript"/>
        <sz val="8"/>
        <color rgb="FF004563"/>
        <rFont val="Arial"/>
        <family val="2"/>
      </rPr>
      <t>(1)</t>
    </r>
    <r>
      <rPr>
        <sz val="8"/>
        <color rgb="FF004563"/>
        <rFont val="Arial"/>
        <family val="2"/>
      </rPr>
      <t xml:space="preserve"> Incluye biogás y biomasa.</t>
    </r>
  </si>
  <si>
    <r>
      <rPr>
        <vertAlign val="superscript"/>
        <sz val="8"/>
        <color rgb="FF004563"/>
        <rFont val="Arial"/>
        <family val="2"/>
      </rPr>
      <t>(2)</t>
    </r>
    <r>
      <rPr>
        <sz val="8"/>
        <color rgb="FF004563"/>
        <rFont val="Arial"/>
        <family val="2"/>
      </rPr>
      <t xml:space="preserve"> Grupos de emergencia que se instalan de forma transitoria en determinadas zonas para cubrir un déficit de generación.</t>
    </r>
  </si>
  <si>
    <r>
      <rPr>
        <vertAlign val="superscript"/>
        <sz val="8"/>
        <color indexed="8"/>
        <rFont val="Arial"/>
        <family val="2"/>
      </rPr>
      <t>(1)</t>
    </r>
    <r>
      <rPr>
        <sz val="8"/>
        <color indexed="8"/>
        <rFont val="Arial"/>
        <family val="2"/>
      </rPr>
      <t xml:space="preserve"> </t>
    </r>
    <r>
      <rPr>
        <sz val="8"/>
        <color rgb="FF004563"/>
        <rFont val="Arial"/>
        <family val="2"/>
      </rPr>
      <t>Asignación de unidades de producción según combustible principal. La producción neta de las instalaciones no renovables e hidráulicas UGH tienen descontados sus consumos propios. En dichos tipos de producción una generación negativa indica que la electricidad consumida para los usos de la planta excede su producción bruta.</t>
    </r>
  </si>
  <si>
    <r>
      <t xml:space="preserve">Turbinación bombeo </t>
    </r>
    <r>
      <rPr>
        <vertAlign val="superscript"/>
        <sz val="8"/>
        <color rgb="FF004563"/>
        <rFont val="Arial"/>
        <family val="2"/>
      </rPr>
      <t>(3)</t>
    </r>
  </si>
  <si>
    <r>
      <rPr>
        <vertAlign val="superscript"/>
        <sz val="8"/>
        <color rgb="FF005463"/>
        <rFont val="Geneva"/>
      </rPr>
      <t>(1)</t>
    </r>
    <r>
      <rPr>
        <sz val="8"/>
        <color rgb="FF005463"/>
        <rFont val="Geneva"/>
      </rPr>
      <t xml:space="preserve"> Media de la generación hidráulica mensual de los últimos 20 años.</t>
    </r>
  </si>
  <si>
    <t>Informe 2020</t>
  </si>
  <si>
    <t>%20/19</t>
  </si>
  <si>
    <t>Cobertura diaria máxima y mínima con hidráulica, eólica y solar peninsular en 2020 (%)</t>
  </si>
  <si>
    <t>Generación hidráulica en 2020</t>
  </si>
  <si>
    <t>Energía producible hidráulica diaria durante 2020 comparada con el producible medio histórico (GWh)</t>
  </si>
  <si>
    <t>Estructura de generacion anual de energía eléctrica peninsular 2020</t>
  </si>
  <si>
    <t>Ratio generación/demanda (%) y generación neta (GWh) en 2020 por CC.AA.</t>
  </si>
  <si>
    <t>Balance de energía eléctrica nacional por CC.AA. 2020 (GWh)</t>
  </si>
  <si>
    <t>Balance de potencia eléctrica instalada a 31.12.2020. Sistema eléctrico nacional</t>
  </si>
  <si>
    <t>Estructura de la generación anual de energía eléctrica renovable peninsular en 2020</t>
  </si>
  <si>
    <t>Estructura de la generación eléctrica peninsular en 2020</t>
  </si>
  <si>
    <t>Energía producible hidráulica diaria durante 2020 comparada con el producible medio histórico</t>
  </si>
  <si>
    <t>&gt; 150 %</t>
  </si>
  <si>
    <t>80 % a 100%</t>
  </si>
  <si>
    <t>101 % a 150 %</t>
  </si>
  <si>
    <t>Ratio generación/
demanda (%) y generación eléctrica (GWh) en 2020 por comunidad autónoma</t>
  </si>
  <si>
    <t>Generación hidráulica peninsular 2019-2020 comparada con la generación media</t>
  </si>
  <si>
    <t xml:space="preserve">Cobertura diaria máxima y mínima con hidráulica, eólica y solar peninsular en 2020
</t>
  </si>
  <si>
    <t>10 noviembre</t>
  </si>
  <si>
    <t>Reservas hidroeléctricas. Evolución 2016-2020 (GWh)</t>
  </si>
  <si>
    <t>2020 Enero</t>
  </si>
  <si>
    <t>2020 Febrero</t>
  </si>
  <si>
    <t>2020 Marzo</t>
  </si>
  <si>
    <t>2020 Abril</t>
  </si>
  <si>
    <t>2020 Mayo</t>
  </si>
  <si>
    <t>2020 Junio</t>
  </si>
  <si>
    <t>2020 Julio</t>
  </si>
  <si>
    <t>2020 Agosto</t>
  </si>
  <si>
    <t>2020 Septiembre</t>
  </si>
  <si>
    <t>2020 Octubre</t>
  </si>
  <si>
    <t>2020 Noviembre</t>
  </si>
  <si>
    <t>2020 Diciembre</t>
  </si>
  <si>
    <t>Reservas hidroeléctricas en régimen anual. Evolución 2016-2020 (GWh)</t>
  </si>
  <si>
    <t>Reservas hidroeléctricas en régimen hiperanual. Evolución 2016-2020 (GWh)</t>
  </si>
  <si>
    <t>Teruel 1</t>
  </si>
  <si>
    <t>Teruel 2</t>
  </si>
  <si>
    <t>Teruel 3</t>
  </si>
  <si>
    <t>Alcudia 1</t>
  </si>
  <si>
    <t>Alcudia 2</t>
  </si>
  <si>
    <t>Compostilla 3</t>
  </si>
  <si>
    <t>Compostilla 4</t>
  </si>
  <si>
    <t>Compostilla 5</t>
  </si>
  <si>
    <t>La Robla 1</t>
  </si>
  <si>
    <t>La Robla 2</t>
  </si>
  <si>
    <t>Guardo 1</t>
  </si>
  <si>
    <t>Guardo 2</t>
  </si>
  <si>
    <t>Utilización y disponibilidad de de los grupos de carbón peninsulares 2020</t>
  </si>
  <si>
    <r>
      <t>Compostilla 3 </t>
    </r>
    <r>
      <rPr>
        <vertAlign val="superscript"/>
        <sz val="8"/>
        <color rgb="FF005463"/>
        <rFont val="Arial"/>
        <family val="2"/>
      </rPr>
      <t>(4)</t>
    </r>
  </si>
  <si>
    <r>
      <t>Compostilla 4 </t>
    </r>
    <r>
      <rPr>
        <vertAlign val="superscript"/>
        <sz val="8"/>
        <color rgb="FF005463"/>
        <rFont val="Arial"/>
        <family val="2"/>
      </rPr>
      <t>(4)</t>
    </r>
  </si>
  <si>
    <r>
      <t>Compostilla 5 </t>
    </r>
    <r>
      <rPr>
        <vertAlign val="superscript"/>
        <sz val="8"/>
        <color rgb="FF005463"/>
        <rFont val="Arial"/>
        <family val="2"/>
      </rPr>
      <t>(4)</t>
    </r>
  </si>
  <si>
    <r>
      <t xml:space="preserve">Teruel 1 </t>
    </r>
    <r>
      <rPr>
        <vertAlign val="superscript"/>
        <sz val="8"/>
        <color rgb="FF005463"/>
        <rFont val="Arial"/>
        <family val="2"/>
      </rPr>
      <t>(3)</t>
    </r>
  </si>
  <si>
    <r>
      <t>Teruel 2 </t>
    </r>
    <r>
      <rPr>
        <vertAlign val="superscript"/>
        <sz val="8"/>
        <color rgb="FF005463"/>
        <rFont val="Arial"/>
        <family val="2"/>
      </rPr>
      <t>(3)</t>
    </r>
  </si>
  <si>
    <r>
      <t>Teruel 3 </t>
    </r>
    <r>
      <rPr>
        <vertAlign val="superscript"/>
        <sz val="8"/>
        <color rgb="FF005463"/>
        <rFont val="Arial"/>
        <family val="2"/>
      </rPr>
      <t>(3)</t>
    </r>
  </si>
  <si>
    <r>
      <t>Meirama </t>
    </r>
    <r>
      <rPr>
        <vertAlign val="superscript"/>
        <sz val="8"/>
        <color rgb="FF005463"/>
        <rFont val="Arial"/>
        <family val="2"/>
      </rPr>
      <t>(4)</t>
    </r>
  </si>
  <si>
    <r>
      <t>La Robla 1 </t>
    </r>
    <r>
      <rPr>
        <vertAlign val="superscript"/>
        <sz val="8"/>
        <color rgb="FF004563"/>
        <rFont val="Arial"/>
        <family val="2"/>
      </rPr>
      <t>(5)</t>
    </r>
  </si>
  <si>
    <r>
      <t>La Robla 2 </t>
    </r>
    <r>
      <rPr>
        <vertAlign val="superscript"/>
        <sz val="8"/>
        <color rgb="FF005463"/>
        <rFont val="Arial"/>
        <family val="2"/>
      </rPr>
      <t>(5)</t>
    </r>
  </si>
  <si>
    <r>
      <rPr>
        <vertAlign val="superscript"/>
        <sz val="8"/>
        <color rgb="FF004563"/>
        <rFont val="Arial"/>
        <family val="2"/>
      </rPr>
      <t>(3)</t>
    </r>
    <r>
      <rPr>
        <sz val="8"/>
        <color rgb="FF004563"/>
        <rFont val="Arial"/>
        <family val="2"/>
      </rPr>
      <t xml:space="preserve"> Baja en agosto 2020. </t>
    </r>
    <r>
      <rPr>
        <vertAlign val="superscript"/>
        <sz val="8"/>
        <color rgb="FF004563"/>
        <rFont val="Arial"/>
        <family val="2"/>
      </rPr>
      <t xml:space="preserve">(4) </t>
    </r>
    <r>
      <rPr>
        <sz val="8"/>
        <color rgb="FF004563"/>
        <rFont val="Arial"/>
        <family val="2"/>
      </rPr>
      <t xml:space="preserve">Baja en octubre 2020. </t>
    </r>
    <r>
      <rPr>
        <vertAlign val="superscript"/>
        <sz val="8"/>
        <color rgb="FF004563"/>
        <rFont val="Arial"/>
        <family val="2"/>
      </rPr>
      <t>(5)</t>
    </r>
    <r>
      <rPr>
        <sz val="8"/>
        <color rgb="FF004563"/>
        <rFont val="Arial"/>
        <family val="2"/>
      </rPr>
      <t xml:space="preserve"> Baja en noviembre 2020. </t>
    </r>
    <r>
      <rPr>
        <vertAlign val="superscript"/>
        <sz val="8"/>
        <color rgb="FF004563"/>
        <rFont val="Arial"/>
        <family val="2"/>
      </rPr>
      <t>(6)</t>
    </r>
    <r>
      <rPr>
        <sz val="8"/>
        <color rgb="FF004563"/>
        <rFont val="Arial"/>
        <family val="2"/>
      </rPr>
      <t xml:space="preserve"> Baja en diciembre 2020.</t>
    </r>
  </si>
  <si>
    <r>
      <t>Guardo 1 </t>
    </r>
    <r>
      <rPr>
        <vertAlign val="superscript"/>
        <sz val="8"/>
        <color rgb="FF004563"/>
        <rFont val="Arial"/>
        <family val="2"/>
      </rPr>
      <t>(6)</t>
    </r>
  </si>
  <si>
    <r>
      <t>Guardo 2 </t>
    </r>
    <r>
      <rPr>
        <vertAlign val="superscript"/>
        <sz val="8"/>
        <color rgb="FF005463"/>
        <rFont val="Arial"/>
        <family val="2"/>
      </rPr>
      <t>(6)</t>
    </r>
  </si>
  <si>
    <t>Utilización y disponibilidad de de los grupos de ciclo combinado peninsulares 2020</t>
  </si>
  <si>
    <t>Utilización y disponibilidad de de los grupos de nucleares peninsulares 2020</t>
  </si>
  <si>
    <r>
      <t xml:space="preserve">Anllares </t>
    </r>
    <r>
      <rPr>
        <vertAlign val="superscript"/>
        <sz val="8"/>
        <color rgb="FF005463"/>
        <rFont val="Arial"/>
        <family val="2"/>
      </rPr>
      <t>(3)</t>
    </r>
  </si>
  <si>
    <t>Balance anual de energía eléctrica sistemas no peninsulares 2020 (GWh)</t>
  </si>
  <si>
    <t>Producción renovable y no renovable por CC.AA. 2020 (GWh)</t>
  </si>
  <si>
    <t>Porcentaje de producción renovable y no renovable por CC.AA. 2020 (%)</t>
  </si>
  <si>
    <t>Estructura de la producción no renovable por tipo de central por CC.AA. 2020 (%)</t>
  </si>
  <si>
    <t>Estructura de la producción renovable por tipo de central por CC.AA. 2020 (%)</t>
  </si>
  <si>
    <t>Desglose de potencia instalada a 31.12.2020. Sistema eléctrico nacional por CC.AA. (MW)</t>
  </si>
  <si>
    <t>Estructura de la potencia instalada no renovable por tipo de central por CC.AA. 2020 (%)</t>
  </si>
  <si>
    <t>Estructura de la potencia instalada renovable por tipo de central por CC.AA. 2020 (%)</t>
  </si>
  <si>
    <t>20 enero</t>
  </si>
  <si>
    <t xml:space="preserve">Reservas hidroelectricas a 31 de diciembre de 2020 por cuencas 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</si>
  <si>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</si>
  <si>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</si>
  <si>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</si>
  <si>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</si>
  <si>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</si>
  <si>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</si>
  <si>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</si>
  <si>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</si>
  <si>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</si>
  <si>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</si>
  <si>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</si>
  <si>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</si>
  <si>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13/01/2020</t>
  </si>
  <si>
    <t>14/01/2020</t>
  </si>
  <si>
    <t>15/01/2020</t>
  </si>
  <si>
    <t>16/01/2020</t>
  </si>
  <si>
    <t>17/01/2020</t>
  </si>
  <si>
    <t>18/01/2020</t>
  </si>
  <si>
    <t>19/01/2020</t>
  </si>
  <si>
    <t>20/01/2020</t>
  </si>
  <si>
    <t>21/01/2020</t>
  </si>
  <si>
    <t>22/01/2020</t>
  </si>
  <si>
    <t>23/01/2020</t>
  </si>
  <si>
    <t>24/01/2020</t>
  </si>
  <si>
    <t>25/01/2020</t>
  </si>
  <si>
    <t>26/01/2020</t>
  </si>
  <si>
    <t>27/01/2020</t>
  </si>
  <si>
    <t>28/01/2020</t>
  </si>
  <si>
    <t>29/01/2020</t>
  </si>
  <si>
    <t>30/01/2020</t>
  </si>
  <si>
    <t>31/01/2020</t>
  </si>
  <si>
    <t>01/02/2020</t>
  </si>
  <si>
    <t>02/02/2020</t>
  </si>
  <si>
    <t>03/02/2020</t>
  </si>
  <si>
    <t>04/02/2020</t>
  </si>
  <si>
    <t>05/02/2020</t>
  </si>
  <si>
    <t>06/02/2020</t>
  </si>
  <si>
    <t>07/02/2020</t>
  </si>
  <si>
    <t>08/02/2020</t>
  </si>
  <si>
    <t>09/02/2020</t>
  </si>
  <si>
    <t>10/02/2020</t>
  </si>
  <si>
    <t>11/02/2020</t>
  </si>
  <si>
    <t>12/02/2020</t>
  </si>
  <si>
    <t>13/02/2020</t>
  </si>
  <si>
    <t>14/02/2020</t>
  </si>
  <si>
    <t>15/02/2020</t>
  </si>
  <si>
    <t>16/02/2020</t>
  </si>
  <si>
    <t>17/02/2020</t>
  </si>
  <si>
    <t>18/02/2020</t>
  </si>
  <si>
    <t>19/02/2020</t>
  </si>
  <si>
    <t>20/02/2020</t>
  </si>
  <si>
    <t>21/02/2020</t>
  </si>
  <si>
    <t>22/02/2020</t>
  </si>
  <si>
    <t>23/02/2020</t>
  </si>
  <si>
    <t>24/02/2020</t>
  </si>
  <si>
    <t>25/02/2020</t>
  </si>
  <si>
    <t>26/02/2020</t>
  </si>
  <si>
    <t>27/02/2020</t>
  </si>
  <si>
    <t>28/02/2020</t>
  </si>
  <si>
    <t>29/02/2020</t>
  </si>
  <si>
    <t>01/03/2020</t>
  </si>
  <si>
    <t>02/03/2020</t>
  </si>
  <si>
    <t>03/03/2020</t>
  </si>
  <si>
    <t>04/03/2020</t>
  </si>
  <si>
    <t>05/03/2020</t>
  </si>
  <si>
    <t>06/03/2020</t>
  </si>
  <si>
    <t>07/03/2020</t>
  </si>
  <si>
    <t>08/03/2020</t>
  </si>
  <si>
    <t>09/03/2020</t>
  </si>
  <si>
    <t>10/03/2020</t>
  </si>
  <si>
    <t>11/03/2020</t>
  </si>
  <si>
    <t>12/03/2020</t>
  </si>
  <si>
    <t>13/03/2020</t>
  </si>
  <si>
    <t>14/03/2020</t>
  </si>
  <si>
    <t>15/03/2020</t>
  </si>
  <si>
    <t>16/03/2020</t>
  </si>
  <si>
    <t>17/03/2020</t>
  </si>
  <si>
    <t>18/03/2020</t>
  </si>
  <si>
    <t>19/03/2020</t>
  </si>
  <si>
    <t>20/03/2020</t>
  </si>
  <si>
    <t>21/03/2020</t>
  </si>
  <si>
    <t>22/03/2020</t>
  </si>
  <si>
    <t>23/03/2020</t>
  </si>
  <si>
    <t>24/03/2020</t>
  </si>
  <si>
    <t>25/03/2020</t>
  </si>
  <si>
    <t>26/03/2020</t>
  </si>
  <si>
    <t>27/03/2020</t>
  </si>
  <si>
    <t>28/03/2020</t>
  </si>
  <si>
    <t>29/03/2020</t>
  </si>
  <si>
    <t>30/03/2020</t>
  </si>
  <si>
    <t>31/03/2020</t>
  </si>
  <si>
    <t>01/04/2020</t>
  </si>
  <si>
    <t>02/04/2020</t>
  </si>
  <si>
    <t>03/04/2020</t>
  </si>
  <si>
    <t>04/04/2020</t>
  </si>
  <si>
    <t>05/04/2020</t>
  </si>
  <si>
    <t>06/04/2020</t>
  </si>
  <si>
    <t>07/04/2020</t>
  </si>
  <si>
    <t>08/04/2020</t>
  </si>
  <si>
    <t>09/04/2020</t>
  </si>
  <si>
    <t>10/04/2020</t>
  </si>
  <si>
    <t>11/04/2020</t>
  </si>
  <si>
    <t>12/04/2020</t>
  </si>
  <si>
    <t>13/04/2020</t>
  </si>
  <si>
    <t>14/04/2020</t>
  </si>
  <si>
    <t>15/04/2020</t>
  </si>
  <si>
    <t>16/04/2020</t>
  </si>
  <si>
    <t>17/04/2020</t>
  </si>
  <si>
    <t>18/04/2020</t>
  </si>
  <si>
    <t>19/04/2020</t>
  </si>
  <si>
    <t>20/04/2020</t>
  </si>
  <si>
    <t>21/04/2020</t>
  </si>
  <si>
    <t>22/04/2020</t>
  </si>
  <si>
    <t>23/04/2020</t>
  </si>
  <si>
    <t>24/04/2020</t>
  </si>
  <si>
    <t>25/04/2020</t>
  </si>
  <si>
    <t>26/04/2020</t>
  </si>
  <si>
    <t>27/04/2020</t>
  </si>
  <si>
    <t>28/04/2020</t>
  </si>
  <si>
    <t>29/04/2020</t>
  </si>
  <si>
    <t>30/04/2020</t>
  </si>
  <si>
    <t>01/05/2020</t>
  </si>
  <si>
    <t>02/05/2020</t>
  </si>
  <si>
    <t>03/05/2020</t>
  </si>
  <si>
    <t>04/05/2020</t>
  </si>
  <si>
    <t>05/05/2020</t>
  </si>
  <si>
    <t>06/05/2020</t>
  </si>
  <si>
    <t>07/05/2020</t>
  </si>
  <si>
    <t>08/05/2020</t>
  </si>
  <si>
    <t>09/05/2020</t>
  </si>
  <si>
    <t>10/05/2020</t>
  </si>
  <si>
    <t>11/05/2020</t>
  </si>
  <si>
    <t>12/05/2020</t>
  </si>
  <si>
    <t>13/05/2020</t>
  </si>
  <si>
    <t>14/05/2020</t>
  </si>
  <si>
    <t>15/05/2020</t>
  </si>
  <si>
    <t>16/05/2020</t>
  </si>
  <si>
    <t>17/05/2020</t>
  </si>
  <si>
    <t>18/05/2020</t>
  </si>
  <si>
    <t>19/05/2020</t>
  </si>
  <si>
    <t>20/05/2020</t>
  </si>
  <si>
    <t>21/05/2020</t>
  </si>
  <si>
    <t>22/05/2020</t>
  </si>
  <si>
    <t>23/05/2020</t>
  </si>
  <si>
    <t>24/05/2020</t>
  </si>
  <si>
    <t>25/05/2020</t>
  </si>
  <si>
    <t>26/05/2020</t>
  </si>
  <si>
    <t>27/05/2020</t>
  </si>
  <si>
    <t>28/05/2020</t>
  </si>
  <si>
    <t>29/05/2020</t>
  </si>
  <si>
    <t>30/05/2020</t>
  </si>
  <si>
    <t>31/05/2020</t>
  </si>
  <si>
    <t>01/06/2020</t>
  </si>
  <si>
    <t>02/06/2020</t>
  </si>
  <si>
    <t>03/06/2020</t>
  </si>
  <si>
    <t>04/06/2020</t>
  </si>
  <si>
    <t>05/06/2020</t>
  </si>
  <si>
    <t>06/06/2020</t>
  </si>
  <si>
    <t>07/06/2020</t>
  </si>
  <si>
    <t>08/06/2020</t>
  </si>
  <si>
    <t>09/06/2020</t>
  </si>
  <si>
    <t>10/06/2020</t>
  </si>
  <si>
    <t>11/06/2020</t>
  </si>
  <si>
    <t>12/06/2020</t>
  </si>
  <si>
    <t>13/06/2020</t>
  </si>
  <si>
    <t>14/06/2020</t>
  </si>
  <si>
    <t>15/06/2020</t>
  </si>
  <si>
    <t>16/06/2020</t>
  </si>
  <si>
    <t>17/06/2020</t>
  </si>
  <si>
    <t>18/06/2020</t>
  </si>
  <si>
    <t>19/06/2020</t>
  </si>
  <si>
    <t>20/06/2020</t>
  </si>
  <si>
    <t>21/06/2020</t>
  </si>
  <si>
    <t>22/06/2020</t>
  </si>
  <si>
    <t>23/06/2020</t>
  </si>
  <si>
    <t>24/06/2020</t>
  </si>
  <si>
    <t>25/06/2020</t>
  </si>
  <si>
    <t>26/06/2020</t>
  </si>
  <si>
    <t>27/06/2020</t>
  </si>
  <si>
    <t>28/06/2020</t>
  </si>
  <si>
    <t>29/06/2020</t>
  </si>
  <si>
    <t>30/06/2020</t>
  </si>
  <si>
    <t>01/07/2020</t>
  </si>
  <si>
    <t>02/07/2020</t>
  </si>
  <si>
    <t>03/07/2020</t>
  </si>
  <si>
    <t>04/07/2020</t>
  </si>
  <si>
    <t>05/07/2020</t>
  </si>
  <si>
    <t>06/07/2020</t>
  </si>
  <si>
    <t>07/07/2020</t>
  </si>
  <si>
    <t>08/07/2020</t>
  </si>
  <si>
    <t>09/07/2020</t>
  </si>
  <si>
    <t>10/07/2020</t>
  </si>
  <si>
    <t>11/07/2020</t>
  </si>
  <si>
    <t>12/07/2020</t>
  </si>
  <si>
    <t>13/07/2020</t>
  </si>
  <si>
    <t>14/07/2020</t>
  </si>
  <si>
    <t>15/07/2020</t>
  </si>
  <si>
    <t>16/07/2020</t>
  </si>
  <si>
    <t>17/07/2020</t>
  </si>
  <si>
    <t>18/07/2020</t>
  </si>
  <si>
    <t>19/07/2020</t>
  </si>
  <si>
    <t>20/07/2020</t>
  </si>
  <si>
    <t>21/07/2020</t>
  </si>
  <si>
    <t>22/07/2020</t>
  </si>
  <si>
    <t>23/07/2020</t>
  </si>
  <si>
    <t>24/07/2020</t>
  </si>
  <si>
    <t>25/07/2020</t>
  </si>
  <si>
    <t>26/07/2020</t>
  </si>
  <si>
    <t>27/07/2020</t>
  </si>
  <si>
    <t>28/07/2020</t>
  </si>
  <si>
    <t>29/07/2020</t>
  </si>
  <si>
    <t>30/07/2020</t>
  </si>
  <si>
    <t>31/07/2020</t>
  </si>
  <si>
    <t>01/08/2020</t>
  </si>
  <si>
    <t>02/08/2020</t>
  </si>
  <si>
    <t>03/08/2020</t>
  </si>
  <si>
    <t>04/08/2020</t>
  </si>
  <si>
    <t>05/08/2020</t>
  </si>
  <si>
    <t>06/08/2020</t>
  </si>
  <si>
    <t>07/08/2020</t>
  </si>
  <si>
    <t>08/08/2020</t>
  </si>
  <si>
    <t>09/08/2020</t>
  </si>
  <si>
    <t>10/08/2020</t>
  </si>
  <si>
    <t>11/08/2020</t>
  </si>
  <si>
    <t>12/08/2020</t>
  </si>
  <si>
    <t>13/08/2020</t>
  </si>
  <si>
    <t>14/08/2020</t>
  </si>
  <si>
    <t>15/08/2020</t>
  </si>
  <si>
    <t>16/08/2020</t>
  </si>
  <si>
    <t>17/08/2020</t>
  </si>
  <si>
    <t>18/08/2020</t>
  </si>
  <si>
    <t>19/08/2020</t>
  </si>
  <si>
    <t>20/08/2020</t>
  </si>
  <si>
    <t>21/08/2020</t>
  </si>
  <si>
    <t>22/08/2020</t>
  </si>
  <si>
    <t>23/08/2020</t>
  </si>
  <si>
    <t>24/08/2020</t>
  </si>
  <si>
    <t>25/08/2020</t>
  </si>
  <si>
    <t>26/08/2020</t>
  </si>
  <si>
    <t>27/08/2020</t>
  </si>
  <si>
    <t>28/08/2020</t>
  </si>
  <si>
    <t>29/08/2020</t>
  </si>
  <si>
    <t>30/08/2020</t>
  </si>
  <si>
    <t>31/08/2020</t>
  </si>
  <si>
    <t>01/09/2020</t>
  </si>
  <si>
    <t>02/09/2020</t>
  </si>
  <si>
    <t>03/09/2020</t>
  </si>
  <si>
    <t>04/09/2020</t>
  </si>
  <si>
    <t>05/09/2020</t>
  </si>
  <si>
    <t>06/09/2020</t>
  </si>
  <si>
    <t>07/09/2020</t>
  </si>
  <si>
    <t>08/09/2020</t>
  </si>
  <si>
    <t>09/09/2020</t>
  </si>
  <si>
    <t>10/09/2020</t>
  </si>
  <si>
    <t>11/09/2020</t>
  </si>
  <si>
    <t>12/09/2020</t>
  </si>
  <si>
    <t>13/09/2020</t>
  </si>
  <si>
    <t>14/09/2020</t>
  </si>
  <si>
    <t>15/09/2020</t>
  </si>
  <si>
    <t>16/09/2020</t>
  </si>
  <si>
    <t>17/09/2020</t>
  </si>
  <si>
    <t>18/09/2020</t>
  </si>
  <si>
    <t>19/09/2020</t>
  </si>
  <si>
    <t>20/09/2020</t>
  </si>
  <si>
    <t>21/09/2020</t>
  </si>
  <si>
    <t>22/09/2020</t>
  </si>
  <si>
    <t>23/09/2020</t>
  </si>
  <si>
    <t>24/09/2020</t>
  </si>
  <si>
    <t>25/09/2020</t>
  </si>
  <si>
    <t>26/09/2020</t>
  </si>
  <si>
    <t>27/09/2020</t>
  </si>
  <si>
    <t>28/09/2020</t>
  </si>
  <si>
    <t>29/09/2020</t>
  </si>
  <si>
    <t>30/09/2020</t>
  </si>
  <si>
    <t>01/10/2020</t>
  </si>
  <si>
    <t>02/10/2020</t>
  </si>
  <si>
    <t>03/10/2020</t>
  </si>
  <si>
    <t>04/10/2020</t>
  </si>
  <si>
    <t>05/10/2020</t>
  </si>
  <si>
    <t>06/10/2020</t>
  </si>
  <si>
    <t>07/10/2020</t>
  </si>
  <si>
    <t>08/10/2020</t>
  </si>
  <si>
    <t>09/10/2020</t>
  </si>
  <si>
    <t>10/10/2020</t>
  </si>
  <si>
    <t>11/10/2020</t>
  </si>
  <si>
    <t>12/10/2020</t>
  </si>
  <si>
    <t>13/10/2020</t>
  </si>
  <si>
    <t>14/10/2020</t>
  </si>
  <si>
    <t>15/10/2020</t>
  </si>
  <si>
    <t>16/10/2020</t>
  </si>
  <si>
    <t>17/10/2020</t>
  </si>
  <si>
    <t>18/10/2020</t>
  </si>
  <si>
    <t>19/10/2020</t>
  </si>
  <si>
    <t>20/10/2020</t>
  </si>
  <si>
    <t>21/10/2020</t>
  </si>
  <si>
    <t>22/10/2020</t>
  </si>
  <si>
    <t>23/10/2020</t>
  </si>
  <si>
    <t>24/10/2020</t>
  </si>
  <si>
    <t>25/10/2020</t>
  </si>
  <si>
    <t>26/10/2020</t>
  </si>
  <si>
    <t>27/10/2020</t>
  </si>
  <si>
    <t>28/10/2020</t>
  </si>
  <si>
    <t>29/10/2020</t>
  </si>
  <si>
    <t>30/10/2020</t>
  </si>
  <si>
    <t>31/10/2020</t>
  </si>
  <si>
    <t>01/11/2020</t>
  </si>
  <si>
    <t>02/11/2020</t>
  </si>
  <si>
    <t>03/11/2020</t>
  </si>
  <si>
    <t>04/11/2020</t>
  </si>
  <si>
    <t>05/11/2020</t>
  </si>
  <si>
    <t>06/11/2020</t>
  </si>
  <si>
    <t>07/11/2020</t>
  </si>
  <si>
    <t>08/11/2020</t>
  </si>
  <si>
    <t>09/11/2020</t>
  </si>
  <si>
    <t>10/11/2020</t>
  </si>
  <si>
    <t>11/11/2020</t>
  </si>
  <si>
    <t>12/11/2020</t>
  </si>
  <si>
    <t>13/11/2020</t>
  </si>
  <si>
    <t>14/11/2020</t>
  </si>
  <si>
    <t>15/11/2020</t>
  </si>
  <si>
    <t>16/11/2020</t>
  </si>
  <si>
    <t>17/11/2020</t>
  </si>
  <si>
    <t>18/11/2020</t>
  </si>
  <si>
    <t>19/11/2020</t>
  </si>
  <si>
    <t>20/11/2020</t>
  </si>
  <si>
    <t>21/11/2020</t>
  </si>
  <si>
    <t>22/11/2020</t>
  </si>
  <si>
    <t>23/11/2020</t>
  </si>
  <si>
    <t>24/11/2020</t>
  </si>
  <si>
    <t>25/11/2020</t>
  </si>
  <si>
    <t>26/11/2020</t>
  </si>
  <si>
    <t>27/11/2020</t>
  </si>
  <si>
    <t>28/11/2020</t>
  </si>
  <si>
    <t>29/11/2020</t>
  </si>
  <si>
    <t>30/11/2020</t>
  </si>
  <si>
    <t>01/12/2020</t>
  </si>
  <si>
    <t>02/12/2020</t>
  </si>
  <si>
    <t>03/12/2020</t>
  </si>
  <si>
    <t>04/12/2020</t>
  </si>
  <si>
    <t>05/12/2020</t>
  </si>
  <si>
    <t>06/12/2020</t>
  </si>
  <si>
    <t>07/12/2020</t>
  </si>
  <si>
    <t>08/12/2020</t>
  </si>
  <si>
    <t>09/12/2020</t>
  </si>
  <si>
    <t>10/12/2020</t>
  </si>
  <si>
    <t>11/12/2020</t>
  </si>
  <si>
    <t>12/12/2020</t>
  </si>
  <si>
    <t>13/12/2020</t>
  </si>
  <si>
    <t>14/12/2020</t>
  </si>
  <si>
    <t>15/12/2020</t>
  </si>
  <si>
    <t>16/12/2020</t>
  </si>
  <si>
    <t>17/12/2020</t>
  </si>
  <si>
    <t>18/12/2020</t>
  </si>
  <si>
    <t>19/12/2020</t>
  </si>
  <si>
    <t>20/12/2020</t>
  </si>
  <si>
    <t>21/12/2020</t>
  </si>
  <si>
    <t>22/12/2020</t>
  </si>
  <si>
    <t>23/12/2020</t>
  </si>
  <si>
    <t>24/12/2020</t>
  </si>
  <si>
    <t>25/12/2020</t>
  </si>
  <si>
    <t>26/12/2020</t>
  </si>
  <si>
    <t>27/12/2020</t>
  </si>
  <si>
    <t>28/12/2020</t>
  </si>
  <si>
    <t>29/12/2020</t>
  </si>
  <si>
    <t>30/12/2020</t>
  </si>
  <si>
    <t>31/12/2020</t>
  </si>
  <si>
    <t>Desglose de potencia instalada a 31.12.2020.
Sistemas no peninsulares</t>
  </si>
  <si>
    <t>Demanda (b.c.) 2020</t>
  </si>
  <si>
    <t>% 20/19</t>
  </si>
  <si>
    <t>Desglose de potencia instalada a 31.12.2020. Sistema eléctrico nacional por CC.AA.</t>
  </si>
  <si>
    <t>Total 2020</t>
  </si>
  <si>
    <r>
      <rPr>
        <vertAlign val="superscript"/>
        <sz val="8"/>
        <color rgb="FF004563"/>
        <rFont val="Arial"/>
        <family val="2"/>
      </rPr>
      <t>(1)</t>
    </r>
    <r>
      <rPr>
        <sz val="8"/>
        <color rgb="FF004563"/>
        <rFont val="Arial"/>
        <family val="2"/>
      </rPr>
      <t xml:space="preserve"> Baja en marzo 2019.</t>
    </r>
  </si>
  <si>
    <r>
      <t xml:space="preserve">Teruel </t>
    </r>
    <r>
      <rPr>
        <vertAlign val="superscript"/>
        <sz val="8"/>
        <color rgb="FF004563"/>
        <rFont val="Arial"/>
        <family val="2"/>
      </rPr>
      <t>(2)</t>
    </r>
  </si>
  <si>
    <r>
      <rPr>
        <vertAlign val="superscript"/>
        <sz val="8"/>
        <color rgb="FF004563"/>
        <rFont val="Arial"/>
        <family val="2"/>
      </rPr>
      <t>(2)</t>
    </r>
    <r>
      <rPr>
        <sz val="8"/>
        <color rgb="FF004563"/>
        <rFont val="Arial"/>
        <family val="2"/>
      </rPr>
      <t xml:space="preserve"> Baja en agosto 2020. </t>
    </r>
  </si>
  <si>
    <r>
      <rPr>
        <vertAlign val="superscript"/>
        <sz val="8"/>
        <color rgb="FF004563"/>
        <rFont val="Arial"/>
        <family val="2"/>
      </rPr>
      <t>(3)</t>
    </r>
    <r>
      <rPr>
        <sz val="8"/>
        <color rgb="FF004563"/>
        <rFont val="Arial"/>
        <family val="2"/>
      </rPr>
      <t xml:space="preserve"> Baja en octubre 2020. </t>
    </r>
  </si>
  <si>
    <r>
      <t xml:space="preserve">Compostilla II </t>
    </r>
    <r>
      <rPr>
        <vertAlign val="superscript"/>
        <sz val="8"/>
        <color rgb="FF004563"/>
        <rFont val="Arial"/>
        <family val="2"/>
      </rPr>
      <t>(3)</t>
    </r>
  </si>
  <si>
    <r>
      <t xml:space="preserve">Meirama </t>
    </r>
    <r>
      <rPr>
        <vertAlign val="superscript"/>
        <sz val="8"/>
        <color rgb="FF004563"/>
        <rFont val="Arial"/>
        <family val="2"/>
      </rPr>
      <t>(3)</t>
    </r>
  </si>
  <si>
    <r>
      <rPr>
        <vertAlign val="superscript"/>
        <sz val="8"/>
        <color rgb="FF004563"/>
        <rFont val="Arial"/>
        <family val="2"/>
      </rPr>
      <t>(5)</t>
    </r>
    <r>
      <rPr>
        <sz val="8"/>
        <color rgb="FF004563"/>
        <rFont val="Arial"/>
        <family val="2"/>
      </rPr>
      <t xml:space="preserve"> Baja en diciembre 2020.</t>
    </r>
  </si>
  <si>
    <r>
      <t xml:space="preserve">Guardo </t>
    </r>
    <r>
      <rPr>
        <vertAlign val="superscript"/>
        <sz val="8"/>
        <color rgb="FF004563"/>
        <rFont val="Arial"/>
        <family val="2"/>
      </rPr>
      <t>(5)</t>
    </r>
  </si>
  <si>
    <r>
      <rPr>
        <vertAlign val="superscript"/>
        <sz val="8"/>
        <color rgb="FF004563"/>
        <rFont val="Arial"/>
        <family val="2"/>
      </rPr>
      <t>(4)</t>
    </r>
    <r>
      <rPr>
        <sz val="8"/>
        <color rgb="FF004563"/>
        <rFont val="Arial"/>
        <family val="2"/>
      </rPr>
      <t xml:space="preserve"> Baja en noviembre 2020. </t>
    </r>
  </si>
  <si>
    <r>
      <t xml:space="preserve">La Robla </t>
    </r>
    <r>
      <rPr>
        <vertAlign val="superscript"/>
        <sz val="8"/>
        <color rgb="FF004563"/>
        <rFont val="Arial"/>
        <family val="2"/>
      </rPr>
      <t>(4)</t>
    </r>
  </si>
  <si>
    <t>Información elaborada con datos a 11/04/2021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</si>
</sst>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3">
    <numFmt numFmtId="164" formatCode="0.0"/>
    <numFmt numFmtId="165" formatCode="#,##0.0"/>
    <numFmt numFmtId="166" formatCode="#,##0\ _)"/>
    <numFmt numFmtId="167" formatCode="#,##0.0\ \ \ \ \ _)"/>
    <numFmt numFmtId="168" formatCode="0.0\ \ _)"/>
    <numFmt numFmtId="169" formatCode="0.0\ _)"/>
    <numFmt numFmtId="170" formatCode="0.0\ \ \ \ _)"/>
    <numFmt numFmtId="171" formatCode="0.0\ \ \ _)"/>
    <numFmt numFmtId="172" formatCode="mmm\-yyyy"/>
    <numFmt numFmtId="173" formatCode="0.0\ \ \ \ \ \ \ \ _)"/>
    <numFmt numFmtId="174" formatCode="0.0\ \ \ \ \ \ \ \ \ _)"/>
    <numFmt numFmtId="175" formatCode="0.000"/>
    <numFmt numFmtId="176" formatCode="#,##0.00\ _)"/>
    <numFmt numFmtId="177" formatCode="#,##0.000"/>
    <numFmt numFmtId="178" formatCode="0\ \ \ _)"/>
    <numFmt numFmtId="179" formatCode="General_)"/>
    <numFmt numFmtId="180" formatCode="0\ \ \ \ _)"/>
    <numFmt numFmtId="181" formatCode="0E+00_)"/>
    <numFmt numFmtId="182" formatCode="0.00_)"/>
    <numFmt numFmtId="183" formatCode=";;;"/>
    <numFmt numFmtId="184" formatCode="d;"/>
    <numFmt numFmtId="185" formatCode="#,##0.000\ _)"/>
    <numFmt numFmtId="186" formatCode="[$-C0A]d\-mmm;@"/>
    <numFmt numFmtId="187" formatCode="0.0_)"/>
    <numFmt numFmtId="188" formatCode="0_)"/>
    <numFmt numFmtId="189" formatCode="#,##0.0\ \ \ \ \ \ \ _)"/>
    <numFmt numFmtId="190" formatCode="0.0000_)"/>
    <numFmt numFmtId="191" formatCode="#,##0.00000"/>
    <numFmt numFmtId="192" formatCode="#,##0.000000"/>
    <numFmt numFmtId="193" formatCode="#,##0.00\ \ \ _)"/>
    <numFmt numFmtId="194" formatCode="#,##0.0\ \ \ _)"/>
    <numFmt numFmtId="195" formatCode="#,##0\ \ \ _)"/>
    <numFmt numFmtId="196" formatCode="#,##0;\(#,##0\)"/>
    <numFmt numFmtId="197" formatCode="#,##0.0000"/>
    <numFmt numFmtId="198" formatCode="#,##0.0\ _)"/>
    <numFmt numFmtId="199" formatCode="0.0;[Red]0.0"/>
    <numFmt numFmtId="200" formatCode="#,##0.0000\ _)"/>
    <numFmt numFmtId="201" formatCode="#,##0.00000000"/>
    <numFmt numFmtId="202" formatCode="0.0000"/>
    <numFmt numFmtId="203" formatCode="0;[Red]0"/>
    <numFmt numFmtId="205" formatCode="#,##0.000000000"/>
    <numFmt numFmtId="206" formatCode="#,##0.0000000000"/>
    <numFmt numFmtId="207" formatCode="0.00000"/>
  </numFmts>
  <fonts count="76">
    <font>
      <sz val="10"/>
      <name val="Geneva"/>
    </font>
    <font>
      <sz val="11"/>
      <color theme="1"/>
      <name val="Calibri"/>
      <family val="2"/>
      <scheme val="minor"/>
    </font>
    <font>
      <sz val="10"/>
      <name val="Geneva"/>
      <family val="2"/>
    </font>
    <font>
      <sz val="8"/>
      <color indexed="32"/>
      <name val="Arial"/>
      <family val="2"/>
    </font>
    <font>
      <sz val="8"/>
      <name val="Arial"/>
      <family val="2"/>
    </font>
    <font>
      <sz val="10"/>
      <color indexed="8"/>
      <name val="Geneva"/>
      <family val="2"/>
    </font>
    <font>
      <b/>
      <sz val="8"/>
      <color indexed="9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10"/>
      <color indexed="8"/>
      <name val="Arial"/>
      <family val="2"/>
    </font>
    <font>
      <u/>
      <sz val="10"/>
      <color indexed="12"/>
      <name val="Geneva"/>
      <family val="2"/>
    </font>
    <font>
      <sz val="10"/>
      <color indexed="56"/>
      <name val="Geneva"/>
      <family val="2"/>
    </font>
    <font>
      <sz val="10"/>
      <color indexed="21"/>
      <name val="Symbol"/>
      <family val="1"/>
      <charset val="2"/>
    </font>
    <font>
      <sz val="14"/>
      <color indexed="21"/>
      <name val="Arial"/>
      <family val="2"/>
    </font>
    <font>
      <sz val="8"/>
      <color indexed="56"/>
      <name val="Arial"/>
      <family val="2"/>
    </font>
    <font>
      <sz val="8"/>
      <color indexed="9"/>
      <name val="Arial"/>
      <family val="2"/>
    </font>
    <font>
      <b/>
      <sz val="8"/>
      <color indexed="32"/>
      <name val="Arial"/>
      <family val="2"/>
    </font>
    <font>
      <sz val="10"/>
      <color indexed="32"/>
      <name val="Geneva"/>
      <family val="2"/>
    </font>
    <font>
      <sz val="8"/>
      <color indexed="45"/>
      <name val="Arial"/>
      <family val="2"/>
    </font>
    <font>
      <sz val="8"/>
      <color indexed="9"/>
      <name val="Symbol"/>
      <family val="1"/>
      <charset val="2"/>
    </font>
    <font>
      <sz val="10"/>
      <name val="Arial"/>
      <family val="2"/>
    </font>
    <font>
      <sz val="10"/>
      <color indexed="8"/>
      <name val="Arial"/>
      <family val="2"/>
    </font>
    <font>
      <sz val="8"/>
      <color indexed="10"/>
      <name val="Arial"/>
      <family val="2"/>
    </font>
    <font>
      <b/>
      <sz val="8"/>
      <name val="Arial"/>
      <family val="2"/>
    </font>
    <font>
      <b/>
      <sz val="8"/>
      <color indexed="10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sz val="9"/>
      <color indexed="9"/>
      <name val="Arial"/>
      <family val="2"/>
    </font>
    <font>
      <sz val="7"/>
      <color indexed="8"/>
      <name val="Arial"/>
      <family val="2"/>
    </font>
    <font>
      <sz val="10"/>
      <name val="Avant Garde"/>
    </font>
    <font>
      <sz val="8"/>
      <color theme="0"/>
      <name val="Arial"/>
      <family val="2"/>
    </font>
    <font>
      <sz val="8"/>
      <color rgb="FF004563"/>
      <name val="Arial"/>
      <family val="2"/>
    </font>
    <font>
      <b/>
      <sz val="8"/>
      <color rgb="FF004563"/>
      <name val="Arial"/>
      <family val="2"/>
    </font>
    <font>
      <sz val="8"/>
      <color rgb="FF003366"/>
      <name val="Arial"/>
      <family val="2"/>
    </font>
    <font>
      <sz val="8"/>
      <color rgb="FFFF0000"/>
      <name val="Arial"/>
      <family val="2"/>
    </font>
    <font>
      <sz val="8"/>
      <color rgb="FF000000"/>
      <name val="Arial"/>
      <family val="2"/>
    </font>
    <font>
      <sz val="7"/>
      <color rgb="FF004563"/>
      <name val="Arial"/>
      <family val="2"/>
    </font>
    <font>
      <sz val="10"/>
      <name val="Geneva"/>
    </font>
    <font>
      <sz val="10"/>
      <color indexed="8"/>
      <name val="Geneva"/>
    </font>
    <font>
      <sz val="10"/>
      <color indexed="56"/>
      <name val="Geneva"/>
    </font>
    <font>
      <sz val="10"/>
      <color indexed="32"/>
      <name val="Arial"/>
      <family val="2"/>
    </font>
    <font>
      <vertAlign val="superscript"/>
      <sz val="8"/>
      <color indexed="8"/>
      <name val="Arial"/>
      <family val="2"/>
    </font>
    <font>
      <sz val="8"/>
      <color theme="0" tint="-0.499984740745262"/>
      <name val="Arial"/>
      <family val="2"/>
    </font>
    <font>
      <vertAlign val="superscript"/>
      <sz val="8"/>
      <color rgb="FF004563"/>
      <name val="Arial"/>
      <family val="2"/>
    </font>
    <font>
      <sz val="10"/>
      <color indexed="9"/>
      <name val="Geneva"/>
    </font>
    <font>
      <b/>
      <sz val="8"/>
      <color indexed="9"/>
      <name val="Geneva"/>
    </font>
    <font>
      <sz val="10"/>
      <color indexed="9"/>
      <name val="Arial"/>
      <family val="2"/>
    </font>
    <font>
      <b/>
      <vertAlign val="superscript"/>
      <sz val="8"/>
      <color indexed="8"/>
      <name val="Arial"/>
      <family val="2"/>
    </font>
    <font>
      <b/>
      <sz val="10"/>
      <name val="Geneva"/>
    </font>
    <font>
      <u/>
      <sz val="10"/>
      <color indexed="12"/>
      <name val="Geneva"/>
    </font>
    <font>
      <sz val="8"/>
      <color rgb="FF005463"/>
      <name val="Arial"/>
      <family val="2"/>
    </font>
    <font>
      <vertAlign val="superscript"/>
      <sz val="8"/>
      <color rgb="FF005463"/>
      <name val="Geneva"/>
    </font>
    <font>
      <sz val="8"/>
      <color rgb="FF005463"/>
      <name val="Geneva"/>
    </font>
    <font>
      <sz val="10"/>
      <color indexed="32"/>
      <name val="Avant Garde"/>
    </font>
    <font>
      <vertAlign val="superscript"/>
      <sz val="8"/>
      <color rgb="FF005463"/>
      <name val="Arial"/>
      <family val="2"/>
    </font>
    <font>
      <sz val="10"/>
      <color rgb="FFFF0000"/>
      <name val="Geneva"/>
    </font>
    <font>
      <b/>
      <sz val="8"/>
      <color rgb="FF005463"/>
      <name val="Arial"/>
      <family val="2"/>
    </font>
    <font>
      <b/>
      <vertAlign val="superscript"/>
      <sz val="8"/>
      <color indexed="9"/>
      <name val="Arial"/>
      <family val="2"/>
    </font>
    <font>
      <b/>
      <vertAlign val="subscript"/>
      <sz val="8"/>
      <color indexed="8"/>
      <name val="Arial"/>
      <family val="2"/>
    </font>
    <font>
      <sz val="11"/>
      <color rgb="FF9C6500"/>
      <name val="Calibri"/>
      <family val="2"/>
      <scheme val="minor"/>
    </font>
    <font>
      <i/>
      <sz val="8"/>
      <color indexed="8"/>
      <name val="Arial"/>
      <family val="2"/>
    </font>
    <font>
      <sz val="8"/>
      <color indexed="56"/>
      <name val="Geneva"/>
      <family val="2"/>
    </font>
    <font>
      <sz val="8"/>
      <color indexed="8"/>
      <name val="Geneva"/>
      <family val="2"/>
    </font>
    <font>
      <sz val="8"/>
      <name val="Geneva"/>
      <family val="2"/>
    </font>
    <font>
      <b/>
      <sz val="9"/>
      <name val="Arial"/>
      <family val="2"/>
    </font>
    <font>
      <sz val="8"/>
      <color rgb="FFA6A6A6"/>
      <name val="Arial"/>
      <family val="2"/>
    </font>
    <font>
      <b/>
      <sz val="10"/>
      <color rgb="FF004563"/>
      <name val="Arial"/>
      <family val="2"/>
    </font>
    <font>
      <sz val="10"/>
      <color rgb="FF004563"/>
      <name val="Geneva"/>
    </font>
    <font>
      <sz val="10"/>
      <color rgb="FF004563"/>
      <name val="Geneva"/>
      <family val="2"/>
    </font>
    <font>
      <sz val="8"/>
      <color rgb="FF215967"/>
      <name val="Arial"/>
      <family val="2"/>
    </font>
    <font>
      <b/>
      <sz val="8"/>
      <color rgb="FF00B050"/>
      <name val="Arial"/>
      <family val="2"/>
    </font>
    <font>
      <b/>
      <sz val="8"/>
      <color theme="0"/>
      <name val="Arial"/>
      <family val="2"/>
    </font>
    <font>
      <sz val="10"/>
      <color rgb="FFFF0000"/>
      <name val="Geneva"/>
      <family val="2"/>
    </font>
    <font>
      <sz val="8"/>
      <color rgb="FFF5F5F5"/>
      <name val="Arial"/>
      <family val="2"/>
    </font>
    <font>
      <b/>
      <sz val="8"/>
      <color rgb="FFFF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005463"/>
        <bgColor indexed="64"/>
      </patternFill>
    </fill>
    <fill>
      <patternFill patternType="solid">
        <fgColor rgb="FFFFEB9C"/>
      </patternFill>
    </fill>
    <fill>
      <patternFill patternType="solid">
        <fgColor rgb="FFF5F5F5"/>
        <bgColor indexed="64"/>
      </patternFill>
    </fill>
    <fill>
      <patternFill patternType="solid">
        <fgColor rgb="FF215967"/>
        <bgColor indexed="64"/>
      </patternFill>
    </fill>
    <fill>
      <patternFill patternType="solid">
        <fgColor rgb="FF31869B"/>
        <bgColor indexed="64"/>
      </patternFill>
    </fill>
    <fill>
      <patternFill patternType="solid">
        <fgColor rgb="FF92CDDC"/>
        <bgColor indexed="64"/>
      </patternFill>
    </fill>
    <fill>
      <patternFill patternType="solid">
        <fgColor rgb="FFDAEEF3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3"/>
      </bottom>
      <diagonal/>
    </border>
    <border>
      <left/>
      <right/>
      <top style="thin">
        <color indexed="63"/>
      </top>
      <bottom style="thin">
        <color indexed="63"/>
      </bottom>
      <diagonal/>
    </border>
    <border>
      <left/>
      <right/>
      <top style="thin">
        <color indexed="63"/>
      </top>
      <bottom/>
      <diagonal/>
    </border>
    <border>
      <left/>
      <right/>
      <top/>
      <bottom style="thin">
        <color rgb="FFA6A6A6"/>
      </bottom>
      <diagonal/>
    </border>
    <border>
      <left/>
      <right/>
      <top style="thin">
        <color rgb="FFA6A6A6"/>
      </top>
      <bottom/>
      <diagonal/>
    </border>
    <border>
      <left/>
      <right/>
      <top style="thin">
        <color rgb="FFA6A6A6"/>
      </top>
      <bottom style="thin">
        <color rgb="FFA6A6A6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/>
      <top/>
      <bottom style="thin">
        <color indexed="9"/>
      </bottom>
      <diagonal/>
    </border>
  </borders>
  <cellStyleXfs count="21">
    <xf numFmtId="0" fontId="0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0" fillId="0" borderId="0"/>
    <xf numFmtId="179" fontId="2" fillId="0" borderId="0"/>
    <xf numFmtId="9" fontId="2" fillId="0" borderId="0" applyFont="0" applyFill="0" applyBorder="0" applyAlignment="0" applyProtection="0"/>
    <xf numFmtId="188" fontId="38" fillId="0" borderId="0"/>
    <xf numFmtId="0" fontId="2" fillId="0" borderId="0"/>
    <xf numFmtId="0" fontId="2" fillId="0" borderId="0"/>
    <xf numFmtId="0" fontId="38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38" fillId="0" borderId="0"/>
    <xf numFmtId="0" fontId="20" fillId="0" borderId="0"/>
    <xf numFmtId="188" fontId="38" fillId="0" borderId="0"/>
    <xf numFmtId="0" fontId="60" fillId="5" borderId="0" applyNumberFormat="0" applyBorder="0" applyAlignment="0" applyProtection="0"/>
    <xf numFmtId="0" fontId="20" fillId="0" borderId="0"/>
    <xf numFmtId="0" fontId="1" fillId="0" borderId="0"/>
    <xf numFmtId="0" fontId="2" fillId="0" borderId="0"/>
    <xf numFmtId="0" fontId="20" fillId="0" borderId="0"/>
  </cellStyleXfs>
  <cellXfs count="1111">
    <xf numFmtId="0" fontId="0" fillId="0" borderId="0" xfId="0"/>
    <xf numFmtId="0" fontId="0" fillId="0" borderId="0" xfId="0" applyFill="1" applyProtection="1"/>
    <xf numFmtId="0" fontId="2" fillId="0" borderId="0" xfId="0" applyFont="1" applyFill="1" applyProtection="1"/>
    <xf numFmtId="0" fontId="9" fillId="0" borderId="0" xfId="0" applyFont="1" applyFill="1" applyAlignment="1" applyProtection="1">
      <alignment horizontal="right"/>
    </xf>
    <xf numFmtId="0" fontId="11" fillId="0" borderId="0" xfId="0" applyFont="1" applyFill="1" applyBorder="1" applyProtection="1"/>
    <xf numFmtId="0" fontId="5" fillId="0" borderId="0" xfId="0" applyFont="1" applyFill="1" applyBorder="1" applyProtection="1"/>
    <xf numFmtId="0" fontId="9" fillId="0" borderId="0" xfId="0" applyFont="1" applyFill="1" applyBorder="1" applyAlignment="1" applyProtection="1"/>
    <xf numFmtId="0" fontId="8" fillId="0" borderId="0" xfId="0" applyFont="1" applyFill="1" applyBorder="1" applyAlignment="1" applyProtection="1"/>
    <xf numFmtId="0" fontId="8" fillId="0" borderId="0" xfId="0" applyFont="1" applyFill="1" applyBorder="1" applyAlignment="1" applyProtection="1">
      <alignment horizontal="right" vertical="center"/>
    </xf>
    <xf numFmtId="0" fontId="12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Alignment="1" applyProtection="1">
      <alignment horizontal="left" vertical="center" indent="1"/>
    </xf>
    <xf numFmtId="0" fontId="7" fillId="0" borderId="0" xfId="0" applyFont="1" applyFill="1" applyBorder="1"/>
    <xf numFmtId="0" fontId="7" fillId="0" borderId="0" xfId="0" applyFont="1" applyFill="1" applyProtection="1"/>
    <xf numFmtId="0" fontId="8" fillId="0" borderId="0" xfId="0" applyFont="1" applyFill="1" applyAlignment="1" applyProtection="1">
      <alignment horizontal="right"/>
    </xf>
    <xf numFmtId="0" fontId="7" fillId="0" borderId="0" xfId="0" applyFont="1" applyFill="1" applyBorder="1" applyProtection="1"/>
    <xf numFmtId="0" fontId="8" fillId="0" borderId="0" xfId="1" applyFont="1" applyFill="1" applyBorder="1" applyAlignment="1" applyProtection="1"/>
    <xf numFmtId="0" fontId="7" fillId="0" borderId="0" xfId="0" applyFont="1" applyFill="1" applyBorder="1" applyAlignment="1" applyProtection="1">
      <alignment horizontal="left" indent="1"/>
    </xf>
    <xf numFmtId="0" fontId="6" fillId="2" borderId="1" xfId="0" applyFont="1" applyFill="1" applyBorder="1" applyProtection="1"/>
    <xf numFmtId="0" fontId="6" fillId="2" borderId="1" xfId="0" applyFont="1" applyFill="1" applyBorder="1" applyAlignment="1" applyProtection="1">
      <alignment horizontal="center"/>
    </xf>
    <xf numFmtId="0" fontId="6" fillId="2" borderId="1" xfId="0" applyFont="1" applyFill="1" applyBorder="1" applyAlignment="1" applyProtection="1">
      <alignment horizontal="right"/>
    </xf>
    <xf numFmtId="0" fontId="8" fillId="0" borderId="0" xfId="0" applyFont="1" applyFill="1" applyBorder="1" applyAlignment="1" applyProtection="1">
      <alignment horizontal="right"/>
    </xf>
    <xf numFmtId="0" fontId="11" fillId="0" borderId="0" xfId="0" applyFont="1" applyFill="1" applyBorder="1" applyAlignment="1" applyProtection="1">
      <alignment horizontal="left" indent="1"/>
    </xf>
    <xf numFmtId="0" fontId="14" fillId="0" borderId="0" xfId="0" applyFont="1" applyFill="1" applyBorder="1" applyProtection="1"/>
    <xf numFmtId="0" fontId="3" fillId="0" borderId="0" xfId="0" applyFont="1" applyFill="1" applyProtection="1"/>
    <xf numFmtId="0" fontId="4" fillId="0" borderId="0" xfId="0" applyFont="1" applyFill="1" applyBorder="1" applyProtection="1"/>
    <xf numFmtId="3" fontId="7" fillId="0" borderId="0" xfId="0" applyNumberFormat="1" applyFont="1" applyFill="1" applyProtection="1"/>
    <xf numFmtId="0" fontId="3" fillId="0" borderId="0" xfId="0" applyFont="1" applyFill="1" applyBorder="1" applyProtection="1"/>
    <xf numFmtId="0" fontId="4" fillId="0" borderId="0" xfId="0" applyFont="1" applyFill="1" applyProtection="1"/>
    <xf numFmtId="0" fontId="14" fillId="0" borderId="0" xfId="0" applyFont="1" applyFill="1" applyBorder="1" applyAlignment="1" applyProtection="1">
      <alignment horizontal="left" indent="1"/>
    </xf>
    <xf numFmtId="165" fontId="8" fillId="0" borderId="0" xfId="0" applyNumberFormat="1" applyFont="1" applyFill="1" applyBorder="1" applyAlignment="1" applyProtection="1">
      <alignment horizontal="left"/>
    </xf>
    <xf numFmtId="165" fontId="7" fillId="0" borderId="0" xfId="0" quotePrefix="1" applyNumberFormat="1" applyFont="1" applyFill="1" applyBorder="1" applyProtection="1"/>
    <xf numFmtId="164" fontId="3" fillId="0" borderId="0" xfId="0" applyNumberFormat="1" applyFont="1" applyFill="1" applyBorder="1"/>
    <xf numFmtId="0" fontId="3" fillId="0" borderId="0" xfId="0" applyFont="1" applyFill="1" applyBorder="1"/>
    <xf numFmtId="0" fontId="17" fillId="0" borderId="0" xfId="0" applyFont="1" applyFill="1"/>
    <xf numFmtId="3" fontId="3" fillId="0" borderId="0" xfId="0" applyNumberFormat="1" applyFont="1" applyFill="1" applyProtection="1"/>
    <xf numFmtId="0" fontId="16" fillId="0" borderId="0" xfId="0" applyFont="1" applyFill="1" applyBorder="1" applyProtection="1"/>
    <xf numFmtId="1" fontId="3" fillId="0" borderId="0" xfId="0" applyNumberFormat="1" applyFont="1" applyFill="1" applyBorder="1" applyProtection="1"/>
    <xf numFmtId="0" fontId="6" fillId="2" borderId="0" xfId="0" applyNumberFormat="1" applyFont="1" applyFill="1" applyBorder="1" applyAlignment="1" applyProtection="1">
      <alignment horizontal="left"/>
    </xf>
    <xf numFmtId="0" fontId="6" fillId="2" borderId="0" xfId="0" applyNumberFormat="1" applyFont="1" applyFill="1" applyBorder="1" applyAlignment="1" applyProtection="1">
      <alignment horizontal="center"/>
    </xf>
    <xf numFmtId="0" fontId="6" fillId="2" borderId="1" xfId="0" applyNumberFormat="1" applyFont="1" applyFill="1" applyBorder="1" applyAlignment="1" applyProtection="1">
      <alignment horizontal="left"/>
    </xf>
    <xf numFmtId="0" fontId="6" fillId="2" borderId="1" xfId="0" applyNumberFormat="1" applyFont="1" applyFill="1" applyBorder="1" applyAlignment="1" applyProtection="1">
      <alignment horizontal="right"/>
    </xf>
    <xf numFmtId="0" fontId="15" fillId="2" borderId="0" xfId="0" applyFont="1" applyFill="1" applyBorder="1" applyAlignment="1" applyProtection="1"/>
    <xf numFmtId="2" fontId="6" fillId="2" borderId="0" xfId="0" applyNumberFormat="1" applyFont="1" applyFill="1" applyBorder="1" applyAlignment="1" applyProtection="1">
      <alignment horizontal="right"/>
    </xf>
    <xf numFmtId="2" fontId="6" fillId="2" borderId="1" xfId="0" applyNumberFormat="1" applyFont="1" applyFill="1" applyBorder="1" applyAlignment="1" applyProtection="1">
      <alignment horizontal="right"/>
    </xf>
    <xf numFmtId="0" fontId="15" fillId="2" borderId="0" xfId="0" applyFont="1" applyFill="1" applyProtection="1"/>
    <xf numFmtId="2" fontId="6" fillId="2" borderId="0" xfId="0" applyNumberFormat="1" applyFont="1" applyFill="1" applyBorder="1" applyAlignment="1" applyProtection="1">
      <alignment horizontal="center"/>
    </xf>
    <xf numFmtId="2" fontId="6" fillId="2" borderId="1" xfId="0" applyNumberFormat="1" applyFont="1" applyFill="1" applyBorder="1" applyAlignment="1" applyProtection="1">
      <alignment horizontal="centerContinuous"/>
    </xf>
    <xf numFmtId="2" fontId="6" fillId="2" borderId="1" xfId="0" applyNumberFormat="1" applyFont="1" applyFill="1" applyBorder="1" applyAlignment="1" applyProtection="1">
      <alignment horizontal="center"/>
    </xf>
    <xf numFmtId="2" fontId="15" fillId="2" borderId="1" xfId="0" applyNumberFormat="1" applyFont="1" applyFill="1" applyBorder="1" applyAlignment="1" applyProtection="1">
      <alignment horizontal="centerContinuous"/>
    </xf>
    <xf numFmtId="0" fontId="6" fillId="2" borderId="0" xfId="0" applyNumberFormat="1" applyFont="1" applyFill="1" applyBorder="1" applyAlignment="1" applyProtection="1">
      <alignment horizontal="left"/>
      <protection locked="0"/>
    </xf>
    <xf numFmtId="0" fontId="6" fillId="2" borderId="0" xfId="0" applyNumberFormat="1" applyFont="1" applyFill="1" applyBorder="1" applyAlignment="1" applyProtection="1">
      <alignment horizontal="right"/>
      <protection locked="0"/>
    </xf>
    <xf numFmtId="0" fontId="6" fillId="2" borderId="0" xfId="0" applyNumberFormat="1" applyFont="1" applyFill="1" applyBorder="1" applyAlignment="1" applyProtection="1">
      <alignment horizontal="center"/>
      <protection locked="0"/>
    </xf>
    <xf numFmtId="0" fontId="6" fillId="2" borderId="1" xfId="0" applyNumberFormat="1" applyFont="1" applyFill="1" applyBorder="1" applyAlignment="1" applyProtection="1">
      <alignment horizontal="left"/>
      <protection locked="0"/>
    </xf>
    <xf numFmtId="0" fontId="6" fillId="2" borderId="1" xfId="0" applyNumberFormat="1" applyFont="1" applyFill="1" applyBorder="1" applyAlignment="1" applyProtection="1">
      <alignment horizontal="right"/>
      <protection locked="0"/>
    </xf>
    <xf numFmtId="3" fontId="3" fillId="0" borderId="0" xfId="0" applyNumberFormat="1" applyFont="1" applyFill="1" applyBorder="1"/>
    <xf numFmtId="164" fontId="3" fillId="0" borderId="0" xfId="0" applyNumberFormat="1" applyFont="1" applyFill="1" applyBorder="1" applyAlignment="1">
      <alignment horizontal="right"/>
    </xf>
    <xf numFmtId="0" fontId="16" fillId="0" borderId="0" xfId="0" applyFont="1" applyFill="1" applyBorder="1"/>
    <xf numFmtId="165" fontId="3" fillId="0" borderId="0" xfId="0" applyNumberFormat="1" applyFont="1" applyFill="1" applyBorder="1" applyAlignment="1"/>
    <xf numFmtId="165" fontId="16" fillId="0" borderId="0" xfId="0" applyNumberFormat="1" applyFont="1" applyFill="1" applyBorder="1" applyAlignment="1"/>
    <xf numFmtId="0" fontId="3" fillId="0" borderId="0" xfId="0" applyFont="1" applyFill="1" applyBorder="1" applyAlignment="1">
      <alignment horizontal="right"/>
    </xf>
    <xf numFmtId="0" fontId="6" fillId="2" borderId="0" xfId="0" applyFont="1" applyFill="1" applyBorder="1" applyAlignment="1" applyProtection="1">
      <alignment horizontal="right"/>
    </xf>
    <xf numFmtId="2" fontId="6" fillId="2" borderId="3" xfId="0" applyNumberFormat="1" applyFont="1" applyFill="1" applyBorder="1" applyAlignment="1" applyProtection="1">
      <alignment horizontal="center"/>
    </xf>
    <xf numFmtId="4" fontId="3" fillId="0" borderId="0" xfId="0" applyNumberFormat="1" applyFont="1" applyFill="1" applyBorder="1"/>
    <xf numFmtId="164" fontId="0" fillId="0" borderId="0" xfId="0" applyNumberFormat="1" applyFill="1" applyProtection="1"/>
    <xf numFmtId="4" fontId="3" fillId="0" borderId="0" xfId="0" applyNumberFormat="1" applyFont="1" applyFill="1" applyBorder="1" applyProtection="1"/>
    <xf numFmtId="3" fontId="8" fillId="0" borderId="0" xfId="0" applyNumberFormat="1" applyFont="1" applyFill="1" applyBorder="1" applyProtection="1"/>
    <xf numFmtId="0" fontId="9" fillId="0" borderId="0" xfId="3" applyFont="1" applyFill="1" applyAlignment="1" applyProtection="1">
      <alignment horizontal="right"/>
    </xf>
    <xf numFmtId="1" fontId="3" fillId="0" borderId="0" xfId="0" applyNumberFormat="1" applyFont="1" applyFill="1" applyProtection="1"/>
    <xf numFmtId="1" fontId="7" fillId="0" borderId="0" xfId="0" applyNumberFormat="1" applyFont="1" applyFill="1" applyProtection="1"/>
    <xf numFmtId="0" fontId="22" fillId="0" borderId="0" xfId="0" applyFont="1" applyFill="1" applyAlignment="1" applyProtection="1">
      <alignment horizontal="right"/>
    </xf>
    <xf numFmtId="3" fontId="23" fillId="0" borderId="0" xfId="0" applyNumberFormat="1" applyFont="1" applyFill="1" applyBorder="1" applyProtection="1"/>
    <xf numFmtId="164" fontId="0" fillId="0" borderId="0" xfId="0" applyNumberFormat="1"/>
    <xf numFmtId="2" fontId="0" fillId="0" borderId="0" xfId="0" applyNumberFormat="1"/>
    <xf numFmtId="3" fontId="0" fillId="0" borderId="0" xfId="0" applyNumberFormat="1"/>
    <xf numFmtId="1" fontId="3" fillId="0" borderId="0" xfId="0" applyNumberFormat="1" applyFont="1" applyFill="1" applyBorder="1"/>
    <xf numFmtId="0" fontId="0" fillId="0" borderId="0" xfId="0" applyFill="1" applyBorder="1"/>
    <xf numFmtId="2" fontId="0" fillId="0" borderId="0" xfId="0" applyNumberFormat="1" applyFill="1" applyBorder="1"/>
    <xf numFmtId="0" fontId="28" fillId="0" borderId="0" xfId="0" applyFont="1" applyFill="1" applyBorder="1" applyAlignment="1">
      <alignment horizontal="right" wrapText="1"/>
    </xf>
    <xf numFmtId="0" fontId="26" fillId="0" borderId="0" xfId="0" applyFont="1" applyFill="1" applyBorder="1" applyAlignment="1">
      <alignment horizontal="right" vertical="center"/>
    </xf>
    <xf numFmtId="3" fontId="26" fillId="0" borderId="0" xfId="0" applyNumberFormat="1" applyFont="1" applyFill="1" applyBorder="1" applyAlignment="1">
      <alignment horizontal="right" vertical="center"/>
    </xf>
    <xf numFmtId="3" fontId="27" fillId="0" borderId="0" xfId="0" applyNumberFormat="1" applyFont="1" applyFill="1" applyBorder="1" applyAlignment="1">
      <alignment horizontal="right" vertical="top"/>
    </xf>
    <xf numFmtId="0" fontId="27" fillId="0" borderId="0" xfId="0" applyFont="1" applyFill="1" applyBorder="1" applyAlignment="1">
      <alignment horizontal="right" vertical="top"/>
    </xf>
    <xf numFmtId="3" fontId="0" fillId="0" borderId="0" xfId="0" applyNumberFormat="1" applyBorder="1"/>
    <xf numFmtId="2" fontId="3" fillId="0" borderId="0" xfId="0" applyNumberFormat="1" applyFont="1" applyFill="1" applyBorder="1"/>
    <xf numFmtId="1" fontId="6" fillId="2" borderId="1" xfId="0" quotePrefix="1" applyNumberFormat="1" applyFont="1" applyFill="1" applyBorder="1" applyAlignment="1" applyProtection="1">
      <alignment horizontal="right"/>
    </xf>
    <xf numFmtId="3" fontId="4" fillId="0" borderId="0" xfId="0" applyNumberFormat="1" applyFont="1" applyFill="1" applyBorder="1" applyProtection="1"/>
    <xf numFmtId="175" fontId="4" fillId="0" borderId="0" xfId="0" applyNumberFormat="1" applyFont="1" applyFill="1" applyBorder="1" applyProtection="1"/>
    <xf numFmtId="1" fontId="0" fillId="0" borderId="0" xfId="0" applyNumberFormat="1" applyFill="1" applyProtection="1"/>
    <xf numFmtId="1" fontId="17" fillId="0" borderId="0" xfId="0" applyNumberFormat="1" applyFont="1" applyFill="1"/>
    <xf numFmtId="0" fontId="9" fillId="0" borderId="0" xfId="0" applyFont="1" applyFill="1" applyAlignment="1" applyProtection="1"/>
    <xf numFmtId="165" fontId="8" fillId="0" borderId="0" xfId="0" applyNumberFormat="1" applyFont="1" applyFill="1" applyBorder="1" applyAlignment="1" applyProtection="1">
      <alignment vertical="top" wrapText="1"/>
    </xf>
    <xf numFmtId="0" fontId="34" fillId="0" borderId="0" xfId="0" applyFont="1" applyFill="1" applyProtection="1"/>
    <xf numFmtId="0" fontId="34" fillId="0" borderId="0" xfId="0" applyFont="1" applyFill="1" applyAlignment="1" applyProtection="1">
      <alignment horizontal="right"/>
    </xf>
    <xf numFmtId="171" fontId="7" fillId="0" borderId="0" xfId="0" applyNumberFormat="1" applyFont="1" applyFill="1" applyBorder="1" applyAlignment="1">
      <alignment horizontal="right"/>
    </xf>
    <xf numFmtId="0" fontId="7" fillId="0" borderId="0" xfId="0" applyFont="1" applyFill="1" applyBorder="1" applyAlignment="1" applyProtection="1">
      <alignment horizontal="left"/>
    </xf>
    <xf numFmtId="0" fontId="7" fillId="0" borderId="0" xfId="0" applyFont="1" applyFill="1" applyBorder="1" applyAlignment="1" applyProtection="1">
      <alignment vertical="justify" wrapText="1"/>
    </xf>
    <xf numFmtId="0" fontId="21" fillId="0" borderId="0" xfId="0" applyFont="1" applyFill="1" applyBorder="1" applyAlignment="1" applyProtection="1"/>
    <xf numFmtId="0" fontId="6" fillId="2" borderId="0" xfId="0" applyFont="1" applyFill="1" applyBorder="1" applyProtection="1"/>
    <xf numFmtId="0" fontId="8" fillId="0" borderId="0" xfId="0" applyFont="1" applyFill="1" applyBorder="1" applyAlignment="1" applyProtection="1">
      <alignment vertical="top" wrapText="1"/>
    </xf>
    <xf numFmtId="0" fontId="6" fillId="2" borderId="0" xfId="0" applyFont="1" applyFill="1" applyBorder="1" applyAlignment="1" applyProtection="1">
      <alignment horizontal="left" vertical="center" indent="1"/>
    </xf>
    <xf numFmtId="0" fontId="6" fillId="2" borderId="0" xfId="0" applyFont="1" applyFill="1" applyBorder="1" applyAlignment="1" applyProtection="1">
      <alignment horizontal="left"/>
    </xf>
    <xf numFmtId="0" fontId="6" fillId="2" borderId="1" xfId="0" applyFont="1" applyFill="1" applyBorder="1" applyAlignment="1" applyProtection="1">
      <alignment horizontal="left"/>
    </xf>
    <xf numFmtId="0" fontId="6" fillId="2" borderId="1" xfId="0" applyFont="1" applyFill="1" applyBorder="1" applyAlignment="1" applyProtection="1">
      <alignment horizontal="left" vertical="center"/>
    </xf>
    <xf numFmtId="0" fontId="15" fillId="0" borderId="0" xfId="0" applyFont="1" applyFill="1" applyProtection="1"/>
    <xf numFmtId="164" fontId="4" fillId="0" borderId="0" xfId="0" applyNumberFormat="1" applyFont="1" applyFill="1" applyProtection="1"/>
    <xf numFmtId="164" fontId="7" fillId="0" borderId="0" xfId="0" applyNumberFormat="1" applyFont="1" applyFill="1" applyProtection="1"/>
    <xf numFmtId="3" fontId="4" fillId="0" borderId="0" xfId="0" applyNumberFormat="1" applyFont="1" applyFill="1" applyProtection="1"/>
    <xf numFmtId="4" fontId="4" fillId="0" borderId="0" xfId="0" applyNumberFormat="1" applyFont="1" applyFill="1" applyProtection="1"/>
    <xf numFmtId="177" fontId="4" fillId="0" borderId="0" xfId="0" applyNumberFormat="1" applyFont="1" applyFill="1" applyProtection="1"/>
    <xf numFmtId="164" fontId="29" fillId="0" borderId="0" xfId="0" applyNumberFormat="1" applyFont="1" applyFill="1" applyProtection="1"/>
    <xf numFmtId="164" fontId="29" fillId="0" borderId="0" xfId="4" applyNumberFormat="1" applyFont="1" applyFill="1" applyProtection="1"/>
    <xf numFmtId="179" fontId="7" fillId="0" borderId="0" xfId="4" applyFont="1" applyFill="1" applyProtection="1"/>
    <xf numFmtId="0" fontId="4" fillId="0" borderId="0" xfId="0" applyFont="1" applyFill="1"/>
    <xf numFmtId="0" fontId="8" fillId="0" borderId="0" xfId="0" applyFont="1" applyFill="1" applyAlignment="1">
      <alignment horizontal="left"/>
    </xf>
    <xf numFmtId="3" fontId="7" fillId="0" borderId="0" xfId="0" applyNumberFormat="1" applyFont="1" applyFill="1" applyAlignment="1">
      <alignment horizontal="center"/>
    </xf>
    <xf numFmtId="3" fontId="7" fillId="0" borderId="0" xfId="0" applyNumberFormat="1" applyFont="1" applyFill="1" applyBorder="1" applyAlignment="1">
      <alignment horizontal="center"/>
    </xf>
    <xf numFmtId="0" fontId="7" fillId="0" borderId="1" xfId="0" applyFont="1" applyFill="1" applyBorder="1"/>
    <xf numFmtId="0" fontId="6" fillId="2" borderId="0" xfId="0" applyFont="1" applyFill="1" applyProtection="1"/>
    <xf numFmtId="0" fontId="6" fillId="2" borderId="1" xfId="0" applyFont="1" applyFill="1" applyBorder="1" applyAlignment="1" applyProtection="1">
      <alignment horizontal="centerContinuous"/>
    </xf>
    <xf numFmtId="0" fontId="4" fillId="0" borderId="0" xfId="0" applyFont="1" applyFill="1" applyAlignment="1" applyProtection="1">
      <alignment horizontal="center"/>
    </xf>
    <xf numFmtId="3" fontId="31" fillId="0" borderId="0" xfId="0" applyNumberFormat="1" applyFont="1" applyFill="1" applyProtection="1"/>
    <xf numFmtId="183" fontId="6" fillId="2" borderId="0" xfId="0" applyNumberFormat="1" applyFont="1" applyFill="1" applyBorder="1" applyProtection="1"/>
    <xf numFmtId="183" fontId="6" fillId="2" borderId="0" xfId="0" applyNumberFormat="1" applyFont="1" applyFill="1" applyProtection="1"/>
    <xf numFmtId="0" fontId="3" fillId="0" borderId="0" xfId="0" applyFont="1" applyFill="1" applyAlignment="1" applyProtection="1">
      <alignment horizontal="right"/>
    </xf>
    <xf numFmtId="165" fontId="4" fillId="0" borderId="0" xfId="0" applyNumberFormat="1" applyFont="1" applyFill="1" applyProtection="1"/>
    <xf numFmtId="3" fontId="3" fillId="0" borderId="0" xfId="5" applyNumberFormat="1" applyFont="1" applyFill="1" applyProtection="1"/>
    <xf numFmtId="165" fontId="3" fillId="0" borderId="0" xfId="0" applyNumberFormat="1" applyFont="1" applyFill="1" applyProtection="1"/>
    <xf numFmtId="4" fontId="3" fillId="0" borderId="0" xfId="0" applyNumberFormat="1" applyFont="1" applyFill="1" applyProtection="1"/>
    <xf numFmtId="3" fontId="8" fillId="0" borderId="1" xfId="0" applyNumberFormat="1" applyFont="1" applyFill="1" applyBorder="1" applyProtection="1"/>
    <xf numFmtId="3" fontId="7" fillId="0" borderId="1" xfId="0" applyNumberFormat="1" applyFont="1" applyFill="1" applyBorder="1" applyProtection="1"/>
    <xf numFmtId="0" fontId="7" fillId="0" borderId="0" xfId="0" applyFont="1" applyFill="1"/>
    <xf numFmtId="2" fontId="7" fillId="0" borderId="0" xfId="0" applyNumberFormat="1" applyFont="1" applyFill="1"/>
    <xf numFmtId="0" fontId="31" fillId="0" borderId="0" xfId="0" applyFont="1" applyFill="1"/>
    <xf numFmtId="185" fontId="7" fillId="0" borderId="0" xfId="0" applyNumberFormat="1" applyFont="1" applyFill="1"/>
    <xf numFmtId="0" fontId="7" fillId="0" borderId="0" xfId="0" applyFont="1" applyFill="1" applyAlignment="1" applyProtection="1">
      <alignment horizontal="left"/>
    </xf>
    <xf numFmtId="3" fontId="7" fillId="0" borderId="0" xfId="0" applyNumberFormat="1" applyFont="1" applyFill="1" applyAlignment="1" applyProtection="1">
      <alignment horizontal="right"/>
    </xf>
    <xf numFmtId="1" fontId="7" fillId="0" borderId="0" xfId="0" applyNumberFormat="1" applyFont="1" applyFill="1"/>
    <xf numFmtId="183" fontId="6" fillId="2" borderId="1" xfId="0" applyNumberFormat="1" applyFont="1" applyFill="1" applyBorder="1" applyProtection="1"/>
    <xf numFmtId="0" fontId="0" fillId="0" borderId="0" xfId="0" applyFill="1"/>
    <xf numFmtId="0" fontId="6" fillId="2" borderId="0" xfId="0" applyFont="1" applyFill="1" applyAlignment="1">
      <alignment horizontal="center"/>
    </xf>
    <xf numFmtId="0" fontId="3" fillId="0" borderId="0" xfId="0" applyFont="1" applyFill="1"/>
    <xf numFmtId="0" fontId="6" fillId="2" borderId="1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Continuous"/>
    </xf>
    <xf numFmtId="0" fontId="36" fillId="0" borderId="0" xfId="0" applyFont="1"/>
    <xf numFmtId="1" fontId="3" fillId="0" borderId="0" xfId="0" applyNumberFormat="1" applyFont="1" applyFill="1"/>
    <xf numFmtId="0" fontId="2" fillId="0" borderId="0" xfId="2" applyFont="1" applyFill="1" applyBorder="1" applyProtection="1"/>
    <xf numFmtId="0" fontId="2" fillId="0" borderId="0" xfId="2" applyFont="1" applyFill="1" applyBorder="1" applyAlignment="1" applyProtection="1">
      <alignment horizontal="center"/>
    </xf>
    <xf numFmtId="0" fontId="2" fillId="0" borderId="0" xfId="2" applyFont="1" applyFill="1" applyBorder="1" applyAlignment="1" applyProtection="1">
      <alignment horizontal="right"/>
    </xf>
    <xf numFmtId="3" fontId="2" fillId="0" borderId="0" xfId="2" applyNumberFormat="1" applyFont="1" applyFill="1" applyBorder="1" applyProtection="1"/>
    <xf numFmtId="164" fontId="2" fillId="0" borderId="0" xfId="2" applyNumberFormat="1" applyFont="1" applyFill="1" applyBorder="1" applyProtection="1"/>
    <xf numFmtId="1" fontId="2" fillId="0" borderId="0" xfId="2" applyNumberFormat="1" applyFont="1" applyFill="1" applyBorder="1" applyProtection="1"/>
    <xf numFmtId="3" fontId="2" fillId="0" borderId="0" xfId="2" applyNumberFormat="1" applyFont="1" applyFill="1" applyBorder="1" applyAlignment="1" applyProtection="1">
      <alignment horizontal="right"/>
    </xf>
    <xf numFmtId="0" fontId="2" fillId="0" borderId="0" xfId="0" applyFont="1" applyFill="1" applyBorder="1" applyProtection="1"/>
    <xf numFmtId="3" fontId="2" fillId="0" borderId="0" xfId="0" applyNumberFormat="1" applyFont="1" applyFill="1" applyBorder="1" applyProtection="1"/>
    <xf numFmtId="0" fontId="30" fillId="0" borderId="0" xfId="0" applyFont="1" applyFill="1" applyProtection="1"/>
    <xf numFmtId="1" fontId="7" fillId="0" borderId="0" xfId="0" applyNumberFormat="1" applyFont="1" applyFill="1" applyBorder="1" applyAlignment="1">
      <alignment horizontal="left"/>
    </xf>
    <xf numFmtId="166" fontId="7" fillId="0" borderId="0" xfId="0" applyNumberFormat="1" applyFont="1" applyFill="1" applyBorder="1" applyAlignment="1">
      <alignment horizontal="right"/>
    </xf>
    <xf numFmtId="0" fontId="35" fillId="0" borderId="0" xfId="0" applyFont="1" applyFill="1"/>
    <xf numFmtId="188" fontId="38" fillId="0" borderId="0" xfId="6" applyFill="1" applyProtection="1"/>
    <xf numFmtId="188" fontId="39" fillId="0" borderId="0" xfId="6" applyFont="1" applyFill="1" applyBorder="1" applyProtection="1"/>
    <xf numFmtId="188" fontId="40" fillId="0" borderId="0" xfId="6" applyFont="1" applyFill="1" applyBorder="1" applyProtection="1"/>
    <xf numFmtId="188" fontId="8" fillId="0" borderId="0" xfId="6" applyFont="1" applyFill="1" applyBorder="1" applyAlignment="1" applyProtection="1"/>
    <xf numFmtId="188" fontId="8" fillId="0" borderId="0" xfId="6" applyFont="1" applyFill="1" applyBorder="1" applyAlignment="1" applyProtection="1">
      <alignment horizontal="left" vertical="center" indent="1"/>
    </xf>
    <xf numFmtId="188" fontId="40" fillId="0" borderId="0" xfId="6" applyFont="1" applyFill="1" applyBorder="1" applyAlignment="1" applyProtection="1">
      <alignment horizontal="left" indent="1"/>
    </xf>
    <xf numFmtId="188" fontId="6" fillId="3" borderId="0" xfId="6" applyFont="1" applyFill="1" applyBorder="1" applyAlignment="1" applyProtection="1">
      <alignment horizontal="left"/>
    </xf>
    <xf numFmtId="188" fontId="6" fillId="3" borderId="1" xfId="6" applyFont="1" applyFill="1" applyBorder="1" applyAlignment="1" applyProtection="1">
      <alignment horizontal="left"/>
    </xf>
    <xf numFmtId="188" fontId="7" fillId="0" borderId="0" xfId="6" applyFont="1" applyFill="1" applyProtection="1"/>
    <xf numFmtId="188" fontId="4" fillId="0" borderId="0" xfId="6" applyFont="1" applyFill="1" applyProtection="1"/>
    <xf numFmtId="3" fontId="4" fillId="0" borderId="0" xfId="6" applyNumberFormat="1" applyFont="1" applyFill="1" applyProtection="1"/>
    <xf numFmtId="187" fontId="4" fillId="0" borderId="0" xfId="6" applyNumberFormat="1" applyFont="1" applyFill="1" applyProtection="1"/>
    <xf numFmtId="3" fontId="41" fillId="0" borderId="0" xfId="6" applyNumberFormat="1" applyFont="1" applyFill="1" applyBorder="1" applyProtection="1"/>
    <xf numFmtId="0" fontId="4" fillId="0" borderId="0" xfId="0" applyFont="1"/>
    <xf numFmtId="3" fontId="4" fillId="0" borderId="0" xfId="0" applyNumberFormat="1" applyFont="1"/>
    <xf numFmtId="3" fontId="7" fillId="0" borderId="0" xfId="0" applyNumberFormat="1" applyFont="1" applyFill="1" applyBorder="1" applyAlignment="1" applyProtection="1">
      <alignment horizontal="left" indent="1"/>
    </xf>
    <xf numFmtId="3" fontId="7" fillId="0" borderId="0" xfId="0" applyNumberFormat="1" applyFont="1" applyFill="1" applyBorder="1" applyAlignment="1" applyProtection="1">
      <alignment horizontal="right"/>
    </xf>
    <xf numFmtId="188" fontId="8" fillId="0" borderId="0" xfId="6" applyFont="1" applyFill="1" applyBorder="1" applyAlignment="1" applyProtection="1">
      <alignment horizontal="left"/>
    </xf>
    <xf numFmtId="0" fontId="9" fillId="0" borderId="0" xfId="0" applyFont="1" applyFill="1" applyAlignment="1" applyProtection="1">
      <alignment horizontal="right"/>
    </xf>
    <xf numFmtId="1" fontId="6" fillId="3" borderId="1" xfId="6" applyNumberFormat="1" applyFont="1" applyFill="1" applyBorder="1" applyAlignment="1" applyProtection="1">
      <alignment horizontal="right" indent="1"/>
    </xf>
    <xf numFmtId="0" fontId="15" fillId="4" borderId="0" xfId="0" applyFont="1" applyFill="1" applyBorder="1" applyAlignment="1" applyProtection="1">
      <alignment horizontal="center"/>
    </xf>
    <xf numFmtId="0" fontId="15" fillId="4" borderId="4" xfId="0" applyFont="1" applyFill="1" applyBorder="1" applyAlignment="1" applyProtection="1">
      <alignment horizontal="center"/>
    </xf>
    <xf numFmtId="3" fontId="6" fillId="4" borderId="4" xfId="7" applyNumberFormat="1" applyFont="1" applyFill="1" applyBorder="1" applyAlignment="1" applyProtection="1">
      <alignment horizontal="right" indent="1"/>
    </xf>
    <xf numFmtId="49" fontId="6" fillId="4" borderId="4" xfId="7" applyNumberFormat="1" applyFont="1" applyFill="1" applyBorder="1" applyAlignment="1" applyProtection="1">
      <alignment horizontal="right" indent="1"/>
    </xf>
    <xf numFmtId="188" fontId="38" fillId="0" borderId="0" xfId="6" applyFont="1" applyFill="1" applyBorder="1" applyProtection="1"/>
    <xf numFmtId="188" fontId="38" fillId="0" borderId="0" xfId="6" applyFont="1" applyFill="1" applyProtection="1"/>
    <xf numFmtId="190" fontId="38" fillId="0" borderId="0" xfId="6" applyNumberFormat="1" applyFont="1" applyFill="1" applyBorder="1" applyProtection="1"/>
    <xf numFmtId="188" fontId="45" fillId="0" borderId="0" xfId="6" applyFont="1" applyFill="1" applyBorder="1" applyProtection="1"/>
    <xf numFmtId="165" fontId="47" fillId="0" borderId="0" xfId="6" applyNumberFormat="1" applyFont="1" applyFill="1" applyBorder="1" applyProtection="1"/>
    <xf numFmtId="165" fontId="41" fillId="0" borderId="0" xfId="6" applyNumberFormat="1" applyFont="1" applyFill="1" applyBorder="1" applyProtection="1"/>
    <xf numFmtId="165" fontId="32" fillId="0" borderId="0" xfId="6" applyNumberFormat="1" applyFont="1" applyFill="1" applyBorder="1" applyProtection="1"/>
    <xf numFmtId="3" fontId="32" fillId="0" borderId="0" xfId="6" applyNumberFormat="1" applyFont="1" applyFill="1" applyBorder="1" applyProtection="1"/>
    <xf numFmtId="0" fontId="7" fillId="0" borderId="0" xfId="7" applyFont="1" applyFill="1" applyProtection="1"/>
    <xf numFmtId="0" fontId="7" fillId="0" borderId="0" xfId="7" applyFont="1" applyFill="1"/>
    <xf numFmtId="0" fontId="4" fillId="0" borderId="0" xfId="7" applyFont="1" applyFill="1" applyProtection="1"/>
    <xf numFmtId="0" fontId="14" fillId="0" borderId="0" xfId="7" applyFont="1" applyFill="1" applyBorder="1" applyProtection="1"/>
    <xf numFmtId="165" fontId="7" fillId="0" borderId="0" xfId="7" applyNumberFormat="1" applyFont="1" applyFill="1" applyBorder="1" applyProtection="1"/>
    <xf numFmtId="0" fontId="8" fillId="0" borderId="0" xfId="7" applyFont="1" applyFill="1" applyAlignment="1" applyProtection="1">
      <alignment vertical="top" wrapText="1"/>
    </xf>
    <xf numFmtId="0" fontId="7" fillId="0" borderId="0" xfId="7" applyFont="1" applyFill="1" applyBorder="1" applyProtection="1"/>
    <xf numFmtId="3" fontId="7" fillId="0" borderId="0" xfId="7" applyNumberFormat="1" applyFont="1" applyFill="1" applyBorder="1" applyProtection="1"/>
    <xf numFmtId="0" fontId="7" fillId="0" borderId="0" xfId="7" applyFont="1" applyFill="1" applyAlignment="1" applyProtection="1"/>
    <xf numFmtId="0" fontId="7" fillId="0" borderId="0" xfId="7" applyFont="1" applyFill="1" applyBorder="1" applyAlignment="1" applyProtection="1"/>
    <xf numFmtId="3" fontId="7" fillId="0" borderId="0" xfId="7" applyNumberFormat="1" applyFont="1" applyFill="1" applyProtection="1"/>
    <xf numFmtId="0" fontId="7" fillId="0" borderId="0" xfId="7" applyFont="1" applyFill="1" applyAlignment="1" applyProtection="1">
      <alignment vertical="top"/>
    </xf>
    <xf numFmtId="0" fontId="7" fillId="0" borderId="0" xfId="7" applyFont="1" applyFill="1" applyAlignment="1" applyProtection="1">
      <alignment vertical="center"/>
    </xf>
    <xf numFmtId="0" fontId="0" fillId="0" borderId="0" xfId="0" applyAlignment="1"/>
    <xf numFmtId="164" fontId="49" fillId="0" borderId="0" xfId="0" applyNumberFormat="1" applyFont="1"/>
    <xf numFmtId="0" fontId="49" fillId="0" borderId="0" xfId="0" applyFont="1"/>
    <xf numFmtId="0" fontId="8" fillId="0" borderId="0" xfId="7" applyFont="1" applyFill="1"/>
    <xf numFmtId="0" fontId="8" fillId="0" borderId="0" xfId="7" applyFont="1" applyFill="1" applyProtection="1"/>
    <xf numFmtId="3" fontId="7" fillId="0" borderId="0" xfId="7" applyNumberFormat="1" applyFont="1" applyFill="1"/>
    <xf numFmtId="0" fontId="32" fillId="0" borderId="0" xfId="0" applyNumberFormat="1" applyFont="1" applyFill="1" applyBorder="1" applyAlignment="1" applyProtection="1">
      <alignment vertical="center" wrapText="1"/>
    </xf>
    <xf numFmtId="0" fontId="0" fillId="0" borderId="0" xfId="9" applyFont="1" applyFill="1" applyProtection="1"/>
    <xf numFmtId="0" fontId="11" fillId="0" borderId="0" xfId="9" applyFont="1" applyFill="1" applyBorder="1" applyProtection="1"/>
    <xf numFmtId="0" fontId="5" fillId="0" borderId="0" xfId="9" applyFont="1" applyFill="1" applyBorder="1" applyProtection="1"/>
    <xf numFmtId="0" fontId="8" fillId="0" borderId="0" xfId="10" applyFont="1" applyFill="1" applyBorder="1" applyAlignment="1" applyProtection="1"/>
    <xf numFmtId="0" fontId="8" fillId="0" borderId="0" xfId="9" applyFont="1" applyFill="1" applyBorder="1" applyAlignment="1" applyProtection="1">
      <alignment horizontal="left" vertical="center" indent="1"/>
    </xf>
    <xf numFmtId="0" fontId="11" fillId="0" borderId="0" xfId="9" applyFont="1" applyFill="1" applyBorder="1" applyAlignment="1" applyProtection="1">
      <alignment horizontal="left" indent="1"/>
    </xf>
    <xf numFmtId="0" fontId="7" fillId="0" borderId="0" xfId="0" applyFont="1" applyFill="1" applyBorder="1" applyAlignment="1" applyProtection="1"/>
    <xf numFmtId="191" fontId="4" fillId="0" borderId="0" xfId="0" applyNumberFormat="1" applyFont="1" applyFill="1" applyBorder="1" applyProtection="1"/>
    <xf numFmtId="192" fontId="4" fillId="0" borderId="0" xfId="0" applyNumberFormat="1" applyFont="1" applyFill="1" applyBorder="1" applyProtection="1"/>
    <xf numFmtId="188" fontId="0" fillId="0" borderId="0" xfId="6" applyFont="1" applyFill="1" applyProtection="1"/>
    <xf numFmtId="188" fontId="0" fillId="0" borderId="0" xfId="6" applyNumberFormat="1" applyFont="1" applyFill="1" applyProtection="1"/>
    <xf numFmtId="0" fontId="8" fillId="0" borderId="0" xfId="11" applyFont="1" applyFill="1" applyBorder="1" applyAlignment="1" applyProtection="1"/>
    <xf numFmtId="188" fontId="0" fillId="0" borderId="0" xfId="6" applyFont="1" applyFill="1"/>
    <xf numFmtId="3" fontId="0" fillId="0" borderId="0" xfId="6" applyNumberFormat="1" applyFont="1" applyFill="1"/>
    <xf numFmtId="3" fontId="0" fillId="0" borderId="0" xfId="6" applyNumberFormat="1" applyFont="1" applyFill="1" applyProtection="1"/>
    <xf numFmtId="0" fontId="7" fillId="0" borderId="0" xfId="12" applyFont="1" applyFill="1" applyBorder="1" applyAlignment="1" applyProtection="1">
      <alignment vertical="center" wrapText="1"/>
    </xf>
    <xf numFmtId="0" fontId="9" fillId="0" borderId="0" xfId="3" applyFont="1" applyFill="1" applyAlignment="1" applyProtection="1"/>
    <xf numFmtId="188" fontId="9" fillId="0" borderId="0" xfId="6" applyFont="1" applyFill="1" applyAlignment="1" applyProtection="1"/>
    <xf numFmtId="0" fontId="38" fillId="0" borderId="0" xfId="13" applyFill="1" applyProtection="1"/>
    <xf numFmtId="0" fontId="40" fillId="0" borderId="0" xfId="13" applyFont="1" applyFill="1" applyBorder="1" applyProtection="1"/>
    <xf numFmtId="0" fontId="39" fillId="0" borderId="0" xfId="13" applyFont="1" applyFill="1" applyBorder="1" applyProtection="1"/>
    <xf numFmtId="0" fontId="8" fillId="0" borderId="0" xfId="13" applyFont="1" applyFill="1" applyBorder="1" applyAlignment="1" applyProtection="1">
      <alignment horizontal="left" vertical="center" indent="1"/>
    </xf>
    <xf numFmtId="0" fontId="40" fillId="0" borderId="0" xfId="13" applyFont="1" applyFill="1" applyBorder="1" applyAlignment="1" applyProtection="1">
      <alignment horizontal="left" indent="1"/>
    </xf>
    <xf numFmtId="188" fontId="7" fillId="0" borderId="0" xfId="6" applyFont="1" applyFill="1" applyBorder="1" applyAlignment="1" applyProtection="1">
      <alignment horizontal="left" vertical="center"/>
    </xf>
    <xf numFmtId="0" fontId="8" fillId="0" borderId="0" xfId="0" applyFont="1" applyAlignment="1">
      <alignment horizontal="left"/>
    </xf>
    <xf numFmtId="0" fontId="4" fillId="0" borderId="0" xfId="0" applyFont="1" applyFill="1" applyBorder="1" applyAlignment="1" applyProtection="1">
      <alignment horizontal="right"/>
    </xf>
    <xf numFmtId="0" fontId="14" fillId="0" borderId="0" xfId="0" applyFont="1" applyFill="1" applyBorder="1" applyAlignment="1" applyProtection="1">
      <alignment horizontal="right"/>
    </xf>
    <xf numFmtId="0" fontId="20" fillId="0" borderId="0" xfId="14" applyFill="1" applyProtection="1"/>
    <xf numFmtId="0" fontId="39" fillId="0" borderId="0" xfId="14" applyFont="1" applyFill="1" applyBorder="1" applyProtection="1"/>
    <xf numFmtId="0" fontId="40" fillId="0" borderId="0" xfId="14" applyFont="1" applyFill="1" applyBorder="1" applyProtection="1"/>
    <xf numFmtId="0" fontId="8" fillId="0" borderId="0" xfId="14" applyFont="1" applyFill="1" applyBorder="1" applyAlignment="1" applyProtection="1"/>
    <xf numFmtId="0" fontId="8" fillId="0" borderId="0" xfId="14" applyFont="1" applyFill="1" applyBorder="1" applyAlignment="1" applyProtection="1">
      <alignment horizontal="left" vertical="center" indent="1"/>
    </xf>
    <xf numFmtId="0" fontId="40" fillId="0" borderId="0" xfId="14" applyFont="1" applyFill="1" applyBorder="1" applyAlignment="1" applyProtection="1">
      <alignment horizontal="left" indent="1"/>
    </xf>
    <xf numFmtId="0" fontId="7" fillId="0" borderId="0" xfId="14" applyFont="1" applyFill="1" applyBorder="1" applyProtection="1"/>
    <xf numFmtId="0" fontId="14" fillId="0" borderId="0" xfId="14" applyFont="1" applyFill="1" applyBorder="1" applyProtection="1"/>
    <xf numFmtId="1" fontId="7" fillId="0" borderId="0" xfId="14" applyNumberFormat="1" applyFont="1" applyFill="1" applyBorder="1" applyProtection="1"/>
    <xf numFmtId="164" fontId="7" fillId="0" borderId="0" xfId="14" applyNumberFormat="1" applyFont="1" applyFill="1" applyBorder="1" applyProtection="1"/>
    <xf numFmtId="0" fontId="7" fillId="0" borderId="0" xfId="14" applyFont="1" applyFill="1" applyBorder="1" applyAlignment="1" applyProtection="1">
      <alignment horizontal="left" vertical="top"/>
    </xf>
    <xf numFmtId="188" fontId="32" fillId="0" borderId="0" xfId="15" applyFont="1" applyFill="1" applyAlignment="1">
      <alignment horizontal="left" readingOrder="1"/>
    </xf>
    <xf numFmtId="0" fontId="54" fillId="0" borderId="0" xfId="14" applyFont="1" applyFill="1" applyProtection="1"/>
    <xf numFmtId="0" fontId="7" fillId="0" borderId="0" xfId="14" applyFont="1" applyFill="1" applyBorder="1" applyAlignment="1" applyProtection="1">
      <alignment horizontal="justify" vertical="center" wrapText="1"/>
    </xf>
    <xf numFmtId="0" fontId="8" fillId="0" borderId="0" xfId="14" applyFont="1" applyFill="1" applyBorder="1" applyAlignment="1" applyProtection="1">
      <alignment vertical="top" wrapText="1"/>
    </xf>
    <xf numFmtId="165" fontId="36" fillId="0" borderId="0" xfId="0" applyNumberFormat="1" applyFont="1" applyFill="1" applyBorder="1" applyProtection="1"/>
    <xf numFmtId="188" fontId="6" fillId="4" borderId="0" xfId="6" applyFont="1" applyFill="1" applyBorder="1" applyAlignment="1" applyProtection="1">
      <alignment horizontal="left"/>
    </xf>
    <xf numFmtId="165" fontId="15" fillId="4" borderId="1" xfId="6" applyNumberFormat="1" applyFont="1" applyFill="1" applyBorder="1" applyProtection="1"/>
    <xf numFmtId="1" fontId="6" fillId="4" borderId="1" xfId="6" applyNumberFormat="1" applyFont="1" applyFill="1" applyBorder="1" applyAlignment="1" applyProtection="1">
      <alignment horizontal="right" indent="1"/>
    </xf>
    <xf numFmtId="0" fontId="6" fillId="2" borderId="0" xfId="0" applyFont="1" applyFill="1" applyBorder="1" applyAlignment="1" applyProtection="1">
      <alignment horizontal="center"/>
    </xf>
    <xf numFmtId="1" fontId="4" fillId="0" borderId="0" xfId="0" applyNumberFormat="1" applyFont="1" applyFill="1" applyBorder="1" applyProtection="1"/>
    <xf numFmtId="164" fontId="56" fillId="0" borderId="0" xfId="14" applyNumberFormat="1" applyFont="1" applyFill="1" applyBorder="1" applyProtection="1"/>
    <xf numFmtId="165" fontId="35" fillId="0" borderId="0" xfId="0" applyNumberFormat="1" applyFont="1" applyFill="1" applyBorder="1" applyProtection="1"/>
    <xf numFmtId="165" fontId="4" fillId="0" borderId="0" xfId="0" applyNumberFormat="1" applyFont="1" applyFill="1" applyBorder="1" applyProtection="1"/>
    <xf numFmtId="0" fontId="4" fillId="0" borderId="0" xfId="0" quotePrefix="1" applyFont="1" applyFill="1" applyBorder="1" applyAlignment="1" applyProtection="1">
      <alignment horizontal="right"/>
    </xf>
    <xf numFmtId="2" fontId="4" fillId="0" borderId="0" xfId="0" applyNumberFormat="1" applyFont="1" applyFill="1" applyProtection="1"/>
    <xf numFmtId="14" fontId="7" fillId="0" borderId="0" xfId="0" applyNumberFormat="1" applyFont="1" applyFill="1" applyBorder="1" applyAlignment="1" applyProtection="1">
      <alignment horizontal="left"/>
      <protection locked="0"/>
    </xf>
    <xf numFmtId="178" fontId="7" fillId="0" borderId="0" xfId="0" applyNumberFormat="1" applyFont="1" applyFill="1" applyBorder="1" applyAlignment="1">
      <alignment horizontal="right"/>
    </xf>
    <xf numFmtId="180" fontId="7" fillId="0" borderId="0" xfId="0" applyNumberFormat="1" applyFont="1" applyFill="1" applyBorder="1" applyAlignment="1">
      <alignment horizontal="right"/>
    </xf>
    <xf numFmtId="0" fontId="7" fillId="0" borderId="0" xfId="0" applyNumberFormat="1" applyFont="1" applyFill="1" applyAlignment="1">
      <alignment horizontal="left"/>
    </xf>
    <xf numFmtId="164" fontId="4" fillId="0" borderId="0" xfId="0" applyNumberFormat="1" applyFont="1" applyFill="1" applyBorder="1" applyProtection="1"/>
    <xf numFmtId="3" fontId="6" fillId="2" borderId="1" xfId="7" applyNumberFormat="1" applyFont="1" applyFill="1" applyBorder="1" applyAlignment="1" applyProtection="1">
      <alignment horizontal="left" indent="1"/>
    </xf>
    <xf numFmtId="3" fontId="6" fillId="2" borderId="1" xfId="7" applyNumberFormat="1" applyFont="1" applyFill="1" applyBorder="1" applyAlignment="1" applyProtection="1">
      <alignment horizontal="right" textRotation="90"/>
    </xf>
    <xf numFmtId="0" fontId="15" fillId="0" borderId="0" xfId="0" applyFont="1"/>
    <xf numFmtId="0" fontId="61" fillId="0" borderId="0" xfId="7" applyFont="1" applyFill="1"/>
    <xf numFmtId="165" fontId="7" fillId="0" borderId="0" xfId="7" applyNumberFormat="1" applyFont="1" applyFill="1"/>
    <xf numFmtId="164" fontId="7" fillId="0" borderId="0" xfId="7" applyNumberFormat="1" applyFont="1" applyFill="1" applyProtection="1"/>
    <xf numFmtId="164" fontId="32" fillId="0" borderId="0" xfId="0" applyNumberFormat="1" applyFont="1" applyFill="1" applyBorder="1" applyAlignment="1" applyProtection="1"/>
    <xf numFmtId="164" fontId="35" fillId="0" borderId="0" xfId="0" applyNumberFormat="1" applyFont="1" applyFill="1" applyBorder="1" applyAlignment="1" applyProtection="1"/>
    <xf numFmtId="0" fontId="15" fillId="2" borderId="1" xfId="0" applyFont="1" applyFill="1" applyBorder="1" applyAlignment="1" applyProtection="1">
      <alignment horizontal="center"/>
    </xf>
    <xf numFmtId="3" fontId="6" fillId="2" borderId="1" xfId="0" applyNumberFormat="1" applyFont="1" applyFill="1" applyBorder="1" applyAlignment="1" applyProtection="1">
      <alignment horizontal="right" textRotation="90"/>
    </xf>
    <xf numFmtId="3" fontId="4" fillId="0" borderId="0" xfId="0" applyNumberFormat="1" applyFont="1" applyFill="1" applyBorder="1" applyAlignment="1" applyProtection="1">
      <alignment horizontal="left" indent="1"/>
    </xf>
    <xf numFmtId="0" fontId="32" fillId="0" borderId="0" xfId="0" applyNumberFormat="1" applyFont="1" applyFill="1" applyBorder="1" applyAlignment="1" applyProtection="1">
      <alignment vertical="top" wrapText="1"/>
    </xf>
    <xf numFmtId="164" fontId="4" fillId="0" borderId="0" xfId="0" applyNumberFormat="1" applyFont="1"/>
    <xf numFmtId="0" fontId="60" fillId="0" borderId="0" xfId="16" applyFill="1"/>
    <xf numFmtId="0" fontId="1" fillId="0" borderId="0" xfId="18"/>
    <xf numFmtId="1" fontId="1" fillId="0" borderId="0" xfId="18" applyNumberFormat="1"/>
    <xf numFmtId="188" fontId="8" fillId="0" borderId="0" xfId="6" applyFont="1" applyFill="1" applyBorder="1" applyAlignment="1" applyProtection="1">
      <alignment vertical="top" wrapText="1"/>
    </xf>
    <xf numFmtId="1" fontId="32" fillId="0" borderId="0" xfId="0" applyNumberFormat="1" applyFont="1" applyFill="1" applyBorder="1" applyProtection="1"/>
    <xf numFmtId="0" fontId="53" fillId="0" borderId="0" xfId="12" applyFont="1" applyFill="1" applyBorder="1" applyAlignment="1" applyProtection="1">
      <alignment horizontal="justify" vertical="center" wrapText="1"/>
    </xf>
    <xf numFmtId="180" fontId="7" fillId="0" borderId="0" xfId="0" applyNumberFormat="1" applyFont="1" applyFill="1" applyAlignment="1">
      <alignment horizontal="right"/>
    </xf>
    <xf numFmtId="177" fontId="20" fillId="0" borderId="0" xfId="6" applyNumberFormat="1" applyFont="1" applyFill="1" applyBorder="1" applyProtection="1"/>
    <xf numFmtId="2" fontId="6" fillId="2" borderId="1" xfId="0" applyNumberFormat="1" applyFont="1" applyFill="1" applyBorder="1" applyAlignment="1" applyProtection="1">
      <alignment horizontal="center"/>
    </xf>
    <xf numFmtId="2" fontId="6" fillId="2" borderId="1" xfId="0" applyNumberFormat="1" applyFont="1" applyFill="1" applyBorder="1" applyAlignment="1" applyProtection="1">
      <alignment horizontal="center"/>
    </xf>
    <xf numFmtId="0" fontId="9" fillId="0" borderId="0" xfId="3" applyFont="1" applyFill="1" applyAlignment="1" applyProtection="1">
      <alignment horizontal="right"/>
    </xf>
    <xf numFmtId="2" fontId="3" fillId="0" borderId="0" xfId="0" applyNumberFormat="1" applyFont="1" applyFill="1"/>
    <xf numFmtId="9" fontId="3" fillId="0" borderId="0" xfId="0" applyNumberFormat="1" applyFont="1" applyFill="1"/>
    <xf numFmtId="0" fontId="32" fillId="0" borderId="0" xfId="0" applyFont="1" applyFill="1" applyBorder="1"/>
    <xf numFmtId="0" fontId="7" fillId="0" borderId="0" xfId="6" applyNumberFormat="1" applyFont="1" applyFill="1" applyBorder="1" applyAlignment="1" applyProtection="1"/>
    <xf numFmtId="3" fontId="3" fillId="0" borderId="0" xfId="0" applyNumberFormat="1" applyFont="1" applyFill="1" applyAlignment="1" applyProtection="1">
      <alignment horizontal="right"/>
    </xf>
    <xf numFmtId="2" fontId="6" fillId="2" borderId="1" xfId="0" applyNumberFormat="1" applyFont="1" applyFill="1" applyBorder="1" applyAlignment="1" applyProtection="1">
      <alignment horizontal="center"/>
    </xf>
    <xf numFmtId="0" fontId="9" fillId="0" borderId="0" xfId="3" applyFont="1" applyFill="1" applyAlignment="1" applyProtection="1">
      <alignment horizontal="right"/>
    </xf>
    <xf numFmtId="0" fontId="4" fillId="0" borderId="0" xfId="19" applyFont="1"/>
    <xf numFmtId="0" fontId="6" fillId="2" borderId="0" xfId="19" applyNumberFormat="1" applyFont="1" applyFill="1" applyBorder="1" applyAlignment="1" applyProtection="1">
      <alignment horizontal="left"/>
    </xf>
    <xf numFmtId="0" fontId="6" fillId="2" borderId="0" xfId="19" applyNumberFormat="1" applyFont="1" applyFill="1" applyBorder="1" applyAlignment="1" applyProtection="1">
      <alignment horizontal="right"/>
    </xf>
    <xf numFmtId="0" fontId="6" fillId="2" borderId="0" xfId="19" applyNumberFormat="1" applyFont="1" applyFill="1" applyBorder="1" applyAlignment="1" applyProtection="1">
      <alignment horizontal="center"/>
    </xf>
    <xf numFmtId="0" fontId="6" fillId="2" borderId="9" xfId="19" applyNumberFormat="1" applyFont="1" applyFill="1" applyBorder="1" applyAlignment="1" applyProtection="1">
      <alignment horizontal="centerContinuous"/>
    </xf>
    <xf numFmtId="0" fontId="6" fillId="2" borderId="9" xfId="19" applyFont="1" applyFill="1" applyBorder="1" applyAlignment="1" applyProtection="1">
      <alignment horizontal="centerContinuous"/>
    </xf>
    <xf numFmtId="0" fontId="6" fillId="2" borderId="1" xfId="19" applyNumberFormat="1" applyFont="1" applyFill="1" applyBorder="1" applyAlignment="1" applyProtection="1">
      <alignment horizontal="left"/>
    </xf>
    <xf numFmtId="0" fontId="6" fillId="2" borderId="1" xfId="19" applyNumberFormat="1" applyFont="1" applyFill="1" applyBorder="1" applyAlignment="1" applyProtection="1">
      <alignment horizontal="right"/>
    </xf>
    <xf numFmtId="0" fontId="6" fillId="2" borderId="1" xfId="19" applyNumberFormat="1" applyFont="1" applyFill="1" applyBorder="1" applyAlignment="1" applyProtection="1">
      <alignment horizontal="center"/>
    </xf>
    <xf numFmtId="0" fontId="4" fillId="0" borderId="0" xfId="0" applyFont="1" applyAlignment="1">
      <alignment horizontal="right"/>
    </xf>
    <xf numFmtId="3" fontId="4" fillId="0" borderId="0" xfId="8" applyNumberFormat="1" applyFont="1" applyFill="1" applyBorder="1" applyProtection="1"/>
    <xf numFmtId="1" fontId="4" fillId="0" borderId="0" xfId="0" applyNumberFormat="1" applyFont="1" applyAlignment="1">
      <alignment horizontal="right"/>
    </xf>
    <xf numFmtId="164" fontId="4" fillId="0" borderId="0" xfId="0" applyNumberFormat="1" applyFont="1" applyAlignment="1">
      <alignment horizontal="right"/>
    </xf>
    <xf numFmtId="4" fontId="4" fillId="0" borderId="0" xfId="0" applyNumberFormat="1" applyFont="1"/>
    <xf numFmtId="3" fontId="4" fillId="0" borderId="0" xfId="8" applyNumberFormat="1" applyFont="1" applyFill="1" applyBorder="1" applyAlignment="1" applyProtection="1">
      <alignment horizontal="right"/>
    </xf>
    <xf numFmtId="0" fontId="4" fillId="0" borderId="0" xfId="0" applyFont="1" applyBorder="1"/>
    <xf numFmtId="164" fontId="4" fillId="0" borderId="0" xfId="0" applyNumberFormat="1" applyFont="1" applyBorder="1" applyAlignment="1">
      <alignment horizontal="right"/>
    </xf>
    <xf numFmtId="4" fontId="4" fillId="0" borderId="0" xfId="0" applyNumberFormat="1" applyFont="1" applyBorder="1"/>
    <xf numFmtId="3" fontId="4" fillId="0" borderId="0" xfId="19" applyNumberFormat="1" applyFont="1"/>
    <xf numFmtId="0" fontId="9" fillId="0" borderId="0" xfId="3" applyFont="1" applyFill="1" applyAlignment="1" applyProtection="1">
      <alignment horizontal="right"/>
    </xf>
    <xf numFmtId="1" fontId="6" fillId="2" borderId="2" xfId="5" quotePrefix="1" applyNumberFormat="1" applyFont="1" applyFill="1" applyBorder="1" applyAlignment="1" applyProtection="1">
      <alignment horizontal="right" indent="1"/>
    </xf>
    <xf numFmtId="9" fontId="19" fillId="2" borderId="1" xfId="5" applyFont="1" applyFill="1" applyBorder="1" applyAlignment="1" applyProtection="1">
      <alignment horizontal="right" indent="1"/>
    </xf>
    <xf numFmtId="0" fontId="20" fillId="0" borderId="0" xfId="20" applyFill="1" applyProtection="1"/>
    <xf numFmtId="0" fontId="5" fillId="0" borderId="0" xfId="20" applyFont="1" applyFill="1" applyBorder="1" applyProtection="1"/>
    <xf numFmtId="0" fontId="11" fillId="0" borderId="0" xfId="20" applyFont="1" applyFill="1" applyBorder="1" applyProtection="1"/>
    <xf numFmtId="0" fontId="8" fillId="0" borderId="0" xfId="20" applyFont="1" applyFill="1" applyBorder="1" applyAlignment="1" applyProtection="1"/>
    <xf numFmtId="0" fontId="8" fillId="0" borderId="0" xfId="20" applyFont="1" applyFill="1" applyBorder="1" applyAlignment="1" applyProtection="1">
      <alignment horizontal="left" vertical="center" indent="1"/>
    </xf>
    <xf numFmtId="0" fontId="11" fillId="0" borderId="0" xfId="20" applyFont="1" applyFill="1" applyBorder="1" applyAlignment="1" applyProtection="1">
      <alignment horizontal="left" indent="1"/>
    </xf>
    <xf numFmtId="0" fontId="8" fillId="0" borderId="0" xfId="20" applyFont="1" applyFill="1" applyBorder="1" applyAlignment="1" applyProtection="1">
      <alignment vertical="top" wrapText="1"/>
    </xf>
    <xf numFmtId="0" fontId="54" fillId="0" borderId="0" xfId="20" applyFont="1" applyFill="1" applyProtection="1"/>
    <xf numFmtId="0" fontId="4" fillId="0" borderId="0" xfId="20" applyFont="1" applyFill="1" applyBorder="1" applyProtection="1"/>
    <xf numFmtId="0" fontId="15" fillId="0" borderId="0" xfId="20" applyFont="1" applyFill="1" applyBorder="1" applyProtection="1"/>
    <xf numFmtId="0" fontId="8" fillId="0" borderId="0" xfId="20" applyFont="1" applyFill="1" applyBorder="1" applyAlignment="1" applyProtection="1">
      <alignment horizontal="right"/>
    </xf>
    <xf numFmtId="0" fontId="14" fillId="0" borderId="0" xfId="20" applyFont="1" applyFill="1" applyBorder="1" applyProtection="1"/>
    <xf numFmtId="0" fontId="3" fillId="0" borderId="0" xfId="20" applyFont="1" applyFill="1" applyBorder="1" applyProtection="1"/>
    <xf numFmtId="0" fontId="20" fillId="0" borderId="0" xfId="20"/>
    <xf numFmtId="0" fontId="8" fillId="0" borderId="1" xfId="20" applyFont="1" applyFill="1" applyBorder="1" applyAlignment="1" applyProtection="1">
      <alignment horizontal="left"/>
    </xf>
    <xf numFmtId="0" fontId="8" fillId="0" borderId="1" xfId="20" applyFont="1" applyFill="1" applyBorder="1" applyAlignment="1" applyProtection="1">
      <alignment horizontal="center"/>
    </xf>
    <xf numFmtId="0" fontId="8" fillId="0" borderId="1" xfId="20" applyFont="1" applyFill="1" applyBorder="1" applyAlignment="1" applyProtection="1">
      <alignment horizontal="right"/>
    </xf>
    <xf numFmtId="0" fontId="7" fillId="0" borderId="0" xfId="20" applyFont="1" applyFill="1" applyProtection="1"/>
    <xf numFmtId="177" fontId="7" fillId="0" borderId="0" xfId="20" applyNumberFormat="1" applyFont="1" applyFill="1" applyProtection="1"/>
    <xf numFmtId="0" fontId="3" fillId="0" borderId="0" xfId="0" applyFont="1" applyFill="1" applyBorder="1" applyAlignment="1" applyProtection="1">
      <alignment horizontal="left"/>
    </xf>
    <xf numFmtId="0" fontId="0" fillId="0" borderId="0" xfId="0" applyBorder="1"/>
    <xf numFmtId="0" fontId="31" fillId="0" borderId="0" xfId="0" applyFont="1" applyFill="1" applyBorder="1" applyProtection="1"/>
    <xf numFmtId="0" fontId="9" fillId="0" borderId="0" xfId="3" applyFont="1" applyFill="1" applyAlignment="1" applyProtection="1">
      <alignment horizontal="right"/>
    </xf>
    <xf numFmtId="164" fontId="4" fillId="0" borderId="0" xfId="7" applyNumberFormat="1" applyFont="1" applyFill="1" applyBorder="1" applyProtection="1"/>
    <xf numFmtId="3" fontId="4" fillId="0" borderId="0" xfId="0" applyNumberFormat="1" applyFont="1" applyFill="1"/>
    <xf numFmtId="3" fontId="4" fillId="0" borderId="0" xfId="0" applyNumberFormat="1" applyFont="1" applyFill="1" applyAlignment="1">
      <alignment horizontal="center"/>
    </xf>
    <xf numFmtId="0" fontId="8" fillId="0" borderId="0" xfId="9" applyFont="1" applyFill="1" applyBorder="1" applyAlignment="1" applyProtection="1">
      <alignment vertical="center"/>
    </xf>
    <xf numFmtId="0" fontId="6" fillId="2" borderId="0" xfId="0" applyFont="1" applyFill="1" applyBorder="1" applyAlignment="1" applyProtection="1">
      <alignment horizontal="centerContinuous"/>
    </xf>
    <xf numFmtId="0" fontId="6" fillId="2" borderId="0" xfId="0" applyFont="1" applyFill="1" applyBorder="1" applyAlignment="1" applyProtection="1">
      <alignment horizontal="right" indent="1"/>
    </xf>
    <xf numFmtId="16" fontId="6" fillId="2" borderId="0" xfId="0" quotePrefix="1" applyNumberFormat="1" applyFont="1" applyFill="1" applyBorder="1" applyAlignment="1" applyProtection="1">
      <alignment horizontal="right" indent="1"/>
    </xf>
    <xf numFmtId="0" fontId="6" fillId="2" borderId="1" xfId="0" applyFont="1" applyFill="1" applyBorder="1" applyAlignment="1" applyProtection="1">
      <alignment horizontal="right" indent="1"/>
    </xf>
    <xf numFmtId="195" fontId="7" fillId="0" borderId="0" xfId="0" applyNumberFormat="1" applyFont="1" applyFill="1" applyBorder="1" applyProtection="1"/>
    <xf numFmtId="3" fontId="7" fillId="0" borderId="0" xfId="0" applyNumberFormat="1" applyFont="1" applyFill="1" applyBorder="1" applyProtection="1"/>
    <xf numFmtId="0" fontId="8" fillId="0" borderId="0" xfId="0" applyFont="1" applyFill="1" applyAlignment="1" applyProtection="1">
      <alignment horizontal="left"/>
    </xf>
    <xf numFmtId="195" fontId="8" fillId="0" borderId="0" xfId="0" applyNumberFormat="1" applyFont="1" applyFill="1" applyBorder="1" applyProtection="1"/>
    <xf numFmtId="0" fontId="61" fillId="0" borderId="0" xfId="0" applyFont="1" applyFill="1" applyBorder="1" applyProtection="1"/>
    <xf numFmtId="0" fontId="51" fillId="0" borderId="0" xfId="0" applyFont="1" applyFill="1" applyBorder="1" applyAlignment="1" applyProtection="1">
      <alignment horizontal="justify" wrapText="1"/>
    </xf>
    <xf numFmtId="0" fontId="35" fillId="0" borderId="0" xfId="0" applyFont="1" applyFill="1" applyBorder="1" applyAlignment="1" applyProtection="1"/>
    <xf numFmtId="0" fontId="9" fillId="0" borderId="0" xfId="0" applyFont="1" applyFill="1" applyAlignment="1" applyProtection="1">
      <alignment horizontal="right"/>
    </xf>
    <xf numFmtId="0" fontId="9" fillId="0" borderId="0" xfId="3" applyFont="1" applyFill="1" applyAlignment="1" applyProtection="1">
      <alignment horizontal="right"/>
    </xf>
    <xf numFmtId="0" fontId="51" fillId="0" borderId="0" xfId="0" applyFont="1" applyFill="1" applyBorder="1" applyAlignment="1" applyProtection="1">
      <alignment wrapText="1"/>
    </xf>
    <xf numFmtId="3" fontId="14" fillId="0" borderId="0" xfId="0" applyNumberFormat="1" applyFont="1" applyFill="1" applyBorder="1" applyProtection="1"/>
    <xf numFmtId="4" fontId="4" fillId="0" borderId="0" xfId="0" applyNumberFormat="1" applyFont="1" applyFill="1" applyBorder="1" applyProtection="1"/>
    <xf numFmtId="0" fontId="62" fillId="0" borderId="0" xfId="0" applyFont="1" applyFill="1" applyBorder="1" applyProtection="1"/>
    <xf numFmtId="0" fontId="63" fillId="0" borderId="0" xfId="0" applyFont="1" applyFill="1" applyBorder="1" applyProtection="1"/>
    <xf numFmtId="0" fontId="62" fillId="0" borderId="0" xfId="0" applyFont="1" applyFill="1" applyBorder="1" applyAlignment="1" applyProtection="1">
      <alignment horizontal="left" indent="1"/>
    </xf>
    <xf numFmtId="0" fontId="64" fillId="0" borderId="0" xfId="0" applyFont="1" applyFill="1" applyProtection="1"/>
    <xf numFmtId="196" fontId="25" fillId="0" borderId="0" xfId="0" applyNumberFormat="1" applyFont="1" applyFill="1" applyBorder="1" applyAlignment="1">
      <alignment horizontal="right" vertical="center"/>
    </xf>
    <xf numFmtId="3" fontId="3" fillId="0" borderId="0" xfId="0" applyNumberFormat="1" applyFont="1" applyFill="1" applyBorder="1" applyProtection="1"/>
    <xf numFmtId="196" fontId="65" fillId="0" borderId="0" xfId="0" applyNumberFormat="1" applyFont="1" applyFill="1" applyBorder="1" applyAlignment="1">
      <alignment horizontal="right" vertical="center"/>
    </xf>
    <xf numFmtId="177" fontId="3" fillId="0" borderId="0" xfId="0" applyNumberFormat="1" applyFont="1" applyFill="1" applyBorder="1" applyProtection="1"/>
    <xf numFmtId="187" fontId="3" fillId="0" borderId="0" xfId="0" applyNumberFormat="1" applyFont="1" applyFill="1" applyProtection="1"/>
    <xf numFmtId="165" fontId="3" fillId="0" borderId="0" xfId="0" applyNumberFormat="1" applyFont="1" applyFill="1" applyBorder="1" applyProtection="1"/>
    <xf numFmtId="0" fontId="32" fillId="0" borderId="0" xfId="0" applyFont="1" applyFill="1" applyProtection="1"/>
    <xf numFmtId="3" fontId="32" fillId="0" borderId="0" xfId="0" applyNumberFormat="1" applyFont="1" applyFill="1" applyAlignment="1" applyProtection="1">
      <alignment horizontal="right"/>
    </xf>
    <xf numFmtId="196" fontId="3" fillId="0" borderId="0" xfId="0" applyNumberFormat="1" applyFont="1" applyFill="1" applyBorder="1" applyProtection="1"/>
    <xf numFmtId="0" fontId="6" fillId="0" borderId="0" xfId="0" applyFont="1" applyFill="1" applyAlignment="1" applyProtection="1">
      <alignment horizontal="right"/>
    </xf>
    <xf numFmtId="0" fontId="15" fillId="0" borderId="0" xfId="0" applyFont="1" applyFill="1" applyBorder="1" applyProtection="1"/>
    <xf numFmtId="165" fontId="15" fillId="2" borderId="1" xfId="0" applyNumberFormat="1" applyFont="1" applyFill="1" applyBorder="1" applyProtection="1"/>
    <xf numFmtId="1" fontId="23" fillId="0" borderId="0" xfId="0" applyNumberFormat="1" applyFont="1" applyFill="1" applyBorder="1" applyProtection="1"/>
    <xf numFmtId="165" fontId="23" fillId="0" borderId="0" xfId="0" applyNumberFormat="1" applyFont="1" applyFill="1" applyBorder="1" applyProtection="1"/>
    <xf numFmtId="165" fontId="4" fillId="0" borderId="0" xfId="0" applyNumberFormat="1" applyFont="1" applyFill="1" applyBorder="1" applyAlignment="1" applyProtection="1">
      <alignment horizontal="right"/>
    </xf>
    <xf numFmtId="3" fontId="8" fillId="0" borderId="0" xfId="0" applyNumberFormat="1" applyFont="1" applyFill="1" applyAlignment="1">
      <alignment vertical="top"/>
    </xf>
    <xf numFmtId="3" fontId="15" fillId="0" borderId="0" xfId="0" applyNumberFormat="1" applyFont="1" applyFill="1" applyBorder="1" applyProtection="1"/>
    <xf numFmtId="165" fontId="16" fillId="0" borderId="0" xfId="0" applyNumberFormat="1" applyFont="1" applyFill="1" applyBorder="1" applyAlignment="1" applyProtection="1">
      <alignment horizontal="centerContinuous"/>
    </xf>
    <xf numFmtId="0" fontId="6" fillId="2" borderId="1" xfId="0" applyFont="1" applyFill="1" applyBorder="1" applyAlignment="1">
      <alignment horizontal="right"/>
    </xf>
    <xf numFmtId="165" fontId="8" fillId="0" borderId="0" xfId="0" applyNumberFormat="1" applyFont="1" applyFill="1" applyBorder="1" applyAlignment="1" applyProtection="1">
      <alignment horizontal="left" vertical="top"/>
    </xf>
    <xf numFmtId="177" fontId="0" fillId="0" borderId="0" xfId="0" applyNumberFormat="1" applyAlignment="1">
      <alignment horizontal="right" wrapText="1"/>
    </xf>
    <xf numFmtId="0" fontId="5" fillId="0" borderId="0" xfId="0" applyFont="1" applyAlignment="1"/>
    <xf numFmtId="0" fontId="0" fillId="0" borderId="0" xfId="0" applyAlignment="1">
      <alignment wrapText="1"/>
    </xf>
    <xf numFmtId="177" fontId="0" fillId="0" borderId="0" xfId="0" applyNumberFormat="1" applyAlignment="1">
      <alignment wrapText="1"/>
    </xf>
    <xf numFmtId="165" fontId="24" fillId="0" borderId="0" xfId="0" applyNumberFormat="1" applyFont="1" applyFill="1" applyBorder="1" applyAlignment="1" applyProtection="1">
      <alignment horizontal="center"/>
    </xf>
    <xf numFmtId="3" fontId="3" fillId="0" borderId="0" xfId="0" applyNumberFormat="1" applyFont="1" applyFill="1" applyBorder="1" applyAlignment="1" applyProtection="1">
      <alignment horizontal="centerContinuous"/>
    </xf>
    <xf numFmtId="164" fontId="4" fillId="0" borderId="0" xfId="0" applyNumberFormat="1" applyFont="1" applyFill="1" applyBorder="1" applyAlignment="1" applyProtection="1">
      <alignment horizontal="center"/>
    </xf>
    <xf numFmtId="194" fontId="8" fillId="0" borderId="0" xfId="0" applyNumberFormat="1" applyFont="1" applyFill="1" applyBorder="1" applyAlignment="1" applyProtection="1">
      <alignment horizontal="right"/>
    </xf>
    <xf numFmtId="0" fontId="7" fillId="0" borderId="0" xfId="14" applyFont="1" applyFill="1" applyBorder="1" applyAlignment="1" applyProtection="1">
      <alignment vertical="center" wrapText="1"/>
    </xf>
    <xf numFmtId="0" fontId="9" fillId="0" borderId="0" xfId="3" applyFont="1" applyFill="1" applyAlignment="1" applyProtection="1">
      <alignment horizontal="right"/>
    </xf>
    <xf numFmtId="188" fontId="7" fillId="0" borderId="0" xfId="6" applyFont="1" applyFill="1" applyBorder="1" applyAlignment="1" applyProtection="1">
      <alignment horizontal="left"/>
    </xf>
    <xf numFmtId="3" fontId="4" fillId="0" borderId="0" xfId="7" applyNumberFormat="1" applyFont="1" applyFill="1" applyBorder="1" applyProtection="1"/>
    <xf numFmtId="164" fontId="7" fillId="0" borderId="0" xfId="0" applyNumberFormat="1" applyFont="1" applyFill="1" applyBorder="1" applyAlignment="1" applyProtection="1">
      <alignment horizontal="right"/>
    </xf>
    <xf numFmtId="1" fontId="4" fillId="0" borderId="0" xfId="0" applyNumberFormat="1" applyFont="1"/>
    <xf numFmtId="1" fontId="7" fillId="0" borderId="0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7" fillId="0" borderId="0" xfId="17" applyFont="1" applyFill="1" applyProtection="1"/>
    <xf numFmtId="0" fontId="8" fillId="0" borderId="0" xfId="17" applyFont="1" applyFill="1" applyBorder="1" applyAlignment="1" applyProtection="1">
      <alignment horizontal="center" vertical="center"/>
    </xf>
    <xf numFmtId="3" fontId="8" fillId="0" borderId="0" xfId="0" applyNumberFormat="1" applyFont="1" applyFill="1" applyAlignment="1">
      <alignment horizontal="center"/>
    </xf>
    <xf numFmtId="0" fontId="32" fillId="0" borderId="0" xfId="6" applyNumberFormat="1" applyFont="1" applyFill="1" applyBorder="1" applyAlignment="1" applyProtection="1">
      <alignment vertical="center"/>
    </xf>
    <xf numFmtId="0" fontId="51" fillId="0" borderId="0" xfId="6" applyNumberFormat="1" applyFont="1" applyFill="1" applyBorder="1" applyAlignment="1" applyProtection="1">
      <alignment vertical="center"/>
    </xf>
    <xf numFmtId="0" fontId="8" fillId="0" borderId="0" xfId="19" applyFont="1" applyAlignment="1">
      <alignment vertical="top" wrapText="1"/>
    </xf>
    <xf numFmtId="0" fontId="15" fillId="0" borderId="0" xfId="19" applyNumberFormat="1" applyFont="1" applyFill="1" applyBorder="1" applyAlignment="1" applyProtection="1">
      <alignment horizontal="right"/>
    </xf>
    <xf numFmtId="0" fontId="4" fillId="0" borderId="0" xfId="19" applyNumberFormat="1" applyFont="1" applyFill="1" applyBorder="1" applyAlignment="1" applyProtection="1">
      <alignment horizontal="right"/>
    </xf>
    <xf numFmtId="3" fontId="32" fillId="0" borderId="0" xfId="0" applyNumberFormat="1" applyFont="1" applyFill="1" applyBorder="1" applyProtection="1"/>
    <xf numFmtId="0" fontId="7" fillId="0" borderId="0" xfId="6" applyNumberFormat="1" applyFont="1" applyFill="1" applyAlignment="1" applyProtection="1">
      <alignment wrapText="1"/>
    </xf>
    <xf numFmtId="0" fontId="9" fillId="0" borderId="0" xfId="0" applyFont="1" applyFill="1" applyAlignment="1" applyProtection="1">
      <alignment horizontal="right"/>
    </xf>
    <xf numFmtId="0" fontId="9" fillId="0" borderId="0" xfId="3" applyFont="1" applyFill="1" applyAlignment="1" applyProtection="1">
      <alignment horizontal="right"/>
    </xf>
    <xf numFmtId="0" fontId="0" fillId="0" borderId="0" xfId="0" applyAlignment="1"/>
    <xf numFmtId="0" fontId="11" fillId="6" borderId="0" xfId="0" applyFont="1" applyFill="1" applyBorder="1" applyAlignment="1" applyProtection="1">
      <alignment horizontal="left" indent="1"/>
    </xf>
    <xf numFmtId="0" fontId="13" fillId="6" borderId="0" xfId="0" applyFont="1" applyFill="1" applyBorder="1" applyAlignment="1" applyProtection="1">
      <alignment horizontal="right" vertical="center"/>
    </xf>
    <xf numFmtId="0" fontId="8" fillId="6" borderId="0" xfId="1" applyFont="1" applyFill="1" applyBorder="1" applyAlignment="1" applyProtection="1">
      <alignment horizontal="left"/>
    </xf>
    <xf numFmtId="0" fontId="8" fillId="6" borderId="0" xfId="1" applyFont="1" applyFill="1" applyBorder="1" applyAlignment="1" applyProtection="1">
      <alignment horizontal="justify" vertical="center" wrapText="1"/>
    </xf>
    <xf numFmtId="0" fontId="8" fillId="6" borderId="1" xfId="0" applyFont="1" applyFill="1" applyBorder="1" applyProtection="1"/>
    <xf numFmtId="3" fontId="7" fillId="6" borderId="0" xfId="8" applyNumberFormat="1" applyFont="1" applyFill="1" applyBorder="1" applyProtection="1"/>
    <xf numFmtId="3" fontId="7" fillId="6" borderId="0" xfId="7" applyNumberFormat="1" applyFont="1" applyFill="1" applyBorder="1" applyAlignment="1" applyProtection="1">
      <alignment horizontal="right"/>
    </xf>
    <xf numFmtId="3" fontId="43" fillId="6" borderId="0" xfId="7" applyNumberFormat="1" applyFont="1" applyFill="1" applyBorder="1" applyAlignment="1" applyProtection="1">
      <alignment horizontal="left" indent="1"/>
    </xf>
    <xf numFmtId="3" fontId="66" fillId="6" borderId="0" xfId="17" applyNumberFormat="1" applyFont="1" applyFill="1" applyBorder="1" applyAlignment="1"/>
    <xf numFmtId="0" fontId="7" fillId="6" borderId="0" xfId="0" applyFont="1" applyFill="1" applyBorder="1" applyAlignment="1" applyProtection="1">
      <alignment horizontal="left"/>
    </xf>
    <xf numFmtId="3" fontId="7" fillId="6" borderId="0" xfId="7" applyNumberFormat="1" applyFont="1" applyFill="1" applyBorder="1" applyAlignment="1" applyProtection="1"/>
    <xf numFmtId="3" fontId="8" fillId="6" borderId="2" xfId="7" applyNumberFormat="1" applyFont="1" applyFill="1" applyBorder="1" applyAlignment="1" applyProtection="1">
      <alignment horizontal="left"/>
    </xf>
    <xf numFmtId="3" fontId="8" fillId="6" borderId="2" xfId="7" applyNumberFormat="1" applyFont="1" applyFill="1" applyBorder="1" applyAlignment="1" applyProtection="1">
      <alignment horizontal="right"/>
    </xf>
    <xf numFmtId="3" fontId="8" fillId="6" borderId="2" xfId="7" applyNumberFormat="1" applyFont="1" applyFill="1" applyBorder="1" applyAlignment="1" applyProtection="1"/>
    <xf numFmtId="0" fontId="8" fillId="6" borderId="0" xfId="0" applyFont="1" applyFill="1" applyBorder="1" applyAlignment="1">
      <alignment horizontal="center"/>
    </xf>
    <xf numFmtId="0" fontId="8" fillId="6" borderId="0" xfId="0" applyFont="1" applyFill="1" applyBorder="1" applyAlignment="1">
      <alignment horizontal="right"/>
    </xf>
    <xf numFmtId="0" fontId="8" fillId="6" borderId="1" xfId="0" applyFont="1" applyFill="1" applyBorder="1" applyAlignment="1">
      <alignment horizontal="center"/>
    </xf>
    <xf numFmtId="0" fontId="8" fillId="6" borderId="1" xfId="0" applyFont="1" applyFill="1" applyBorder="1" applyAlignment="1">
      <alignment horizontal="right"/>
    </xf>
    <xf numFmtId="184" fontId="22" fillId="6" borderId="0" xfId="0" applyNumberFormat="1" applyFont="1" applyFill="1" applyBorder="1" applyAlignment="1">
      <alignment horizontal="center"/>
    </xf>
    <xf numFmtId="166" fontId="35" fillId="6" borderId="0" xfId="0" applyNumberFormat="1" applyFont="1" applyFill="1" applyBorder="1" applyAlignment="1">
      <alignment horizontal="right"/>
    </xf>
    <xf numFmtId="172" fontId="7" fillId="6" borderId="0" xfId="0" applyNumberFormat="1" applyFont="1" applyFill="1" applyAlignment="1" applyProtection="1">
      <alignment horizontal="left"/>
    </xf>
    <xf numFmtId="166" fontId="7" fillId="6" borderId="0" xfId="0" applyNumberFormat="1" applyFont="1" applyFill="1" applyBorder="1" applyAlignment="1">
      <alignment horizontal="right"/>
    </xf>
    <xf numFmtId="188" fontId="33" fillId="6" borderId="2" xfId="6" applyFont="1" applyFill="1" applyBorder="1" applyAlignment="1" applyProtection="1">
      <alignment horizontal="left"/>
    </xf>
    <xf numFmtId="1" fontId="33" fillId="6" borderId="2" xfId="6" applyNumberFormat="1" applyFont="1" applyFill="1" applyBorder="1" applyAlignment="1" applyProtection="1">
      <alignment horizontal="right" indent="1"/>
    </xf>
    <xf numFmtId="188" fontId="7" fillId="6" borderId="0" xfId="6" applyFont="1" applyFill="1" applyBorder="1" applyAlignment="1" applyProtection="1">
      <alignment horizontal="left" wrapText="1"/>
    </xf>
    <xf numFmtId="165" fontId="7" fillId="6" borderId="0" xfId="6" applyNumberFormat="1" applyFont="1" applyFill="1" applyBorder="1" applyAlignment="1" applyProtection="1">
      <alignment horizontal="right" indent="1"/>
    </xf>
    <xf numFmtId="188" fontId="7" fillId="6" borderId="4" xfId="6" applyFont="1" applyFill="1" applyBorder="1" applyAlignment="1" applyProtection="1">
      <alignment horizontal="left" wrapText="1"/>
    </xf>
    <xf numFmtId="165" fontId="7" fillId="6" borderId="4" xfId="6" applyNumberFormat="1" applyFont="1" applyFill="1" applyBorder="1" applyAlignment="1" applyProtection="1">
      <alignment horizontal="right" indent="1"/>
    </xf>
    <xf numFmtId="188" fontId="33" fillId="6" borderId="5" xfId="6" applyFont="1" applyFill="1" applyBorder="1" applyAlignment="1" applyProtection="1">
      <alignment horizontal="left"/>
    </xf>
    <xf numFmtId="188" fontId="33" fillId="6" borderId="0" xfId="6" applyFont="1" applyFill="1" applyBorder="1" applyAlignment="1" applyProtection="1">
      <alignment horizontal="left"/>
    </xf>
    <xf numFmtId="188" fontId="33" fillId="6" borderId="1" xfId="6" applyFont="1" applyFill="1" applyBorder="1" applyAlignment="1" applyProtection="1">
      <alignment horizontal="left"/>
    </xf>
    <xf numFmtId="1" fontId="33" fillId="6" borderId="1" xfId="6" applyNumberFormat="1" applyFont="1" applyFill="1" applyBorder="1" applyAlignment="1" applyProtection="1">
      <alignment horizontal="right" indent="1"/>
    </xf>
    <xf numFmtId="188" fontId="7" fillId="6" borderId="0" xfId="6" applyFont="1" applyFill="1" applyBorder="1" applyAlignment="1" applyProtection="1">
      <alignment horizontal="left"/>
    </xf>
    <xf numFmtId="3" fontId="7" fillId="6" borderId="0" xfId="6" applyNumberFormat="1" applyFont="1" applyFill="1" applyBorder="1" applyAlignment="1" applyProtection="1">
      <alignment horizontal="right" indent="1"/>
    </xf>
    <xf numFmtId="3" fontId="32" fillId="6" borderId="0" xfId="6" applyNumberFormat="1" applyFont="1" applyFill="1" applyBorder="1" applyAlignment="1" applyProtection="1">
      <alignment horizontal="right" indent="1"/>
    </xf>
    <xf numFmtId="165" fontId="32" fillId="6" borderId="0" xfId="6" applyNumberFormat="1" applyFont="1" applyFill="1" applyBorder="1" applyAlignment="1" applyProtection="1">
      <alignment horizontal="right" indent="1"/>
    </xf>
    <xf numFmtId="3" fontId="8" fillId="6" borderId="2" xfId="8" applyNumberFormat="1" applyFont="1" applyFill="1" applyBorder="1" applyProtection="1"/>
    <xf numFmtId="3" fontId="8" fillId="6" borderId="2" xfId="8" applyNumberFormat="1" applyFont="1" applyFill="1" applyBorder="1" applyAlignment="1" applyProtection="1">
      <alignment horizontal="right" indent="1"/>
    </xf>
    <xf numFmtId="165" fontId="8" fillId="6" borderId="2" xfId="8" applyNumberFormat="1" applyFont="1" applyFill="1" applyBorder="1" applyAlignment="1" applyProtection="1">
      <alignment horizontal="right" indent="1"/>
    </xf>
    <xf numFmtId="188" fontId="8" fillId="6" borderId="0" xfId="6" applyFont="1" applyFill="1" applyBorder="1" applyAlignment="1" applyProtection="1">
      <alignment horizontal="left"/>
    </xf>
    <xf numFmtId="0" fontId="32" fillId="6" borderId="5" xfId="0" applyFont="1" applyFill="1" applyBorder="1" applyAlignment="1" applyProtection="1">
      <alignment horizontal="center"/>
    </xf>
    <xf numFmtId="0" fontId="32" fillId="6" borderId="4" xfId="0" applyFont="1" applyFill="1" applyBorder="1" applyAlignment="1" applyProtection="1">
      <alignment horizontal="center"/>
    </xf>
    <xf numFmtId="3" fontId="7" fillId="6" borderId="0" xfId="8" applyNumberFormat="1" applyFont="1" applyFill="1" applyBorder="1" applyAlignment="1" applyProtection="1">
      <alignment horizontal="right" indent="1"/>
    </xf>
    <xf numFmtId="165" fontId="7" fillId="6" borderId="0" xfId="8" applyNumberFormat="1" applyFont="1" applyFill="1" applyBorder="1" applyAlignment="1" applyProtection="1">
      <alignment horizontal="right" indent="1"/>
    </xf>
    <xf numFmtId="3" fontId="43" fillId="6" borderId="0" xfId="8" applyNumberFormat="1" applyFont="1" applyFill="1" applyBorder="1" applyAlignment="1" applyProtection="1">
      <alignment horizontal="right" indent="1"/>
    </xf>
    <xf numFmtId="165" fontId="43" fillId="6" borderId="0" xfId="8" applyNumberFormat="1" applyFont="1" applyFill="1" applyBorder="1" applyAlignment="1" applyProtection="1">
      <alignment horizontal="right" indent="1"/>
    </xf>
    <xf numFmtId="172" fontId="7" fillId="6" borderId="1" xfId="0" applyNumberFormat="1" applyFont="1" applyFill="1" applyBorder="1" applyAlignment="1" applyProtection="1">
      <alignment horizontal="left"/>
    </xf>
    <xf numFmtId="166" fontId="7" fillId="6" borderId="1" xfId="0" applyNumberFormat="1" applyFont="1" applyFill="1" applyBorder="1" applyAlignment="1">
      <alignment horizontal="right"/>
    </xf>
    <xf numFmtId="0" fontId="7" fillId="6" borderId="0" xfId="0" applyFont="1" applyFill="1" applyAlignment="1" applyProtection="1">
      <alignment horizontal="left"/>
    </xf>
    <xf numFmtId="0" fontId="0" fillId="6" borderId="0" xfId="0" applyFill="1"/>
    <xf numFmtId="3" fontId="7" fillId="6" borderId="0" xfId="0" applyNumberFormat="1" applyFont="1" applyFill="1" applyAlignment="1" applyProtection="1">
      <alignment horizontal="right"/>
    </xf>
    <xf numFmtId="3" fontId="8" fillId="6" borderId="1" xfId="0" applyNumberFormat="1" applyFont="1" applyFill="1" applyBorder="1" applyProtection="1"/>
    <xf numFmtId="3" fontId="7" fillId="6" borderId="1" xfId="0" applyNumberFormat="1" applyFont="1" applyFill="1" applyBorder="1" applyProtection="1"/>
    <xf numFmtId="3" fontId="8" fillId="6" borderId="1" xfId="8" applyNumberFormat="1" applyFont="1" applyFill="1" applyBorder="1" applyProtection="1"/>
    <xf numFmtId="176" fontId="7" fillId="6" borderId="0" xfId="0" applyNumberFormat="1" applyFont="1" applyFill="1"/>
    <xf numFmtId="3" fontId="7" fillId="6" borderId="4" xfId="6" applyNumberFormat="1" applyFont="1" applyFill="1" applyBorder="1" applyAlignment="1" applyProtection="1">
      <alignment horizontal="right" indent="1"/>
    </xf>
    <xf numFmtId="0" fontId="7" fillId="6" borderId="2" xfId="0" applyFont="1" applyFill="1" applyBorder="1" applyAlignment="1">
      <alignment horizontal="left"/>
    </xf>
    <xf numFmtId="0" fontId="8" fillId="6" borderId="2" xfId="0" applyFont="1" applyFill="1" applyBorder="1" applyAlignment="1">
      <alignment horizontal="right" wrapText="1" indent="1"/>
    </xf>
    <xf numFmtId="0" fontId="7" fillId="6" borderId="0" xfId="0" applyFont="1" applyFill="1" applyBorder="1" applyAlignment="1">
      <alignment horizontal="left"/>
    </xf>
    <xf numFmtId="14" fontId="7" fillId="6" borderId="0" xfId="0" applyNumberFormat="1" applyFont="1" applyFill="1" applyBorder="1" applyAlignment="1">
      <alignment horizontal="right" indent="1"/>
    </xf>
    <xf numFmtId="193" fontId="7" fillId="6" borderId="0" xfId="0" applyNumberFormat="1" applyFont="1" applyFill="1" applyBorder="1" applyAlignment="1">
      <alignment horizontal="right" indent="1"/>
    </xf>
    <xf numFmtId="176" fontId="7" fillId="6" borderId="1" xfId="0" applyNumberFormat="1" applyFont="1" applyFill="1" applyBorder="1"/>
    <xf numFmtId="3" fontId="7" fillId="6" borderId="1" xfId="8" applyNumberFormat="1" applyFont="1" applyFill="1" applyBorder="1" applyProtection="1"/>
    <xf numFmtId="176" fontId="35" fillId="6" borderId="0" xfId="0" applyNumberFormat="1" applyFont="1" applyFill="1"/>
    <xf numFmtId="194" fontId="7" fillId="6" borderId="0" xfId="0" applyNumberFormat="1" applyFont="1" applyFill="1" applyBorder="1" applyAlignment="1">
      <alignment horizontal="right"/>
    </xf>
    <xf numFmtId="165" fontId="7" fillId="6" borderId="0" xfId="8" applyNumberFormat="1" applyFont="1" applyFill="1" applyBorder="1" applyAlignment="1" applyProtection="1">
      <alignment horizontal="right"/>
    </xf>
    <xf numFmtId="165" fontId="31" fillId="0" borderId="0" xfId="8" applyNumberFormat="1" applyFont="1" applyFill="1" applyBorder="1" applyAlignment="1" applyProtection="1">
      <alignment horizontal="right"/>
    </xf>
    <xf numFmtId="0" fontId="31" fillId="0" borderId="0" xfId="20" applyFont="1" applyFill="1" applyProtection="1"/>
    <xf numFmtId="188" fontId="7" fillId="6" borderId="6" xfId="6" applyFont="1" applyFill="1" applyBorder="1" applyAlignment="1" applyProtection="1">
      <alignment horizontal="right" wrapText="1"/>
    </xf>
    <xf numFmtId="188" fontId="8" fillId="6" borderId="6" xfId="6" applyFont="1" applyFill="1" applyBorder="1" applyAlignment="1" applyProtection="1">
      <alignment horizontal="right" wrapText="1"/>
    </xf>
    <xf numFmtId="0" fontId="31" fillId="0" borderId="0" xfId="20" applyFont="1" applyFill="1" applyBorder="1" applyProtection="1"/>
    <xf numFmtId="3" fontId="31" fillId="0" borderId="0" xfId="8" applyNumberFormat="1" applyFont="1" applyFill="1" applyBorder="1" applyProtection="1"/>
    <xf numFmtId="0" fontId="8" fillId="6" borderId="3" xfId="0" applyFont="1" applyFill="1" applyBorder="1"/>
    <xf numFmtId="0" fontId="8" fillId="6" borderId="3" xfId="0" applyFont="1" applyFill="1" applyBorder="1" applyAlignment="1">
      <alignment horizontal="right"/>
    </xf>
    <xf numFmtId="0" fontId="8" fillId="6" borderId="0" xfId="0" applyFont="1" applyFill="1" applyBorder="1"/>
    <xf numFmtId="0" fontId="8" fillId="6" borderId="1" xfId="0" quotePrefix="1" applyFont="1" applyFill="1" applyBorder="1" applyAlignment="1">
      <alignment horizontal="right"/>
    </xf>
    <xf numFmtId="14" fontId="7" fillId="6" borderId="0" xfId="0" applyNumberFormat="1" applyFont="1" applyFill="1" applyAlignment="1" applyProtection="1">
      <alignment horizontal="left"/>
      <protection locked="0"/>
    </xf>
    <xf numFmtId="180" fontId="7" fillId="6" borderId="0" xfId="0" applyNumberFormat="1" applyFont="1" applyFill="1" applyAlignment="1">
      <alignment horizontal="right"/>
    </xf>
    <xf numFmtId="165" fontId="8" fillId="6" borderId="0" xfId="8" applyNumberFormat="1" applyFont="1" applyFill="1" applyBorder="1" applyAlignment="1" applyProtection="1">
      <alignment horizontal="right" indent="1"/>
    </xf>
    <xf numFmtId="0" fontId="7" fillId="6" borderId="1" xfId="0" applyFont="1" applyFill="1" applyBorder="1" applyAlignment="1">
      <alignment horizontal="left"/>
    </xf>
    <xf numFmtId="14" fontId="7" fillId="6" borderId="1" xfId="0" quotePrefix="1" applyNumberFormat="1" applyFont="1" applyFill="1" applyBorder="1" applyAlignment="1">
      <alignment horizontal="right" indent="1"/>
    </xf>
    <xf numFmtId="193" fontId="7" fillId="6" borderId="1" xfId="0" applyNumberFormat="1" applyFont="1" applyFill="1" applyBorder="1" applyAlignment="1">
      <alignment horizontal="right" indent="1"/>
    </xf>
    <xf numFmtId="1" fontId="33" fillId="6" borderId="3" xfId="6" applyNumberFormat="1" applyFont="1" applyFill="1" applyBorder="1" applyAlignment="1" applyProtection="1">
      <alignment horizontal="center"/>
    </xf>
    <xf numFmtId="188" fontId="7" fillId="6" borderId="5" xfId="6" applyFont="1" applyFill="1" applyBorder="1" applyAlignment="1" applyProtection="1">
      <alignment horizontal="left" wrapText="1"/>
    </xf>
    <xf numFmtId="0" fontId="8" fillId="6" borderId="4" xfId="0" applyFont="1" applyFill="1" applyBorder="1" applyAlignment="1">
      <alignment horizontal="right"/>
    </xf>
    <xf numFmtId="0" fontId="7" fillId="6" borderId="0" xfId="0" applyNumberFormat="1" applyFont="1" applyFill="1" applyAlignment="1">
      <alignment horizontal="left"/>
    </xf>
    <xf numFmtId="0" fontId="8" fillId="6" borderId="2" xfId="0" applyFont="1" applyFill="1" applyBorder="1" applyAlignment="1">
      <alignment horizontal="left"/>
    </xf>
    <xf numFmtId="0" fontId="7" fillId="6" borderId="4" xfId="0" applyNumberFormat="1" applyFont="1" applyFill="1" applyBorder="1" applyAlignment="1">
      <alignment horizontal="left"/>
    </xf>
    <xf numFmtId="0" fontId="8" fillId="6" borderId="4" xfId="0" applyNumberFormat="1" applyFont="1" applyFill="1" applyBorder="1" applyAlignment="1">
      <alignment horizontal="left"/>
    </xf>
    <xf numFmtId="3" fontId="8" fillId="6" borderId="0" xfId="8" applyNumberFormat="1" applyFont="1" applyFill="1" applyBorder="1" applyAlignment="1" applyProtection="1">
      <alignment horizontal="right" indent="1"/>
    </xf>
    <xf numFmtId="3" fontId="7" fillId="6" borderId="6" xfId="8" applyNumberFormat="1" applyFont="1" applyFill="1" applyBorder="1" applyAlignment="1" applyProtection="1">
      <alignment horizontal="right" indent="1"/>
    </xf>
    <xf numFmtId="3" fontId="8" fillId="6" borderId="6" xfId="8" applyNumberFormat="1" applyFont="1" applyFill="1" applyBorder="1" applyAlignment="1" applyProtection="1">
      <alignment horizontal="right" indent="1"/>
    </xf>
    <xf numFmtId="165" fontId="8" fillId="6" borderId="6" xfId="8" applyNumberFormat="1" applyFont="1" applyFill="1" applyBorder="1" applyAlignment="1" applyProtection="1">
      <alignment horizontal="right" indent="1"/>
    </xf>
    <xf numFmtId="188" fontId="7" fillId="6" borderId="4" xfId="6" applyFont="1" applyFill="1" applyBorder="1" applyAlignment="1" applyProtection="1">
      <alignment horizontal="left"/>
    </xf>
    <xf numFmtId="172" fontId="7" fillId="6" borderId="0" xfId="0" applyNumberFormat="1" applyFont="1" applyFill="1" applyBorder="1" applyAlignment="1">
      <alignment horizontal="left"/>
    </xf>
    <xf numFmtId="0" fontId="7" fillId="6" borderId="3" xfId="0" applyFont="1" applyFill="1" applyBorder="1" applyAlignment="1">
      <alignment horizontal="left"/>
    </xf>
    <xf numFmtId="166" fontId="7" fillId="6" borderId="5" xfId="0" applyNumberFormat="1" applyFont="1" applyFill="1" applyBorder="1" applyAlignment="1">
      <alignment horizontal="right"/>
    </xf>
    <xf numFmtId="1" fontId="7" fillId="6" borderId="1" xfId="0" applyNumberFormat="1" applyFont="1" applyFill="1" applyBorder="1" applyAlignment="1">
      <alignment horizontal="left"/>
    </xf>
    <xf numFmtId="166" fontId="7" fillId="6" borderId="4" xfId="0" applyNumberFormat="1" applyFont="1" applyFill="1" applyBorder="1" applyAlignment="1">
      <alignment horizontal="right"/>
    </xf>
    <xf numFmtId="0" fontId="8" fillId="6" borderId="0" xfId="0" applyFont="1" applyFill="1" applyProtection="1"/>
    <xf numFmtId="0" fontId="7" fillId="6" borderId="0" xfId="0" applyFont="1" applyFill="1" applyProtection="1"/>
    <xf numFmtId="0" fontId="8" fillId="6" borderId="1" xfId="0" applyFont="1" applyFill="1" applyBorder="1" applyAlignment="1" applyProtection="1">
      <alignment horizontal="right" wrapText="1"/>
    </xf>
    <xf numFmtId="0" fontId="8" fillId="6" borderId="1" xfId="0" applyFont="1" applyFill="1" applyBorder="1" applyAlignment="1" applyProtection="1">
      <alignment horizontal="right"/>
    </xf>
    <xf numFmtId="0" fontId="7" fillId="6" borderId="0" xfId="0" applyFont="1" applyFill="1" applyAlignment="1" applyProtection="1">
      <alignment horizontal="right"/>
    </xf>
    <xf numFmtId="0" fontId="8" fillId="6" borderId="2" xfId="0" applyFont="1" applyFill="1" applyBorder="1" applyAlignment="1">
      <alignment horizontal="center"/>
    </xf>
    <xf numFmtId="0" fontId="8" fillId="6" borderId="2" xfId="0" applyFont="1" applyFill="1" applyBorder="1" applyAlignment="1">
      <alignment horizontal="right" wrapText="1"/>
    </xf>
    <xf numFmtId="14" fontId="7" fillId="6" borderId="0" xfId="0" applyNumberFormat="1" applyFont="1" applyFill="1" applyAlignment="1">
      <alignment horizontal="left"/>
    </xf>
    <xf numFmtId="0" fontId="8" fillId="6" borderId="1" xfId="20" applyFont="1" applyFill="1" applyBorder="1" applyAlignment="1" applyProtection="1">
      <alignment horizontal="center"/>
    </xf>
    <xf numFmtId="1" fontId="8" fillId="6" borderId="1" xfId="20" applyNumberFormat="1" applyFont="1" applyFill="1" applyBorder="1" applyAlignment="1" applyProtection="1">
      <alignment horizontal="right"/>
    </xf>
    <xf numFmtId="0" fontId="7" fillId="6" borderId="0" xfId="20" applyFont="1" applyFill="1" applyBorder="1" applyAlignment="1" applyProtection="1">
      <alignment horizontal="left"/>
    </xf>
    <xf numFmtId="3" fontId="7" fillId="6" borderId="0" xfId="20" applyNumberFormat="1" applyFont="1" applyFill="1" applyBorder="1" applyAlignment="1" applyProtection="1">
      <alignment horizontal="right"/>
    </xf>
    <xf numFmtId="3" fontId="8" fillId="6" borderId="2" xfId="8" applyNumberFormat="1" applyFont="1" applyFill="1" applyBorder="1" applyAlignment="1" applyProtection="1">
      <alignment horizontal="right"/>
    </xf>
    <xf numFmtId="0" fontId="8" fillId="6" borderId="2" xfId="20" applyFont="1" applyFill="1" applyBorder="1" applyAlignment="1" applyProtection="1">
      <alignment horizontal="center"/>
    </xf>
    <xf numFmtId="0" fontId="32" fillId="0" borderId="0" xfId="20" applyFont="1" applyFill="1" applyBorder="1" applyProtection="1"/>
    <xf numFmtId="0" fontId="33" fillId="0" borderId="0" xfId="20" applyFont="1" applyFill="1" applyBorder="1" applyAlignment="1" applyProtection="1">
      <alignment horizontal="right"/>
    </xf>
    <xf numFmtId="0" fontId="67" fillId="0" borderId="0" xfId="3" applyFont="1" applyFill="1" applyAlignment="1" applyProtection="1">
      <alignment horizontal="right"/>
    </xf>
    <xf numFmtId="0" fontId="67" fillId="0" borderId="0" xfId="0" applyFont="1" applyFill="1" applyBorder="1" applyAlignment="1" applyProtection="1"/>
    <xf numFmtId="0" fontId="32" fillId="0" borderId="0" xfId="20" applyFont="1" applyFill="1" applyProtection="1"/>
    <xf numFmtId="0" fontId="33" fillId="0" borderId="1" xfId="0" applyFont="1" applyFill="1" applyBorder="1" applyProtection="1"/>
    <xf numFmtId="0" fontId="32" fillId="0" borderId="1" xfId="0" applyFont="1" applyFill="1" applyBorder="1" applyProtection="1"/>
    <xf numFmtId="0" fontId="32" fillId="0" borderId="0" xfId="0" applyFont="1" applyFill="1" applyBorder="1" applyProtection="1"/>
    <xf numFmtId="197" fontId="32" fillId="0" borderId="0" xfId="0" applyNumberFormat="1" applyFont="1" applyFill="1" applyBorder="1" applyProtection="1"/>
    <xf numFmtId="0" fontId="33" fillId="6" borderId="1" xfId="0" applyFont="1" applyFill="1" applyBorder="1" applyProtection="1"/>
    <xf numFmtId="0" fontId="33" fillId="6" borderId="2" xfId="0" applyFont="1" applyFill="1" applyBorder="1" applyAlignment="1" applyProtection="1">
      <alignment horizontal="right"/>
    </xf>
    <xf numFmtId="3" fontId="32" fillId="6" borderId="0" xfId="8" applyNumberFormat="1" applyFont="1" applyFill="1" applyBorder="1" applyProtection="1"/>
    <xf numFmtId="3" fontId="32" fillId="6" borderId="0" xfId="17" applyNumberFormat="1" applyFont="1" applyFill="1" applyBorder="1" applyAlignment="1"/>
    <xf numFmtId="0" fontId="32" fillId="6" borderId="0" xfId="0" applyFont="1" applyFill="1" applyBorder="1" applyAlignment="1" applyProtection="1">
      <alignment horizontal="left"/>
    </xf>
    <xf numFmtId="3" fontId="33" fillId="6" borderId="2" xfId="7" applyNumberFormat="1" applyFont="1" applyFill="1" applyBorder="1" applyAlignment="1" applyProtection="1">
      <alignment horizontal="left"/>
    </xf>
    <xf numFmtId="165" fontId="32" fillId="6" borderId="0" xfId="0" quotePrefix="1" applyNumberFormat="1" applyFont="1" applyFill="1" applyBorder="1" applyAlignment="1" applyProtection="1"/>
    <xf numFmtId="3" fontId="33" fillId="6" borderId="2" xfId="7" applyNumberFormat="1" applyFont="1" applyFill="1" applyBorder="1" applyAlignment="1" applyProtection="1"/>
    <xf numFmtId="0" fontId="68" fillId="0" borderId="0" xfId="0" applyFont="1"/>
    <xf numFmtId="0" fontId="32" fillId="0" borderId="0" xfId="0" applyFont="1"/>
    <xf numFmtId="0" fontId="33" fillId="0" borderId="1" xfId="17" applyFont="1" applyFill="1" applyBorder="1" applyAlignment="1"/>
    <xf numFmtId="0" fontId="33" fillId="6" borderId="2" xfId="17" applyFont="1" applyFill="1" applyBorder="1" applyAlignment="1"/>
    <xf numFmtId="0" fontId="33" fillId="6" borderId="1" xfId="17" applyFont="1" applyFill="1" applyBorder="1" applyAlignment="1">
      <alignment horizontal="right" textRotation="90"/>
    </xf>
    <xf numFmtId="0" fontId="33" fillId="6" borderId="2" xfId="17" applyFont="1" applyFill="1" applyBorder="1" applyAlignment="1">
      <alignment horizontal="right" textRotation="90"/>
    </xf>
    <xf numFmtId="0" fontId="32" fillId="6" borderId="0" xfId="17" applyFont="1" applyFill="1" applyBorder="1" applyAlignment="1"/>
    <xf numFmtId="3" fontId="32" fillId="6" borderId="0" xfId="17" applyNumberFormat="1" applyFont="1" applyFill="1" applyBorder="1" applyAlignment="1">
      <alignment horizontal="right"/>
    </xf>
    <xf numFmtId="0" fontId="33" fillId="6" borderId="1" xfId="17" applyFont="1" applyFill="1" applyBorder="1" applyAlignment="1"/>
    <xf numFmtId="3" fontId="33" fillId="6" borderId="1" xfId="17" applyNumberFormat="1" applyFont="1" applyFill="1" applyBorder="1" applyAlignment="1">
      <alignment horizontal="right"/>
    </xf>
    <xf numFmtId="3" fontId="33" fillId="6" borderId="1" xfId="17" applyNumberFormat="1" applyFont="1" applyFill="1" applyBorder="1" applyAlignment="1"/>
    <xf numFmtId="3" fontId="33" fillId="6" borderId="2" xfId="17" applyNumberFormat="1" applyFont="1" applyFill="1" applyBorder="1" applyAlignment="1">
      <alignment horizontal="right"/>
    </xf>
    <xf numFmtId="3" fontId="33" fillId="6" borderId="2" xfId="17" applyNumberFormat="1" applyFont="1" applyFill="1" applyBorder="1" applyAlignment="1"/>
    <xf numFmtId="164" fontId="32" fillId="0" borderId="0" xfId="20" applyNumberFormat="1" applyFont="1" applyFill="1" applyProtection="1"/>
    <xf numFmtId="3" fontId="33" fillId="0" borderId="0" xfId="0" applyNumberFormat="1" applyFont="1" applyFill="1"/>
    <xf numFmtId="0" fontId="69" fillId="0" borderId="0" xfId="0" applyFont="1"/>
    <xf numFmtId="3" fontId="32" fillId="6" borderId="2" xfId="0" applyNumberFormat="1" applyFont="1" applyFill="1" applyBorder="1" applyAlignment="1">
      <alignment horizontal="center"/>
    </xf>
    <xf numFmtId="3" fontId="32" fillId="6" borderId="1" xfId="8" applyNumberFormat="1" applyFont="1" applyFill="1" applyBorder="1" applyProtection="1"/>
    <xf numFmtId="0" fontId="32" fillId="0" borderId="0" xfId="0" applyFont="1" applyFill="1" applyBorder="1" applyAlignment="1" applyProtection="1"/>
    <xf numFmtId="3" fontId="32" fillId="0" borderId="0" xfId="17" applyNumberFormat="1" applyFont="1" applyFill="1" applyBorder="1" applyAlignment="1"/>
    <xf numFmtId="0" fontId="33" fillId="0" borderId="0" xfId="0" applyFont="1"/>
    <xf numFmtId="0" fontId="32" fillId="0" borderId="0" xfId="0" applyFont="1" applyAlignment="1"/>
    <xf numFmtId="0" fontId="32" fillId="6" borderId="2" xfId="0" applyFont="1" applyFill="1" applyBorder="1" applyAlignment="1" applyProtection="1">
      <alignment horizontal="center"/>
    </xf>
    <xf numFmtId="3" fontId="32" fillId="0" borderId="0" xfId="8" applyNumberFormat="1" applyFont="1" applyFill="1" applyBorder="1" applyProtection="1"/>
    <xf numFmtId="165" fontId="32" fillId="0" borderId="0" xfId="8" applyNumberFormat="1" applyFont="1" applyFill="1" applyBorder="1" applyAlignment="1" applyProtection="1">
      <alignment horizontal="right"/>
    </xf>
    <xf numFmtId="3" fontId="32" fillId="0" borderId="0" xfId="20" applyNumberFormat="1" applyFont="1" applyFill="1" applyProtection="1"/>
    <xf numFmtId="3" fontId="32" fillId="0" borderId="1" xfId="17" applyNumberFormat="1" applyFont="1" applyFill="1" applyBorder="1" applyAlignment="1"/>
    <xf numFmtId="165" fontId="32" fillId="0" borderId="0" xfId="20" applyNumberFormat="1" applyFont="1" applyFill="1" applyProtection="1"/>
    <xf numFmtId="3" fontId="33" fillId="0" borderId="0" xfId="0" applyNumberFormat="1" applyFont="1" applyFill="1" applyBorder="1" applyAlignment="1" applyProtection="1">
      <alignment horizontal="right" textRotation="90"/>
    </xf>
    <xf numFmtId="165" fontId="33" fillId="0" borderId="0" xfId="8" applyNumberFormat="1" applyFont="1" applyFill="1" applyBorder="1" applyAlignment="1" applyProtection="1">
      <alignment horizontal="right"/>
    </xf>
    <xf numFmtId="3" fontId="32" fillId="0" borderId="0" xfId="7" applyNumberFormat="1" applyFont="1" applyFill="1" applyBorder="1" applyAlignment="1" applyProtection="1">
      <alignment horizontal="left" indent="1"/>
    </xf>
    <xf numFmtId="0" fontId="32" fillId="0" borderId="0" xfId="0" applyFont="1" applyFill="1" applyBorder="1" applyAlignment="1" applyProtection="1">
      <alignment horizontal="left"/>
    </xf>
    <xf numFmtId="188" fontId="32" fillId="0" borderId="0" xfId="6" applyFont="1" applyFill="1" applyBorder="1" applyAlignment="1" applyProtection="1">
      <alignment horizontal="left"/>
    </xf>
    <xf numFmtId="3" fontId="33" fillId="0" borderId="0" xfId="8" applyNumberFormat="1" applyFont="1" applyFill="1" applyBorder="1" applyProtection="1"/>
    <xf numFmtId="0" fontId="8" fillId="6" borderId="0" xfId="9" applyFont="1" applyFill="1" applyBorder="1" applyAlignment="1" applyProtection="1">
      <alignment horizontal="left"/>
    </xf>
    <xf numFmtId="0" fontId="11" fillId="6" borderId="0" xfId="9" applyFont="1" applyFill="1" applyBorder="1" applyAlignment="1" applyProtection="1">
      <alignment horizontal="left" indent="1"/>
    </xf>
    <xf numFmtId="188" fontId="40" fillId="6" borderId="0" xfId="6" applyFont="1" applyFill="1" applyBorder="1" applyAlignment="1" applyProtection="1">
      <alignment horizontal="left" indent="1"/>
    </xf>
    <xf numFmtId="188" fontId="0" fillId="6" borderId="0" xfId="6" applyFont="1" applyFill="1" applyProtection="1"/>
    <xf numFmtId="0" fontId="7" fillId="6" borderId="0" xfId="12" applyFont="1" applyFill="1" applyBorder="1" applyAlignment="1" applyProtection="1">
      <alignment vertical="center" wrapText="1"/>
    </xf>
    <xf numFmtId="0" fontId="0" fillId="6" borderId="0" xfId="9" applyFont="1" applyFill="1" applyProtection="1"/>
    <xf numFmtId="0" fontId="8" fillId="6" borderId="0" xfId="13" applyFont="1" applyFill="1" applyBorder="1" applyAlignment="1" applyProtection="1">
      <alignment horizontal="left"/>
    </xf>
    <xf numFmtId="0" fontId="40" fillId="6" borderId="0" xfId="13" applyFont="1" applyFill="1" applyBorder="1" applyAlignment="1" applyProtection="1">
      <alignment horizontal="left" indent="1"/>
    </xf>
    <xf numFmtId="0" fontId="38" fillId="6" borderId="0" xfId="13" applyFill="1" applyProtection="1"/>
    <xf numFmtId="188" fontId="40" fillId="6" borderId="0" xfId="6" applyFont="1" applyFill="1" applyBorder="1" applyProtection="1"/>
    <xf numFmtId="188" fontId="38" fillId="6" borderId="0" xfId="6" applyFont="1" applyFill="1" applyProtection="1"/>
    <xf numFmtId="188" fontId="0" fillId="6" borderId="0" xfId="6" applyFont="1" applyFill="1"/>
    <xf numFmtId="0" fontId="8" fillId="6" borderId="0" xfId="14" applyFont="1" applyFill="1" applyBorder="1" applyAlignment="1" applyProtection="1">
      <alignment horizontal="left"/>
    </xf>
    <xf numFmtId="0" fontId="40" fillId="6" borderId="0" xfId="14" applyFont="1" applyFill="1" applyBorder="1" applyAlignment="1" applyProtection="1">
      <alignment horizontal="left" indent="1"/>
    </xf>
    <xf numFmtId="188" fontId="32" fillId="6" borderId="0" xfId="15" applyFont="1" applyFill="1" applyAlignment="1">
      <alignment horizontal="left" readingOrder="1"/>
    </xf>
    <xf numFmtId="0" fontId="8" fillId="6" borderId="0" xfId="0" applyFont="1" applyFill="1" applyBorder="1" applyAlignment="1" applyProtection="1">
      <alignment horizontal="left"/>
    </xf>
    <xf numFmtId="0" fontId="53" fillId="6" borderId="0" xfId="12" applyFont="1" applyFill="1" applyBorder="1" applyAlignment="1" applyProtection="1">
      <alignment vertical="center" wrapText="1"/>
    </xf>
    <xf numFmtId="0" fontId="0" fillId="6" borderId="0" xfId="0" applyFill="1" applyProtection="1"/>
    <xf numFmtId="0" fontId="51" fillId="6" borderId="0" xfId="0" applyFont="1" applyFill="1" applyBorder="1" applyAlignment="1" applyProtection="1">
      <alignment horizontal="justify" wrapText="1"/>
    </xf>
    <xf numFmtId="0" fontId="20" fillId="6" borderId="0" xfId="14" applyFill="1" applyProtection="1"/>
    <xf numFmtId="0" fontId="53" fillId="6" borderId="0" xfId="12" applyFont="1" applyFill="1" applyBorder="1" applyAlignment="1" applyProtection="1">
      <alignment horizontal="justify" vertical="center" wrapText="1"/>
    </xf>
    <xf numFmtId="0" fontId="37" fillId="6" borderId="0" xfId="0" applyFont="1" applyFill="1" applyBorder="1" applyAlignment="1" applyProtection="1">
      <alignment vertical="top" wrapText="1"/>
    </xf>
    <xf numFmtId="0" fontId="35" fillId="6" borderId="0" xfId="0" applyFont="1" applyFill="1" applyBorder="1" applyAlignment="1" applyProtection="1">
      <alignment vertical="top"/>
    </xf>
    <xf numFmtId="0" fontId="51" fillId="6" borderId="0" xfId="0" applyFont="1" applyFill="1" applyBorder="1" applyAlignment="1" applyProtection="1">
      <alignment vertical="justify" wrapText="1"/>
    </xf>
    <xf numFmtId="0" fontId="8" fillId="6" borderId="0" xfId="20" applyFont="1" applyFill="1" applyBorder="1" applyAlignment="1" applyProtection="1">
      <alignment horizontal="left"/>
    </xf>
    <xf numFmtId="0" fontId="11" fillId="6" borderId="0" xfId="20" applyFont="1" applyFill="1" applyBorder="1" applyAlignment="1" applyProtection="1">
      <alignment horizontal="left" indent="1"/>
    </xf>
    <xf numFmtId="0" fontId="7" fillId="6" borderId="0" xfId="20" applyFont="1" applyFill="1" applyBorder="1" applyAlignment="1" applyProtection="1">
      <alignment horizontal="left" vertical="center"/>
    </xf>
    <xf numFmtId="0" fontId="20" fillId="6" borderId="0" xfId="20" applyFill="1" applyProtection="1"/>
    <xf numFmtId="0" fontId="32" fillId="6" borderId="0" xfId="20" applyNumberFormat="1" applyFont="1" applyFill="1" applyBorder="1" applyAlignment="1" applyProtection="1">
      <alignment horizontal="justify" wrapText="1"/>
    </xf>
    <xf numFmtId="3" fontId="4" fillId="6" borderId="0" xfId="0" applyNumberFormat="1" applyFont="1" applyFill="1"/>
    <xf numFmtId="0" fontId="7" fillId="6" borderId="0" xfId="7" applyFont="1" applyFill="1" applyProtection="1"/>
    <xf numFmtId="0" fontId="4" fillId="6" borderId="0" xfId="0" applyFont="1" applyFill="1"/>
    <xf numFmtId="0" fontId="23" fillId="6" borderId="0" xfId="0" applyFont="1" applyFill="1" applyAlignment="1">
      <alignment horizontal="center"/>
    </xf>
    <xf numFmtId="0" fontId="7" fillId="6" borderId="0" xfId="17" applyFont="1" applyFill="1" applyProtection="1"/>
    <xf numFmtId="0" fontId="8" fillId="6" borderId="0" xfId="17" applyFont="1" applyFill="1" applyBorder="1" applyAlignment="1" applyProtection="1">
      <alignment horizontal="center" vertical="center"/>
    </xf>
    <xf numFmtId="3" fontId="8" fillId="6" borderId="0" xfId="0" applyNumberFormat="1" applyFont="1" applyFill="1" applyAlignment="1">
      <alignment horizontal="center"/>
    </xf>
    <xf numFmtId="3" fontId="7" fillId="6" borderId="0" xfId="0" applyNumberFormat="1" applyFont="1" applyFill="1"/>
    <xf numFmtId="3" fontId="7" fillId="6" borderId="0" xfId="8" applyNumberFormat="1" applyFont="1" applyFill="1" applyBorder="1" applyAlignment="1" applyProtection="1">
      <alignment horizontal="left"/>
    </xf>
    <xf numFmtId="3" fontId="7" fillId="6" borderId="0" xfId="8" applyNumberFormat="1" applyFont="1" applyFill="1" applyBorder="1" applyAlignment="1" applyProtection="1">
      <alignment horizontal="right"/>
    </xf>
    <xf numFmtId="164" fontId="32" fillId="6" borderId="0" xfId="0" applyNumberFormat="1" applyFont="1" applyFill="1" applyBorder="1" applyAlignment="1">
      <alignment horizontal="right"/>
    </xf>
    <xf numFmtId="3" fontId="7" fillId="6" borderId="1" xfId="8" applyNumberFormat="1" applyFont="1" applyFill="1" applyBorder="1" applyAlignment="1" applyProtection="1">
      <alignment horizontal="right"/>
    </xf>
    <xf numFmtId="165" fontId="7" fillId="6" borderId="1" xfId="8" applyNumberFormat="1" applyFont="1" applyFill="1" applyBorder="1" applyAlignment="1" applyProtection="1">
      <alignment horizontal="right"/>
    </xf>
    <xf numFmtId="3" fontId="8" fillId="6" borderId="2" xfId="8" applyNumberFormat="1" applyFont="1" applyFill="1" applyBorder="1" applyAlignment="1" applyProtection="1">
      <alignment horizontal="left"/>
    </xf>
    <xf numFmtId="3" fontId="8" fillId="6" borderId="1" xfId="8" applyNumberFormat="1" applyFont="1" applyFill="1" applyBorder="1" applyAlignment="1" applyProtection="1">
      <alignment horizontal="right"/>
    </xf>
    <xf numFmtId="165" fontId="8" fillId="6" borderId="1" xfId="8" applyNumberFormat="1" applyFont="1" applyFill="1" applyBorder="1" applyAlignment="1" applyProtection="1">
      <alignment horizontal="right"/>
    </xf>
    <xf numFmtId="165" fontId="7" fillId="6" borderId="0" xfId="8" applyNumberFormat="1" applyFont="1" applyFill="1" applyBorder="1" applyProtection="1"/>
    <xf numFmtId="165" fontId="8" fillId="6" borderId="1" xfId="8" applyNumberFormat="1" applyFont="1" applyFill="1" applyBorder="1" applyProtection="1"/>
    <xf numFmtId="165" fontId="7" fillId="6" borderId="1" xfId="8" applyNumberFormat="1" applyFont="1" applyFill="1" applyBorder="1" applyProtection="1"/>
    <xf numFmtId="0" fontId="7" fillId="6" borderId="0" xfId="0" applyFont="1" applyFill="1" applyBorder="1" applyAlignment="1" applyProtection="1">
      <alignment horizontal="left"/>
      <protection locked="0"/>
    </xf>
    <xf numFmtId="3" fontId="7" fillId="6" borderId="3" xfId="8" applyNumberFormat="1" applyFont="1" applyFill="1" applyBorder="1" applyProtection="1"/>
    <xf numFmtId="3" fontId="7" fillId="6" borderId="3" xfId="8" applyNumberFormat="1" applyFont="1" applyFill="1" applyBorder="1" applyAlignment="1" applyProtection="1">
      <alignment horizontal="right"/>
    </xf>
    <xf numFmtId="3" fontId="8" fillId="6" borderId="1" xfId="8" applyNumberFormat="1" applyFont="1" applyFill="1" applyBorder="1" applyAlignment="1" applyProtection="1">
      <alignment horizontal="left"/>
    </xf>
    <xf numFmtId="3" fontId="8" fillId="6" borderId="3" xfId="8" applyNumberFormat="1" applyFont="1" applyFill="1" applyBorder="1" applyProtection="1"/>
    <xf numFmtId="49" fontId="8" fillId="6" borderId="1" xfId="7" applyNumberFormat="1" applyFont="1" applyFill="1" applyBorder="1" applyAlignment="1" applyProtection="1"/>
    <xf numFmtId="3" fontId="7" fillId="6" borderId="0" xfId="7" applyNumberFormat="1" applyFont="1" applyFill="1" applyBorder="1" applyAlignment="1" applyProtection="1">
      <alignment horizontal="left"/>
    </xf>
    <xf numFmtId="165" fontId="8" fillId="6" borderId="1" xfId="7" applyNumberFormat="1" applyFont="1" applyFill="1" applyBorder="1" applyAlignment="1" applyProtection="1">
      <alignment horizontal="right"/>
    </xf>
    <xf numFmtId="165" fontId="7" fillId="6" borderId="0" xfId="0" applyNumberFormat="1" applyFont="1" applyFill="1" applyBorder="1" applyAlignment="1" applyProtection="1">
      <alignment horizontal="left"/>
    </xf>
    <xf numFmtId="0" fontId="43" fillId="6" borderId="0" xfId="0" applyFont="1" applyFill="1" applyBorder="1" applyAlignment="1" applyProtection="1">
      <alignment horizontal="left" indent="1"/>
    </xf>
    <xf numFmtId="0" fontId="43" fillId="6" borderId="0" xfId="0" applyFont="1" applyFill="1" applyAlignment="1" applyProtection="1">
      <alignment horizontal="left" indent="1"/>
    </xf>
    <xf numFmtId="165" fontId="7" fillId="6" borderId="6" xfId="8" applyNumberFormat="1" applyFont="1" applyFill="1" applyBorder="1" applyAlignment="1" applyProtection="1">
      <alignment horizontal="right" indent="1"/>
    </xf>
    <xf numFmtId="3" fontId="7" fillId="6" borderId="0" xfId="0" applyNumberFormat="1" applyFont="1" applyFill="1" applyBorder="1" applyProtection="1"/>
    <xf numFmtId="3" fontId="7" fillId="6" borderId="0" xfId="0" applyNumberFormat="1" applyFont="1" applyFill="1" applyBorder="1" applyAlignment="1" applyProtection="1">
      <alignment horizontal="right"/>
    </xf>
    <xf numFmtId="165" fontId="7" fillId="6" borderId="0" xfId="0" applyNumberFormat="1" applyFont="1" applyFill="1" applyBorder="1" applyAlignment="1" applyProtection="1">
      <alignment horizontal="right"/>
    </xf>
    <xf numFmtId="165" fontId="43" fillId="6" borderId="0" xfId="0" applyNumberFormat="1" applyFont="1" applyFill="1" applyBorder="1" applyAlignment="1" applyProtection="1">
      <alignment horizontal="right"/>
    </xf>
    <xf numFmtId="165" fontId="8" fillId="6" borderId="1" xfId="0" applyNumberFormat="1" applyFont="1" applyFill="1" applyBorder="1" applyAlignment="1" applyProtection="1">
      <alignment horizontal="right"/>
    </xf>
    <xf numFmtId="3" fontId="7" fillId="6" borderId="1" xfId="0" applyNumberFormat="1" applyFont="1" applyFill="1" applyBorder="1" applyAlignment="1" applyProtection="1">
      <alignment horizontal="right"/>
    </xf>
    <xf numFmtId="165" fontId="7" fillId="6" borderId="1" xfId="0" applyNumberFormat="1" applyFont="1" applyFill="1" applyBorder="1" applyAlignment="1" applyProtection="1">
      <alignment horizontal="right"/>
    </xf>
    <xf numFmtId="0" fontId="7" fillId="6" borderId="0" xfId="0" applyFont="1" applyFill="1" applyAlignment="1" applyProtection="1"/>
    <xf numFmtId="3" fontId="7" fillId="6" borderId="0" xfId="0" applyNumberFormat="1" applyFont="1" applyFill="1" applyAlignment="1" applyProtection="1">
      <alignment horizontal="right" indent="1"/>
    </xf>
    <xf numFmtId="0" fontId="8" fillId="6" borderId="0" xfId="0" applyFont="1" applyFill="1" applyAlignment="1" applyProtection="1"/>
    <xf numFmtId="167" fontId="7" fillId="6" borderId="0" xfId="0" applyNumberFormat="1" applyFont="1" applyFill="1" applyAlignment="1" applyProtection="1">
      <alignment horizontal="right"/>
    </xf>
    <xf numFmtId="0" fontId="7" fillId="6" borderId="0" xfId="0" applyFont="1" applyFill="1" applyAlignment="1" applyProtection="1">
      <alignment horizontal="left" indent="1"/>
    </xf>
    <xf numFmtId="165" fontId="7" fillId="6" borderId="0" xfId="0" applyNumberFormat="1" applyFont="1" applyFill="1" applyAlignment="1" applyProtection="1">
      <alignment horizontal="right" indent="1"/>
    </xf>
    <xf numFmtId="0" fontId="8" fillId="6" borderId="1" xfId="0" applyFont="1" applyFill="1" applyBorder="1" applyAlignment="1" applyProtection="1"/>
    <xf numFmtId="165" fontId="8" fillId="6" borderId="1" xfId="0" applyNumberFormat="1" applyFont="1" applyFill="1" applyBorder="1" applyAlignment="1" applyProtection="1">
      <alignment horizontal="right" indent="1"/>
    </xf>
    <xf numFmtId="167" fontId="24" fillId="6" borderId="1" xfId="0" applyNumberFormat="1" applyFont="1" applyFill="1" applyBorder="1" applyAlignment="1" applyProtection="1">
      <alignment horizontal="right"/>
    </xf>
    <xf numFmtId="3" fontId="32" fillId="6" borderId="0" xfId="0" applyNumberFormat="1" applyFont="1" applyFill="1" applyBorder="1" applyAlignment="1">
      <alignment horizontal="right"/>
    </xf>
    <xf numFmtId="165" fontId="51" fillId="6" borderId="0" xfId="0" applyNumberFormat="1" applyFont="1" applyFill="1" applyBorder="1" applyAlignment="1">
      <alignment horizontal="right" indent="2"/>
    </xf>
    <xf numFmtId="3" fontId="32" fillId="6" borderId="1" xfId="0" applyNumberFormat="1" applyFont="1" applyFill="1" applyBorder="1" applyAlignment="1">
      <alignment horizontal="right"/>
    </xf>
    <xf numFmtId="165" fontId="51" fillId="6" borderId="1" xfId="0" applyNumberFormat="1" applyFont="1" applyFill="1" applyBorder="1" applyAlignment="1">
      <alignment horizontal="right" indent="2"/>
    </xf>
    <xf numFmtId="0" fontId="8" fillId="6" borderId="1" xfId="0" applyFont="1" applyFill="1" applyBorder="1"/>
    <xf numFmtId="3" fontId="33" fillId="6" borderId="1" xfId="0" applyNumberFormat="1" applyFont="1" applyFill="1" applyBorder="1" applyAlignment="1">
      <alignment horizontal="right"/>
    </xf>
    <xf numFmtId="165" fontId="57" fillId="6" borderId="1" xfId="0" applyNumberFormat="1" applyFont="1" applyFill="1" applyBorder="1" applyAlignment="1">
      <alignment horizontal="right" indent="2"/>
    </xf>
    <xf numFmtId="169" fontId="57" fillId="6" borderId="2" xfId="0" applyNumberFormat="1" applyFont="1" applyFill="1" applyBorder="1" applyAlignment="1">
      <alignment horizontal="right"/>
    </xf>
    <xf numFmtId="0" fontId="7" fillId="6" borderId="0" xfId="0" applyNumberFormat="1" applyFont="1" applyFill="1" applyBorder="1" applyAlignment="1" applyProtection="1">
      <alignment horizontal="left"/>
      <protection locked="0"/>
    </xf>
    <xf numFmtId="3" fontId="32" fillId="6" borderId="0" xfId="0" applyNumberFormat="1" applyFont="1" applyFill="1" applyBorder="1" applyAlignment="1" applyProtection="1">
      <alignment horizontal="right"/>
      <protection locked="0"/>
    </xf>
    <xf numFmtId="3" fontId="32" fillId="6" borderId="0" xfId="0" applyNumberFormat="1" applyFont="1" applyFill="1" applyBorder="1"/>
    <xf numFmtId="164" fontId="32" fillId="6" borderId="0" xfId="0" applyNumberFormat="1" applyFont="1" applyFill="1" applyBorder="1"/>
    <xf numFmtId="0" fontId="7" fillId="6" borderId="1" xfId="0" applyNumberFormat="1" applyFont="1" applyFill="1" applyBorder="1" applyAlignment="1" applyProtection="1">
      <alignment horizontal="left"/>
      <protection locked="0"/>
    </xf>
    <xf numFmtId="3" fontId="32" fillId="6" borderId="4" xfId="0" applyNumberFormat="1" applyFont="1" applyFill="1" applyBorder="1"/>
    <xf numFmtId="164" fontId="32" fillId="6" borderId="1" xfId="0" applyNumberFormat="1" applyFont="1" applyFill="1" applyBorder="1"/>
    <xf numFmtId="0" fontId="8" fillId="6" borderId="1" xfId="0" applyNumberFormat="1" applyFont="1" applyFill="1" applyBorder="1" applyAlignment="1" applyProtection="1">
      <alignment horizontal="left"/>
      <protection locked="0"/>
    </xf>
    <xf numFmtId="3" fontId="33" fillId="6" borderId="1" xfId="0" applyNumberFormat="1" applyFont="1" applyFill="1" applyBorder="1"/>
    <xf numFmtId="164" fontId="33" fillId="6" borderId="1" xfId="0" applyNumberFormat="1" applyFont="1" applyFill="1" applyBorder="1"/>
    <xf numFmtId="0" fontId="8" fillId="6" borderId="2" xfId="0" applyFont="1" applyFill="1" applyBorder="1"/>
    <xf numFmtId="171" fontId="8" fillId="6" borderId="2" xfId="0" applyNumberFormat="1" applyFont="1" applyFill="1" applyBorder="1" applyAlignment="1">
      <alignment horizontal="right"/>
    </xf>
    <xf numFmtId="0" fontId="7" fillId="6" borderId="0" xfId="0" applyFont="1" applyFill="1" applyBorder="1" applyProtection="1"/>
    <xf numFmtId="3" fontId="51" fillId="6" borderId="0" xfId="0" applyNumberFormat="1" applyFont="1" applyFill="1" applyBorder="1" applyAlignment="1" applyProtection="1"/>
    <xf numFmtId="3" fontId="32" fillId="6" borderId="0" xfId="0" applyNumberFormat="1" applyFont="1" applyFill="1" applyBorder="1" applyAlignment="1" applyProtection="1">
      <alignment horizontal="right"/>
    </xf>
    <xf numFmtId="0" fontId="7" fillId="6" borderId="1" xfId="0" applyFont="1" applyFill="1" applyBorder="1" applyAlignment="1" applyProtection="1">
      <alignment horizontal="left"/>
    </xf>
    <xf numFmtId="3" fontId="51" fillId="6" borderId="1" xfId="0" applyNumberFormat="1" applyFont="1" applyFill="1" applyBorder="1" applyAlignment="1" applyProtection="1"/>
    <xf numFmtId="0" fontId="8" fillId="6" borderId="1" xfId="0" applyFont="1" applyFill="1" applyBorder="1" applyAlignment="1" applyProtection="1">
      <alignment horizontal="left"/>
    </xf>
    <xf numFmtId="3" fontId="57" fillId="6" borderId="1" xfId="0" applyNumberFormat="1" applyFont="1" applyFill="1" applyBorder="1" applyAlignment="1" applyProtection="1"/>
    <xf numFmtId="0" fontId="7" fillId="6" borderId="0" xfId="0" applyNumberFormat="1" applyFont="1" applyFill="1" applyBorder="1" applyAlignment="1" applyProtection="1">
      <alignment horizontal="left"/>
    </xf>
    <xf numFmtId="3" fontId="32" fillId="6" borderId="0" xfId="0" applyNumberFormat="1" applyFont="1" applyFill="1" applyBorder="1" applyProtection="1"/>
    <xf numFmtId="164" fontId="32" fillId="6" borderId="0" xfId="0" applyNumberFormat="1" applyFont="1" applyFill="1" applyBorder="1" applyProtection="1"/>
    <xf numFmtId="0" fontId="7" fillId="6" borderId="1" xfId="0" applyNumberFormat="1" applyFont="1" applyFill="1" applyBorder="1" applyAlignment="1" applyProtection="1">
      <alignment horizontal="left"/>
    </xf>
    <xf numFmtId="3" fontId="32" fillId="6" borderId="1" xfId="0" applyNumberFormat="1" applyFont="1" applyFill="1" applyBorder="1" applyAlignment="1" applyProtection="1">
      <alignment horizontal="right"/>
    </xf>
    <xf numFmtId="3" fontId="32" fillId="6" borderId="1" xfId="0" applyNumberFormat="1" applyFont="1" applyFill="1" applyBorder="1" applyProtection="1"/>
    <xf numFmtId="0" fontId="7" fillId="6" borderId="0" xfId="0" applyFont="1" applyFill="1" applyAlignment="1">
      <alignment horizontal="center"/>
    </xf>
    <xf numFmtId="3" fontId="32" fillId="6" borderId="0" xfId="0" applyNumberFormat="1" applyFont="1" applyFill="1" applyAlignment="1">
      <alignment horizontal="center"/>
    </xf>
    <xf numFmtId="182" fontId="32" fillId="6" borderId="0" xfId="0" applyNumberFormat="1" applyFont="1" applyFill="1" applyAlignment="1">
      <alignment horizontal="center"/>
    </xf>
    <xf numFmtId="9" fontId="32" fillId="6" borderId="0" xfId="5" applyNumberFormat="1" applyFont="1" applyFill="1" applyAlignment="1">
      <alignment horizontal="right" indent="2"/>
    </xf>
    <xf numFmtId="1" fontId="8" fillId="6" borderId="1" xfId="0" applyNumberFormat="1" applyFont="1" applyFill="1" applyBorder="1" applyAlignment="1">
      <alignment horizontal="center"/>
    </xf>
    <xf numFmtId="3" fontId="8" fillId="6" borderId="1" xfId="0" applyNumberFormat="1" applyFont="1" applyFill="1" applyBorder="1" applyAlignment="1">
      <alignment horizontal="center"/>
    </xf>
    <xf numFmtId="9" fontId="8" fillId="6" borderId="1" xfId="5" applyNumberFormat="1" applyFont="1" applyFill="1" applyBorder="1" applyAlignment="1">
      <alignment horizontal="right" indent="2"/>
    </xf>
    <xf numFmtId="0" fontId="8" fillId="6" borderId="0" xfId="0" applyFont="1" applyFill="1" applyAlignment="1" applyProtection="1">
      <alignment horizontal="left"/>
    </xf>
    <xf numFmtId="186" fontId="7" fillId="6" borderId="0" xfId="0" quotePrefix="1" applyNumberFormat="1" applyFont="1" applyFill="1" applyAlignment="1" applyProtection="1">
      <alignment horizontal="right"/>
    </xf>
    <xf numFmtId="164" fontId="7" fillId="6" borderId="0" xfId="0" applyNumberFormat="1" applyFont="1" applyFill="1" applyAlignment="1" applyProtection="1"/>
    <xf numFmtId="15" fontId="7" fillId="6" borderId="0" xfId="0" applyNumberFormat="1" applyFont="1" applyFill="1" applyAlignment="1" applyProtection="1">
      <alignment horizontal="right"/>
    </xf>
    <xf numFmtId="3" fontId="8" fillId="6" borderId="0" xfId="0" applyNumberFormat="1" applyFont="1" applyFill="1" applyAlignment="1" applyProtection="1">
      <alignment horizontal="right"/>
    </xf>
    <xf numFmtId="186" fontId="8" fillId="6" borderId="0" xfId="0" quotePrefix="1" applyNumberFormat="1" applyFont="1" applyFill="1" applyAlignment="1" applyProtection="1">
      <alignment horizontal="right"/>
    </xf>
    <xf numFmtId="164" fontId="8" fillId="6" borderId="0" xfId="0" applyNumberFormat="1" applyFont="1" applyFill="1" applyAlignment="1" applyProtection="1"/>
    <xf numFmtId="15" fontId="8" fillId="6" borderId="0" xfId="0" applyNumberFormat="1" applyFont="1" applyFill="1" applyAlignment="1" applyProtection="1">
      <alignment horizontal="right"/>
    </xf>
    <xf numFmtId="0" fontId="22" fillId="6" borderId="0" xfId="0" applyFont="1" applyFill="1" applyAlignment="1" applyProtection="1">
      <alignment horizontal="right"/>
    </xf>
    <xf numFmtId="164" fontId="22" fillId="6" borderId="0" xfId="0" applyNumberFormat="1" applyFont="1" applyFill="1" applyAlignment="1" applyProtection="1">
      <alignment horizontal="right"/>
    </xf>
    <xf numFmtId="187" fontId="7" fillId="6" borderId="1" xfId="0" applyNumberFormat="1" applyFont="1" applyFill="1" applyBorder="1" applyAlignment="1" applyProtection="1">
      <alignment horizontal="left"/>
    </xf>
    <xf numFmtId="16" fontId="8" fillId="6" borderId="1" xfId="0" quotePrefix="1" applyNumberFormat="1" applyFont="1" applyFill="1" applyBorder="1" applyAlignment="1" applyProtection="1">
      <alignment horizontal="right"/>
    </xf>
    <xf numFmtId="164" fontId="8" fillId="6" borderId="1" xfId="0" applyNumberFormat="1" applyFont="1" applyFill="1" applyBorder="1" applyAlignment="1" applyProtection="1"/>
    <xf numFmtId="3" fontId="8" fillId="6" borderId="1" xfId="0" applyNumberFormat="1" applyFont="1" applyFill="1" applyBorder="1" applyAlignment="1" applyProtection="1">
      <alignment horizontal="right"/>
    </xf>
    <xf numFmtId="3" fontId="7" fillId="6" borderId="0" xfId="0" applyNumberFormat="1" applyFont="1" applyFill="1" applyProtection="1"/>
    <xf numFmtId="1" fontId="7" fillId="6" borderId="0" xfId="0" applyNumberFormat="1" applyFont="1" applyFill="1" applyProtection="1"/>
    <xf numFmtId="1" fontId="7" fillId="6" borderId="1" xfId="0" applyNumberFormat="1" applyFont="1" applyFill="1" applyBorder="1" applyProtection="1"/>
    <xf numFmtId="181" fontId="7" fillId="6" borderId="0" xfId="0" applyNumberFormat="1" applyFont="1" applyFill="1" applyAlignment="1" applyProtection="1">
      <alignment horizontal="left"/>
    </xf>
    <xf numFmtId="3" fontId="32" fillId="6" borderId="0" xfId="0" applyNumberFormat="1" applyFont="1" applyFill="1" applyProtection="1"/>
    <xf numFmtId="182" fontId="32" fillId="6" borderId="0" xfId="0" applyNumberFormat="1" applyFont="1" applyFill="1" applyProtection="1"/>
    <xf numFmtId="0" fontId="7" fillId="6" borderId="0" xfId="0" applyFont="1" applyFill="1" applyBorder="1" applyAlignment="1" applyProtection="1">
      <alignment horizontal="left" vertical="center"/>
    </xf>
    <xf numFmtId="0" fontId="7" fillId="6" borderId="1" xfId="0" applyFont="1" applyFill="1" applyBorder="1" applyAlignment="1" applyProtection="1">
      <alignment horizontal="left" vertical="center"/>
    </xf>
    <xf numFmtId="166" fontId="7" fillId="6" borderId="0" xfId="0" applyNumberFormat="1" applyFont="1" applyFill="1" applyBorder="1" applyAlignment="1" applyProtection="1">
      <alignment horizontal="right"/>
    </xf>
    <xf numFmtId="166" fontId="8" fillId="6" borderId="4" xfId="0" applyNumberFormat="1" applyFont="1" applyFill="1" applyBorder="1" applyAlignment="1" applyProtection="1">
      <alignment horizontal="right"/>
    </xf>
    <xf numFmtId="0" fontId="8" fillId="6" borderId="1" xfId="0" applyFont="1" applyFill="1" applyBorder="1" applyAlignment="1" applyProtection="1">
      <alignment horizontal="center"/>
    </xf>
    <xf numFmtId="172" fontId="8" fillId="6" borderId="1" xfId="0" quotePrefix="1" applyNumberFormat="1" applyFont="1" applyFill="1" applyBorder="1" applyAlignment="1" applyProtection="1">
      <alignment horizontal="right"/>
    </xf>
    <xf numFmtId="166" fontId="8" fillId="6" borderId="1" xfId="0" applyNumberFormat="1" applyFont="1" applyFill="1" applyBorder="1" applyAlignment="1" applyProtection="1">
      <alignment horizontal="right"/>
    </xf>
    <xf numFmtId="172" fontId="8" fillId="6" borderId="1" xfId="0" quotePrefix="1" applyNumberFormat="1" applyFont="1" applyFill="1" applyBorder="1" applyAlignment="1" applyProtection="1">
      <alignment horizontal="center"/>
    </xf>
    <xf numFmtId="0" fontId="7" fillId="6" borderId="0" xfId="0" applyFont="1" applyFill="1" applyBorder="1" applyAlignment="1" applyProtection="1">
      <alignment horizontal="center"/>
    </xf>
    <xf numFmtId="172" fontId="7" fillId="6" borderId="0" xfId="0" quotePrefix="1" applyNumberFormat="1" applyFont="1" applyFill="1" applyBorder="1" applyAlignment="1" applyProtection="1">
      <alignment horizontal="center"/>
    </xf>
    <xf numFmtId="0" fontId="8" fillId="6" borderId="4" xfId="0" applyFont="1" applyFill="1" applyBorder="1" applyProtection="1"/>
    <xf numFmtId="0" fontId="8" fillId="6" borderId="4" xfId="0" applyFont="1" applyFill="1" applyBorder="1" applyAlignment="1" applyProtection="1">
      <alignment horizontal="center"/>
    </xf>
    <xf numFmtId="172" fontId="8" fillId="6" borderId="4" xfId="0" quotePrefix="1" applyNumberFormat="1" applyFont="1" applyFill="1" applyBorder="1" applyAlignment="1" applyProtection="1">
      <alignment horizontal="center"/>
    </xf>
    <xf numFmtId="0" fontId="8" fillId="6" borderId="2" xfId="0" applyFont="1" applyFill="1" applyBorder="1" applyProtection="1"/>
    <xf numFmtId="0" fontId="8" fillId="6" borderId="2" xfId="0" applyFont="1" applyFill="1" applyBorder="1" applyAlignment="1" applyProtection="1">
      <alignment horizontal="center"/>
    </xf>
    <xf numFmtId="172" fontId="8" fillId="6" borderId="2" xfId="0" quotePrefix="1" applyNumberFormat="1" applyFont="1" applyFill="1" applyBorder="1" applyAlignment="1" applyProtection="1">
      <alignment horizontal="center"/>
    </xf>
    <xf numFmtId="166" fontId="8" fillId="6" borderId="2" xfId="0" applyNumberFormat="1" applyFont="1" applyFill="1" applyBorder="1" applyAlignment="1" applyProtection="1">
      <alignment horizontal="right"/>
    </xf>
    <xf numFmtId="3" fontId="7" fillId="6" borderId="0" xfId="0" quotePrefix="1" applyNumberFormat="1" applyFont="1" applyFill="1" applyBorder="1" applyProtection="1"/>
    <xf numFmtId="165" fontId="8" fillId="6" borderId="1" xfId="0" applyNumberFormat="1" applyFont="1" applyFill="1" applyBorder="1" applyProtection="1"/>
    <xf numFmtId="3" fontId="7" fillId="6" borderId="3" xfId="0" applyNumberFormat="1" applyFont="1" applyFill="1" applyBorder="1" applyProtection="1"/>
    <xf numFmtId="165" fontId="8" fillId="6" borderId="2" xfId="0" applyNumberFormat="1" applyFont="1" applyFill="1" applyBorder="1" applyProtection="1"/>
    <xf numFmtId="3" fontId="8" fillId="6" borderId="2" xfId="0" applyNumberFormat="1" applyFont="1" applyFill="1" applyBorder="1" applyProtection="1"/>
    <xf numFmtId="165" fontId="7" fillId="6" borderId="0" xfId="0" quotePrefix="1" applyNumberFormat="1" applyFont="1" applyFill="1" applyBorder="1" applyAlignment="1" applyProtection="1">
      <alignment horizontal="right"/>
    </xf>
    <xf numFmtId="165" fontId="8" fillId="6" borderId="2" xfId="0" applyNumberFormat="1" applyFont="1" applyFill="1" applyBorder="1" applyAlignment="1" applyProtection="1">
      <alignment horizontal="right"/>
    </xf>
    <xf numFmtId="195" fontId="7" fillId="6" borderId="0" xfId="0" applyNumberFormat="1" applyFont="1" applyFill="1" applyBorder="1" applyAlignment="1" applyProtection="1">
      <alignment horizontal="right"/>
    </xf>
    <xf numFmtId="195" fontId="7" fillId="6" borderId="0" xfId="0" applyNumberFormat="1" applyFont="1" applyFill="1" applyBorder="1" applyProtection="1"/>
    <xf numFmtId="195" fontId="43" fillId="6" borderId="0" xfId="0" applyNumberFormat="1" applyFont="1" applyFill="1" applyBorder="1" applyAlignment="1" applyProtection="1">
      <alignment horizontal="right"/>
    </xf>
    <xf numFmtId="195" fontId="43" fillId="6" borderId="0" xfId="0" applyNumberFormat="1" applyFont="1" applyFill="1" applyBorder="1" applyProtection="1"/>
    <xf numFmtId="0" fontId="7" fillId="6" borderId="1" xfId="0" applyFont="1" applyFill="1" applyBorder="1" applyAlignment="1" applyProtection="1">
      <alignment horizontal="left" wrapText="1"/>
    </xf>
    <xf numFmtId="195" fontId="7" fillId="6" borderId="1" xfId="0" applyNumberFormat="1" applyFont="1" applyFill="1" applyBorder="1" applyAlignment="1" applyProtection="1">
      <alignment vertical="center"/>
    </xf>
    <xf numFmtId="195" fontId="57" fillId="6" borderId="1" xfId="0" applyNumberFormat="1" applyFont="1" applyFill="1" applyBorder="1" applyProtection="1"/>
    <xf numFmtId="165" fontId="8" fillId="6" borderId="1" xfId="6" applyNumberFormat="1" applyFont="1" applyFill="1" applyBorder="1" applyProtection="1"/>
    <xf numFmtId="3" fontId="8" fillId="6" borderId="4" xfId="6" applyNumberFormat="1" applyFont="1" applyFill="1" applyBorder="1" applyAlignment="1" applyProtection="1">
      <alignment horizontal="right" indent="1"/>
    </xf>
    <xf numFmtId="165" fontId="8" fillId="6" borderId="4" xfId="6" applyNumberFormat="1" applyFont="1" applyFill="1" applyBorder="1" applyAlignment="1" applyProtection="1">
      <alignment horizontal="right" indent="1"/>
    </xf>
    <xf numFmtId="165" fontId="7" fillId="6" borderId="3" xfId="6" applyNumberFormat="1" applyFont="1" applyFill="1" applyBorder="1" applyAlignment="1" applyProtection="1">
      <alignment horizontal="left"/>
    </xf>
    <xf numFmtId="165" fontId="7" fillId="6" borderId="0" xfId="6" applyNumberFormat="1" applyFont="1" applyFill="1" applyBorder="1" applyAlignment="1" applyProtection="1">
      <alignment horizontal="left"/>
    </xf>
    <xf numFmtId="165" fontId="8" fillId="6" borderId="7" xfId="6" applyNumberFormat="1" applyFont="1" applyFill="1" applyBorder="1" applyProtection="1"/>
    <xf numFmtId="3" fontId="8" fillId="6" borderId="8" xfId="6" applyNumberFormat="1" applyFont="1" applyFill="1" applyBorder="1" applyAlignment="1" applyProtection="1">
      <alignment horizontal="right" indent="1"/>
    </xf>
    <xf numFmtId="165" fontId="8" fillId="6" borderId="8" xfId="6" applyNumberFormat="1" applyFont="1" applyFill="1" applyBorder="1" applyAlignment="1" applyProtection="1">
      <alignment horizontal="right" indent="1"/>
    </xf>
    <xf numFmtId="0" fontId="8" fillId="6" borderId="2" xfId="0" applyFont="1" applyFill="1" applyBorder="1" applyAlignment="1" applyProtection="1">
      <alignment horizontal="left"/>
    </xf>
    <xf numFmtId="3" fontId="8" fillId="6" borderId="2" xfId="0" applyNumberFormat="1" applyFont="1" applyFill="1" applyBorder="1" applyAlignment="1" applyProtection="1">
      <alignment horizontal="right"/>
    </xf>
    <xf numFmtId="188" fontId="8" fillId="0" borderId="0" xfId="6" quotePrefix="1" applyFont="1" applyFill="1" applyBorder="1" applyAlignment="1" applyProtection="1">
      <alignment vertical="top" wrapText="1"/>
    </xf>
    <xf numFmtId="188" fontId="32" fillId="6" borderId="0" xfId="6" applyFont="1" applyFill="1" applyBorder="1" applyAlignment="1" applyProtection="1">
      <alignment horizontal="left"/>
    </xf>
    <xf numFmtId="0" fontId="7" fillId="0" borderId="0" xfId="12" applyFont="1" applyFill="1" applyBorder="1" applyAlignment="1" applyProtection="1">
      <alignment wrapText="1"/>
    </xf>
    <xf numFmtId="0" fontId="7" fillId="0" borderId="0" xfId="14" applyFont="1" applyFill="1" applyBorder="1" applyAlignment="1" applyProtection="1">
      <alignment wrapText="1"/>
    </xf>
    <xf numFmtId="0" fontId="7" fillId="0" borderId="0" xfId="12" applyFont="1" applyFill="1" applyBorder="1" applyAlignment="1" applyProtection="1">
      <alignment horizontal="justify" wrapText="1"/>
    </xf>
    <xf numFmtId="0" fontId="32" fillId="0" borderId="0" xfId="14" applyFont="1" applyFill="1" applyProtection="1"/>
    <xf numFmtId="0" fontId="32" fillId="0" borderId="0" xfId="0" applyFont="1" applyFill="1" applyBorder="1" applyAlignment="1" applyProtection="1">
      <alignment wrapText="1"/>
    </xf>
    <xf numFmtId="3" fontId="8" fillId="0" borderId="0" xfId="0" applyNumberFormat="1" applyFont="1" applyFill="1" applyAlignment="1">
      <alignment vertical="top" wrapText="1"/>
    </xf>
    <xf numFmtId="0" fontId="8" fillId="0" borderId="0" xfId="0" applyFont="1" applyAlignment="1">
      <alignment vertical="top" wrapText="1"/>
    </xf>
    <xf numFmtId="0" fontId="8" fillId="0" borderId="0" xfId="17" applyFont="1" applyFill="1" applyBorder="1" applyAlignment="1" applyProtection="1">
      <alignment vertical="top" wrapText="1"/>
    </xf>
    <xf numFmtId="188" fontId="8" fillId="0" borderId="0" xfId="6" applyFont="1" applyFill="1" applyBorder="1" applyAlignment="1" applyProtection="1">
      <alignment horizontal="left" indent="1"/>
    </xf>
    <xf numFmtId="3" fontId="7" fillId="0" borderId="0" xfId="20" applyNumberFormat="1" applyFont="1" applyFill="1" applyProtection="1"/>
    <xf numFmtId="1" fontId="33" fillId="6" borderId="1" xfId="6" quotePrefix="1" applyNumberFormat="1" applyFont="1" applyFill="1" applyBorder="1" applyAlignment="1" applyProtection="1">
      <alignment horizontal="right" indent="1"/>
    </xf>
    <xf numFmtId="0" fontId="8" fillId="0" borderId="0" xfId="13" applyFont="1" applyFill="1" applyBorder="1" applyAlignment="1" applyProtection="1">
      <alignment vertical="top" wrapText="1"/>
    </xf>
    <xf numFmtId="0" fontId="8" fillId="0" borderId="0" xfId="0" applyFont="1" applyFill="1" applyBorder="1" applyAlignment="1">
      <alignment horizontal="right"/>
    </xf>
    <xf numFmtId="0" fontId="32" fillId="0" borderId="0" xfId="12" applyFont="1" applyFill="1" applyBorder="1" applyAlignment="1" applyProtection="1">
      <alignment wrapText="1"/>
    </xf>
    <xf numFmtId="165" fontId="32" fillId="0" borderId="0" xfId="0" applyNumberFormat="1" applyFont="1" applyFill="1" applyBorder="1" applyProtection="1"/>
    <xf numFmtId="0" fontId="56" fillId="0" borderId="0" xfId="9" applyFont="1" applyFill="1" applyProtection="1"/>
    <xf numFmtId="164" fontId="35" fillId="0" borderId="0" xfId="0" applyNumberFormat="1" applyFont="1" applyFill="1" applyBorder="1" applyProtection="1"/>
    <xf numFmtId="14" fontId="7" fillId="0" borderId="0" xfId="0" applyNumberFormat="1" applyFont="1" applyFill="1" applyAlignment="1" applyProtection="1">
      <alignment horizontal="left"/>
      <protection locked="0"/>
    </xf>
    <xf numFmtId="165" fontId="7" fillId="0" borderId="0" xfId="8" applyNumberFormat="1" applyFont="1" applyFill="1" applyBorder="1" applyAlignment="1" applyProtection="1">
      <alignment horizontal="right" indent="1"/>
    </xf>
    <xf numFmtId="170" fontId="7" fillId="0" borderId="0" xfId="0" applyNumberFormat="1" applyFont="1" applyFill="1" applyBorder="1" applyAlignment="1">
      <alignment horizontal="right"/>
    </xf>
    <xf numFmtId="0" fontId="53" fillId="0" borderId="0" xfId="12" applyFont="1" applyFill="1" applyBorder="1" applyAlignment="1" applyProtection="1">
      <alignment vertical="center" wrapText="1"/>
    </xf>
    <xf numFmtId="198" fontId="7" fillId="0" borderId="0" xfId="0" applyNumberFormat="1" applyFont="1" applyFill="1" applyBorder="1" applyAlignment="1">
      <alignment horizontal="right"/>
    </xf>
    <xf numFmtId="164" fontId="3" fillId="0" borderId="0" xfId="0" applyNumberFormat="1" applyFont="1" applyFill="1"/>
    <xf numFmtId="164" fontId="7" fillId="0" borderId="0" xfId="0" applyNumberFormat="1" applyFont="1" applyFill="1" applyBorder="1" applyAlignment="1" applyProtection="1">
      <alignment vertical="justify" wrapText="1"/>
    </xf>
    <xf numFmtId="3" fontId="32" fillId="6" borderId="4" xfId="17" applyNumberFormat="1" applyFont="1" applyFill="1" applyBorder="1" applyAlignment="1"/>
    <xf numFmtId="0" fontId="32" fillId="0" borderId="0" xfId="20" applyFont="1" applyFill="1" applyAlignment="1" applyProtection="1">
      <alignment textRotation="90"/>
    </xf>
    <xf numFmtId="164" fontId="35" fillId="0" borderId="0" xfId="20" applyNumberFormat="1" applyFont="1" applyFill="1" applyProtection="1"/>
    <xf numFmtId="0" fontId="35" fillId="0" borderId="0" xfId="0" applyFont="1" applyFill="1" applyBorder="1" applyProtection="1"/>
    <xf numFmtId="1" fontId="35" fillId="0" borderId="0" xfId="0" applyNumberFormat="1" applyFont="1" applyFill="1" applyBorder="1" applyProtection="1"/>
    <xf numFmtId="3" fontId="32" fillId="6" borderId="0" xfId="7" applyNumberFormat="1" applyFont="1" applyFill="1" applyBorder="1" applyAlignment="1" applyProtection="1">
      <alignment horizontal="right"/>
    </xf>
    <xf numFmtId="3" fontId="33" fillId="6" borderId="2" xfId="7" applyNumberFormat="1" applyFont="1" applyFill="1" applyBorder="1" applyAlignment="1" applyProtection="1">
      <alignment horizontal="right"/>
    </xf>
    <xf numFmtId="3" fontId="32" fillId="6" borderId="0" xfId="7" applyNumberFormat="1" applyFont="1" applyFill="1" applyBorder="1" applyAlignment="1" applyProtection="1"/>
    <xf numFmtId="3" fontId="32" fillId="6" borderId="0" xfId="7" applyNumberFormat="1" applyFont="1" applyFill="1" applyAlignment="1" applyProtection="1"/>
    <xf numFmtId="1" fontId="6" fillId="2" borderId="1" xfId="0" applyNumberFormat="1" applyFont="1" applyFill="1" applyBorder="1" applyAlignment="1" applyProtection="1">
      <alignment horizontal="right"/>
    </xf>
    <xf numFmtId="1" fontId="25" fillId="0" borderId="0" xfId="0" applyNumberFormat="1" applyFont="1" applyFill="1" applyBorder="1" applyAlignment="1">
      <alignment horizontal="right" vertical="center"/>
    </xf>
    <xf numFmtId="1" fontId="65" fillId="0" borderId="0" xfId="0" applyNumberFormat="1" applyFont="1" applyFill="1" applyBorder="1" applyAlignment="1">
      <alignment horizontal="right" vertical="center"/>
    </xf>
    <xf numFmtId="3" fontId="35" fillId="6" borderId="0" xfId="0" applyNumberFormat="1" applyFont="1" applyFill="1" applyBorder="1" applyProtection="1"/>
    <xf numFmtId="0" fontId="55" fillId="0" borderId="3" xfId="0" applyFont="1" applyFill="1" applyBorder="1" applyAlignment="1" applyProtection="1">
      <alignment wrapText="1"/>
    </xf>
    <xf numFmtId="177" fontId="3" fillId="0" borderId="0" xfId="0" applyNumberFormat="1" applyFont="1" applyFill="1" applyProtection="1"/>
    <xf numFmtId="172" fontId="7" fillId="6" borderId="0" xfId="0" applyNumberFormat="1" applyFont="1" applyFill="1" applyBorder="1" applyAlignment="1" applyProtection="1">
      <alignment horizontal="left"/>
    </xf>
    <xf numFmtId="0" fontId="51" fillId="6" borderId="0" xfId="0" applyFont="1" applyFill="1" applyBorder="1" applyAlignment="1" applyProtection="1">
      <alignment horizontal="left"/>
    </xf>
    <xf numFmtId="0" fontId="51" fillId="6" borderId="1" xfId="0" applyFont="1" applyFill="1" applyBorder="1" applyAlignment="1" applyProtection="1">
      <alignment horizontal="left"/>
    </xf>
    <xf numFmtId="0" fontId="57" fillId="6" borderId="1" xfId="0" applyFont="1" applyFill="1" applyBorder="1" applyAlignment="1" applyProtection="1">
      <alignment horizontal="left"/>
    </xf>
    <xf numFmtId="0" fontId="51" fillId="0" borderId="0" xfId="0" applyFont="1" applyFill="1" applyBorder="1" applyAlignment="1" applyProtection="1">
      <alignment vertical="justify" wrapText="1"/>
    </xf>
    <xf numFmtId="3" fontId="51" fillId="6" borderId="0" xfId="0" applyNumberFormat="1" applyFont="1" applyFill="1" applyBorder="1" applyAlignment="1">
      <alignment horizontal="right"/>
    </xf>
    <xf numFmtId="3" fontId="57" fillId="6" borderId="2" xfId="0" applyNumberFormat="1" applyFont="1" applyFill="1" applyBorder="1" applyAlignment="1"/>
    <xf numFmtId="3" fontId="51" fillId="6" borderId="0" xfId="0" applyNumberFormat="1" applyFont="1" applyFill="1" applyBorder="1"/>
    <xf numFmtId="3" fontId="57" fillId="6" borderId="2" xfId="0" applyNumberFormat="1" applyFont="1" applyFill="1" applyBorder="1"/>
    <xf numFmtId="1" fontId="0" fillId="0" borderId="0" xfId="0" applyNumberFormat="1" applyFill="1" applyBorder="1"/>
    <xf numFmtId="164" fontId="51" fillId="6" borderId="0" xfId="0" applyNumberFormat="1" applyFont="1" applyFill="1" applyBorder="1" applyAlignment="1">
      <alignment horizontal="right"/>
    </xf>
    <xf numFmtId="165" fontId="51" fillId="6" borderId="0" xfId="0" quotePrefix="1" applyNumberFormat="1" applyFont="1" applyFill="1" applyBorder="1" applyAlignment="1" applyProtection="1">
      <alignment horizontal="right"/>
      <protection locked="0"/>
    </xf>
    <xf numFmtId="3" fontId="57" fillId="6" borderId="2" xfId="0" applyNumberFormat="1" applyFont="1" applyFill="1" applyBorder="1" applyAlignment="1">
      <alignment horizontal="right"/>
    </xf>
    <xf numFmtId="165" fontId="57" fillId="6" borderId="2" xfId="0" applyNumberFormat="1" applyFont="1" applyFill="1" applyBorder="1"/>
    <xf numFmtId="177" fontId="7" fillId="0" borderId="0" xfId="0" applyNumberFormat="1" applyFont="1" applyFill="1" applyProtection="1"/>
    <xf numFmtId="0" fontId="8" fillId="6" borderId="3" xfId="0" applyFont="1" applyFill="1" applyBorder="1" applyAlignment="1" applyProtection="1"/>
    <xf numFmtId="0" fontId="51" fillId="6" borderId="0" xfId="0" applyFont="1" applyFill="1" applyBorder="1" applyAlignment="1" applyProtection="1">
      <alignment horizontal="left"/>
      <protection locked="0"/>
    </xf>
    <xf numFmtId="165" fontId="32" fillId="6" borderId="4" xfId="17" applyNumberFormat="1" applyFont="1" applyFill="1" applyBorder="1" applyAlignment="1">
      <alignment horizontal="right"/>
    </xf>
    <xf numFmtId="165" fontId="32" fillId="6" borderId="0" xfId="8" applyNumberFormat="1" applyFont="1" applyFill="1" applyBorder="1" applyAlignment="1" applyProtection="1">
      <alignment horizontal="right"/>
    </xf>
    <xf numFmtId="3" fontId="35" fillId="6" borderId="0" xfId="8" applyNumberFormat="1" applyFont="1" applyFill="1" applyBorder="1" applyProtection="1"/>
    <xf numFmtId="0" fontId="35" fillId="0" borderId="0" xfId="0" applyFont="1" applyFill="1" applyBorder="1" applyAlignment="1" applyProtection="1">
      <alignment vertical="justify" wrapText="1"/>
    </xf>
    <xf numFmtId="3" fontId="51" fillId="6" borderId="0" xfId="8" applyNumberFormat="1" applyFont="1" applyFill="1" applyBorder="1" applyProtection="1"/>
    <xf numFmtId="3" fontId="51" fillId="6" borderId="0" xfId="8" applyNumberFormat="1" applyFont="1" applyFill="1" applyBorder="1" applyAlignment="1" applyProtection="1">
      <alignment horizontal="right"/>
    </xf>
    <xf numFmtId="3" fontId="51" fillId="6" borderId="1" xfId="8" applyNumberFormat="1" applyFont="1" applyFill="1" applyBorder="1" applyAlignment="1" applyProtection="1">
      <alignment horizontal="right"/>
    </xf>
    <xf numFmtId="3" fontId="51" fillId="6" borderId="1" xfId="8" applyNumberFormat="1" applyFont="1" applyFill="1" applyBorder="1" applyProtection="1"/>
    <xf numFmtId="177" fontId="4" fillId="0" borderId="0" xfId="8" applyNumberFormat="1" applyFont="1" applyFill="1" applyBorder="1" applyAlignment="1" applyProtection="1">
      <alignment horizontal="right"/>
    </xf>
    <xf numFmtId="3" fontId="51" fillId="6" borderId="0" xfId="0" applyNumberFormat="1" applyFont="1" applyFill="1" applyBorder="1" applyProtection="1"/>
    <xf numFmtId="3" fontId="8" fillId="6" borderId="1" xfId="0" applyNumberFormat="1" applyFont="1" applyFill="1" applyBorder="1" applyAlignment="1" applyProtection="1"/>
    <xf numFmtId="9" fontId="7" fillId="6" borderId="0" xfId="5" applyNumberFormat="1" applyFont="1" applyFill="1" applyAlignment="1" applyProtection="1">
      <alignment horizontal="right" vertical="center"/>
    </xf>
    <xf numFmtId="9" fontId="8" fillId="6" borderId="1" xfId="5" applyNumberFormat="1" applyFont="1" applyFill="1" applyBorder="1" applyAlignment="1" applyProtection="1">
      <alignment horizontal="right"/>
    </xf>
    <xf numFmtId="3" fontId="7" fillId="6" borderId="0" xfId="0" applyNumberFormat="1" applyFont="1" applyFill="1" applyAlignment="1" applyProtection="1">
      <alignment horizontal="right" vertical="center"/>
    </xf>
    <xf numFmtId="0" fontId="8" fillId="6" borderId="2" xfId="0" applyNumberFormat="1" applyFont="1" applyFill="1" applyBorder="1" applyAlignment="1" applyProtection="1">
      <alignment horizontal="left"/>
    </xf>
    <xf numFmtId="3" fontId="33" fillId="6" borderId="2" xfId="0" applyNumberFormat="1" applyFont="1" applyFill="1" applyBorder="1" applyProtection="1"/>
    <xf numFmtId="165" fontId="33" fillId="6" borderId="2" xfId="0" applyNumberFormat="1" applyFont="1" applyFill="1" applyBorder="1" applyProtection="1"/>
    <xf numFmtId="176" fontId="7" fillId="6" borderId="0" xfId="0" applyNumberFormat="1" applyFont="1" applyFill="1" applyBorder="1"/>
    <xf numFmtId="14" fontId="7" fillId="6" borderId="4" xfId="0" applyNumberFormat="1" applyFont="1" applyFill="1" applyBorder="1" applyAlignment="1">
      <alignment horizontal="left"/>
    </xf>
    <xf numFmtId="0" fontId="32" fillId="0" borderId="0" xfId="12" applyFont="1" applyFill="1" applyBorder="1" applyAlignment="1" applyProtection="1">
      <alignment horizontal="justify" wrapText="1"/>
    </xf>
    <xf numFmtId="0" fontId="9" fillId="0" borderId="0" xfId="3" applyFont="1" applyFill="1" applyAlignment="1" applyProtection="1">
      <alignment horizontal="right"/>
    </xf>
    <xf numFmtId="197" fontId="32" fillId="0" borderId="0" xfId="20" applyNumberFormat="1" applyFont="1" applyFill="1" applyProtection="1"/>
    <xf numFmtId="165" fontId="32" fillId="6" borderId="0" xfId="17" applyNumberFormat="1" applyFont="1" applyFill="1" applyBorder="1" applyAlignment="1">
      <alignment horizontal="right"/>
    </xf>
    <xf numFmtId="0" fontId="35" fillId="0" borderId="0" xfId="20" applyFont="1" applyFill="1" applyProtection="1"/>
    <xf numFmtId="3" fontId="35" fillId="0" borderId="0" xfId="20" applyNumberFormat="1" applyFont="1" applyFill="1" applyProtection="1"/>
    <xf numFmtId="3" fontId="4" fillId="0" borderId="0" xfId="6" applyNumberFormat="1" applyFont="1" applyFill="1" applyAlignment="1" applyProtection="1">
      <alignment horizontal="right"/>
    </xf>
    <xf numFmtId="187" fontId="4" fillId="0" borderId="0" xfId="6" applyNumberFormat="1" applyFont="1" applyFill="1" applyAlignment="1" applyProtection="1">
      <alignment horizontal="right"/>
    </xf>
    <xf numFmtId="3" fontId="70" fillId="0" borderId="0" xfId="0" applyNumberFormat="1" applyFont="1" applyFill="1" applyBorder="1" applyProtection="1"/>
    <xf numFmtId="164" fontId="70" fillId="0" borderId="0" xfId="0" applyNumberFormat="1" applyFont="1" applyFill="1" applyBorder="1" applyProtection="1"/>
    <xf numFmtId="165" fontId="32" fillId="0" borderId="0" xfId="17" applyNumberFormat="1" applyFont="1" applyFill="1" applyBorder="1" applyAlignment="1"/>
    <xf numFmtId="1" fontId="32" fillId="0" borderId="0" xfId="20" applyNumberFormat="1" applyFont="1" applyFill="1" applyProtection="1"/>
    <xf numFmtId="165" fontId="3" fillId="0" borderId="0" xfId="0" applyNumberFormat="1" applyFont="1" applyFill="1" applyBorder="1"/>
    <xf numFmtId="3" fontId="8" fillId="0" borderId="0" xfId="0" applyNumberFormat="1" applyFont="1" applyFill="1" applyBorder="1" applyAlignment="1" applyProtection="1">
      <alignment vertical="top" wrapText="1"/>
    </xf>
    <xf numFmtId="175" fontId="3" fillId="0" borderId="0" xfId="0" applyNumberFormat="1" applyFont="1" applyFill="1" applyBorder="1" applyProtection="1"/>
    <xf numFmtId="165" fontId="51" fillId="0" borderId="0" xfId="0" applyNumberFormat="1" applyFont="1" applyFill="1" applyBorder="1" applyProtection="1"/>
    <xf numFmtId="3" fontId="20" fillId="0" borderId="0" xfId="6" applyNumberFormat="1" applyFont="1" applyFill="1" applyBorder="1" applyProtection="1"/>
    <xf numFmtId="177" fontId="0" fillId="0" borderId="0" xfId="0" applyNumberFormat="1" applyAlignment="1">
      <alignment horizontal="right"/>
    </xf>
    <xf numFmtId="3" fontId="3" fillId="0" borderId="0" xfId="0" applyNumberFormat="1" applyFont="1" applyFill="1" applyBorder="1" applyAlignment="1" applyProtection="1"/>
    <xf numFmtId="165" fontId="3" fillId="0" borderId="0" xfId="0" applyNumberFormat="1" applyFont="1" applyFill="1" applyBorder="1" applyAlignment="1" applyProtection="1"/>
    <xf numFmtId="0" fontId="7" fillId="0" borderId="0" xfId="6" applyNumberFormat="1" applyFont="1" applyFill="1" applyAlignment="1" applyProtection="1"/>
    <xf numFmtId="4" fontId="35" fillId="0" borderId="0" xfId="0" applyNumberFormat="1" applyFont="1" applyFill="1" applyBorder="1" applyProtection="1"/>
    <xf numFmtId="0" fontId="7" fillId="0" borderId="0" xfId="0" applyFont="1" applyFill="1" applyBorder="1" applyAlignment="1">
      <alignment horizontal="left"/>
    </xf>
    <xf numFmtId="165" fontId="8" fillId="0" borderId="0" xfId="8" applyNumberFormat="1" applyFont="1" applyFill="1" applyBorder="1" applyAlignment="1" applyProtection="1">
      <alignment horizontal="right" indent="1"/>
    </xf>
    <xf numFmtId="165" fontId="71" fillId="0" borderId="0" xfId="8" applyNumberFormat="1" applyFont="1" applyFill="1" applyBorder="1" applyAlignment="1" applyProtection="1">
      <alignment horizontal="right" indent="1"/>
    </xf>
    <xf numFmtId="1" fontId="33" fillId="0" borderId="0" xfId="6" applyNumberFormat="1" applyFont="1" applyFill="1" applyBorder="1" applyAlignment="1" applyProtection="1">
      <alignment horizontal="right" indent="1"/>
    </xf>
    <xf numFmtId="0" fontId="7" fillId="0" borderId="0" xfId="0" applyNumberFormat="1" applyFont="1" applyFill="1" applyBorder="1" applyAlignment="1">
      <alignment horizontal="left"/>
    </xf>
    <xf numFmtId="0" fontId="8" fillId="0" borderId="0" xfId="0" applyNumberFormat="1" applyFont="1" applyFill="1" applyBorder="1" applyAlignment="1">
      <alignment horizontal="left"/>
    </xf>
    <xf numFmtId="0" fontId="71" fillId="0" borderId="0" xfId="0" applyNumberFormat="1" applyFont="1" applyFill="1" applyBorder="1" applyAlignment="1">
      <alignment horizontal="left"/>
    </xf>
    <xf numFmtId="0" fontId="8" fillId="0" borderId="0" xfId="0" applyFont="1" applyFill="1" applyBorder="1" applyAlignment="1">
      <alignment horizontal="left"/>
    </xf>
    <xf numFmtId="182" fontId="8" fillId="6" borderId="1" xfId="0" applyNumberFormat="1" applyFont="1" applyFill="1" applyBorder="1" applyAlignment="1">
      <alignment horizontal="center"/>
    </xf>
    <xf numFmtId="1" fontId="0" fillId="0" borderId="0" xfId="0" applyNumberFormat="1"/>
    <xf numFmtId="3" fontId="7" fillId="0" borderId="0" xfId="6" applyNumberFormat="1" applyFont="1" applyFill="1" applyBorder="1" applyAlignment="1" applyProtection="1">
      <alignment horizontal="right" vertical="top" wrapText="1"/>
    </xf>
    <xf numFmtId="3" fontId="7" fillId="0" borderId="0" xfId="7" applyNumberFormat="1" applyFont="1" applyFill="1" applyBorder="1" applyAlignment="1" applyProtection="1">
      <alignment horizontal="right"/>
    </xf>
    <xf numFmtId="3" fontId="7" fillId="0" borderId="0" xfId="7" applyNumberFormat="1" applyFont="1" applyFill="1" applyAlignment="1" applyProtection="1">
      <alignment horizontal="right"/>
    </xf>
    <xf numFmtId="3" fontId="31" fillId="0" borderId="0" xfId="20" applyNumberFormat="1" applyFont="1" applyFill="1" applyProtection="1"/>
    <xf numFmtId="0" fontId="7" fillId="0" borderId="0" xfId="12" applyFont="1" applyFill="1" applyBorder="1" applyAlignment="1" applyProtection="1">
      <alignment vertical="center"/>
    </xf>
    <xf numFmtId="0" fontId="7" fillId="0" borderId="0" xfId="7" applyFont="1" applyFill="1" applyBorder="1"/>
    <xf numFmtId="3" fontId="31" fillId="0" borderId="1" xfId="17" applyNumberFormat="1" applyFont="1" applyFill="1" applyBorder="1" applyAlignment="1"/>
    <xf numFmtId="165" fontId="31" fillId="0" borderId="0" xfId="0" applyNumberFormat="1" applyFont="1"/>
    <xf numFmtId="14" fontId="7" fillId="0" borderId="0" xfId="20" applyNumberFormat="1" applyFont="1" applyFill="1" applyProtection="1"/>
    <xf numFmtId="165" fontId="7" fillId="6" borderId="4" xfId="8" applyNumberFormat="1" applyFont="1" applyFill="1" applyBorder="1" applyAlignment="1" applyProtection="1">
      <alignment horizontal="right" indent="1"/>
    </xf>
    <xf numFmtId="195" fontId="8" fillId="6" borderId="4" xfId="0" applyNumberFormat="1" applyFont="1" applyFill="1" applyBorder="1" applyProtection="1"/>
    <xf numFmtId="3" fontId="43" fillId="6" borderId="0" xfId="17" applyNumberFormat="1" applyFont="1" applyFill="1" applyBorder="1" applyAlignment="1"/>
    <xf numFmtId="3" fontId="43" fillId="6" borderId="0" xfId="7" applyNumberFormat="1" applyFont="1" applyFill="1" applyBorder="1" applyAlignment="1" applyProtection="1">
      <alignment horizontal="right"/>
    </xf>
    <xf numFmtId="0" fontId="9" fillId="0" borderId="0" xfId="0" applyFont="1" applyFill="1" applyAlignment="1" applyProtection="1">
      <alignment horizontal="right"/>
    </xf>
    <xf numFmtId="0" fontId="9" fillId="0" borderId="0" xfId="3" applyFont="1" applyFill="1" applyAlignment="1" applyProtection="1">
      <alignment horizontal="right"/>
    </xf>
    <xf numFmtId="199" fontId="4" fillId="0" borderId="0" xfId="0" quotePrefix="1" applyNumberFormat="1" applyFont="1" applyFill="1" applyBorder="1" applyAlignment="1" applyProtection="1">
      <alignment horizontal="right"/>
    </xf>
    <xf numFmtId="3" fontId="7" fillId="0" borderId="0" xfId="7" applyNumberFormat="1" applyFont="1" applyFill="1" applyBorder="1" applyAlignment="1" applyProtection="1">
      <alignment horizontal="left" indent="1"/>
    </xf>
    <xf numFmtId="165" fontId="14" fillId="0" borderId="0" xfId="0" applyNumberFormat="1" applyFont="1" applyFill="1" applyBorder="1" applyProtection="1"/>
    <xf numFmtId="0" fontId="33" fillId="0" borderId="0" xfId="0" applyFont="1" applyFill="1" applyBorder="1" applyProtection="1"/>
    <xf numFmtId="0" fontId="35" fillId="0" borderId="0" xfId="0" applyNumberFormat="1" applyFont="1" applyFill="1" applyBorder="1" applyAlignment="1">
      <alignment horizontal="left"/>
    </xf>
    <xf numFmtId="165" fontId="35" fillId="0" borderId="0" xfId="8" applyNumberFormat="1" applyFont="1" applyFill="1" applyBorder="1" applyAlignment="1" applyProtection="1">
      <alignment horizontal="right" indent="1"/>
    </xf>
    <xf numFmtId="3" fontId="32" fillId="6" borderId="0" xfId="0" applyNumberFormat="1" applyFont="1" applyFill="1" applyBorder="1" applyAlignment="1" applyProtection="1"/>
    <xf numFmtId="167" fontId="32" fillId="6" borderId="0" xfId="0" applyNumberFormat="1" applyFont="1" applyFill="1" applyBorder="1" applyAlignment="1" applyProtection="1">
      <alignment horizontal="right"/>
    </xf>
    <xf numFmtId="165" fontId="4" fillId="0" borderId="0" xfId="0" applyNumberFormat="1" applyFont="1"/>
    <xf numFmtId="3" fontId="33" fillId="6" borderId="1" xfId="0" applyNumberFormat="1" applyFont="1" applyFill="1" applyBorder="1" applyAlignment="1" applyProtection="1"/>
    <xf numFmtId="165" fontId="33" fillId="6" borderId="1" xfId="0" applyNumberFormat="1" applyFont="1" applyFill="1" applyBorder="1"/>
    <xf numFmtId="169" fontId="32" fillId="6" borderId="0" xfId="0" applyNumberFormat="1" applyFont="1" applyFill="1" applyBorder="1" applyAlignment="1">
      <alignment horizontal="right"/>
    </xf>
    <xf numFmtId="170" fontId="32" fillId="6" borderId="0" xfId="0" applyNumberFormat="1" applyFont="1" applyFill="1" applyBorder="1" applyAlignment="1">
      <alignment horizontal="right"/>
    </xf>
    <xf numFmtId="169" fontId="32" fillId="6" borderId="1" xfId="0" applyNumberFormat="1" applyFont="1" applyFill="1" applyBorder="1" applyAlignment="1">
      <alignment horizontal="right"/>
    </xf>
    <xf numFmtId="170" fontId="32" fillId="6" borderId="1" xfId="0" applyNumberFormat="1" applyFont="1" applyFill="1" applyBorder="1" applyAlignment="1">
      <alignment horizontal="right"/>
    </xf>
    <xf numFmtId="169" fontId="33" fillId="6" borderId="2" xfId="0" applyNumberFormat="1" applyFont="1" applyFill="1" applyBorder="1" applyAlignment="1">
      <alignment horizontal="right"/>
    </xf>
    <xf numFmtId="170" fontId="33" fillId="6" borderId="1" xfId="0" applyNumberFormat="1" applyFont="1" applyFill="1" applyBorder="1" applyAlignment="1">
      <alignment horizontal="right"/>
    </xf>
    <xf numFmtId="165" fontId="32" fillId="6" borderId="0" xfId="0" applyNumberFormat="1" applyFont="1" applyFill="1" applyBorder="1" applyAlignment="1">
      <alignment horizontal="right" indent="2"/>
    </xf>
    <xf numFmtId="165" fontId="32" fillId="6" borderId="1" xfId="0" applyNumberFormat="1" applyFont="1" applyFill="1" applyBorder="1" applyAlignment="1">
      <alignment horizontal="right" indent="2"/>
    </xf>
    <xf numFmtId="165" fontId="33" fillId="6" borderId="1" xfId="0" applyNumberFormat="1" applyFont="1" applyFill="1" applyBorder="1" applyAlignment="1">
      <alignment horizontal="right" indent="2"/>
    </xf>
    <xf numFmtId="171" fontId="32" fillId="6" borderId="0" xfId="0" applyNumberFormat="1" applyFont="1" applyFill="1" applyBorder="1" applyAlignment="1">
      <alignment horizontal="right"/>
    </xf>
    <xf numFmtId="168" fontId="32" fillId="6" borderId="0" xfId="0" applyNumberFormat="1" applyFont="1" applyFill="1" applyBorder="1" applyAlignment="1" applyProtection="1">
      <alignment horizontal="right"/>
    </xf>
    <xf numFmtId="171" fontId="32" fillId="6" borderId="1" xfId="0" applyNumberFormat="1" applyFont="1" applyFill="1" applyBorder="1" applyAlignment="1">
      <alignment horizontal="right"/>
    </xf>
    <xf numFmtId="168" fontId="32" fillId="6" borderId="1" xfId="0" applyNumberFormat="1" applyFont="1" applyFill="1" applyBorder="1" applyAlignment="1" applyProtection="1">
      <alignment horizontal="right"/>
    </xf>
    <xf numFmtId="171" fontId="33" fillId="6" borderId="1" xfId="0" applyNumberFormat="1" applyFont="1" applyFill="1" applyBorder="1" applyAlignment="1">
      <alignment horizontal="right"/>
    </xf>
    <xf numFmtId="168" fontId="33" fillId="6" borderId="1" xfId="0" applyNumberFormat="1" applyFont="1" applyFill="1" applyBorder="1" applyAlignment="1" applyProtection="1">
      <alignment horizontal="right"/>
    </xf>
    <xf numFmtId="4" fontId="8" fillId="6" borderId="2" xfId="8" applyNumberFormat="1" applyFont="1" applyFill="1" applyBorder="1" applyAlignment="1" applyProtection="1">
      <alignment horizontal="right" indent="1"/>
    </xf>
    <xf numFmtId="173" fontId="32" fillId="6" borderId="0" xfId="0" applyNumberFormat="1" applyFont="1" applyFill="1" applyBorder="1" applyAlignment="1">
      <alignment horizontal="right"/>
    </xf>
    <xf numFmtId="173" fontId="33" fillId="6" borderId="2" xfId="0" applyNumberFormat="1" applyFont="1" applyFill="1" applyBorder="1" applyAlignment="1">
      <alignment horizontal="right"/>
    </xf>
    <xf numFmtId="0" fontId="32" fillId="6" borderId="0" xfId="0" applyFont="1" applyFill="1" applyBorder="1" applyAlignment="1" applyProtection="1">
      <alignment horizontal="left"/>
      <protection locked="0"/>
    </xf>
    <xf numFmtId="1" fontId="3" fillId="6" borderId="0" xfId="0" applyNumberFormat="1" applyFont="1" applyFill="1" applyProtection="1"/>
    <xf numFmtId="1" fontId="7" fillId="6" borderId="1" xfId="0" applyNumberFormat="1" applyFont="1" applyFill="1" applyBorder="1" applyAlignment="1" applyProtection="1">
      <alignment horizontal="right"/>
    </xf>
    <xf numFmtId="3" fontId="33" fillId="6" borderId="1" xfId="7" applyNumberFormat="1" applyFont="1" applyFill="1" applyBorder="1" applyAlignment="1" applyProtection="1">
      <alignment horizontal="right"/>
    </xf>
    <xf numFmtId="165" fontId="33" fillId="6" borderId="1" xfId="7" applyNumberFormat="1" applyFont="1" applyFill="1" applyBorder="1" applyAlignment="1" applyProtection="1">
      <alignment horizontal="right"/>
    </xf>
    <xf numFmtId="165" fontId="8" fillId="6" borderId="2" xfId="8" applyNumberFormat="1" applyFont="1" applyFill="1" applyBorder="1" applyProtection="1"/>
    <xf numFmtId="3" fontId="51" fillId="6" borderId="3" xfId="8" applyNumberFormat="1" applyFont="1" applyFill="1" applyBorder="1" applyProtection="1"/>
    <xf numFmtId="165" fontId="7" fillId="6" borderId="3" xfId="8" applyNumberFormat="1" applyFont="1" applyFill="1" applyBorder="1" applyAlignment="1" applyProtection="1">
      <alignment horizontal="right"/>
    </xf>
    <xf numFmtId="165" fontId="7" fillId="6" borderId="3" xfId="8" applyNumberFormat="1" applyFont="1" applyFill="1" applyBorder="1" applyProtection="1"/>
    <xf numFmtId="3" fontId="31" fillId="0" borderId="0" xfId="0" applyNumberFormat="1" applyFont="1" applyFill="1" applyBorder="1" applyProtection="1"/>
    <xf numFmtId="165" fontId="31" fillId="0" borderId="0" xfId="6" applyNumberFormat="1" applyFont="1" applyFill="1" applyBorder="1" applyAlignment="1" applyProtection="1">
      <alignment horizontal="right"/>
    </xf>
    <xf numFmtId="189" fontId="72" fillId="0" borderId="0" xfId="6" applyNumberFormat="1" applyFont="1" applyFill="1" applyBorder="1" applyAlignment="1" applyProtection="1"/>
    <xf numFmtId="3" fontId="72" fillId="0" borderId="0" xfId="6" applyNumberFormat="1" applyFont="1" applyFill="1" applyBorder="1" applyProtection="1"/>
    <xf numFmtId="165" fontId="31" fillId="0" borderId="0" xfId="0" applyNumberFormat="1" applyFont="1" applyFill="1" applyBorder="1" applyProtection="1"/>
    <xf numFmtId="164" fontId="31" fillId="0" borderId="0" xfId="0" applyNumberFormat="1" applyFont="1" applyFill="1" applyBorder="1" applyProtection="1"/>
    <xf numFmtId="4" fontId="31" fillId="0" borderId="0" xfId="0" applyNumberFormat="1" applyFont="1" applyFill="1" applyBorder="1" applyProtection="1"/>
    <xf numFmtId="197" fontId="4" fillId="0" borderId="0" xfId="0" applyNumberFormat="1" applyFont="1"/>
    <xf numFmtId="188" fontId="9" fillId="0" borderId="0" xfId="6" applyFont="1" applyFill="1" applyAlignment="1" applyProtection="1">
      <alignment horizontal="right"/>
    </xf>
    <xf numFmtId="0" fontId="7" fillId="0" borderId="0" xfId="6" applyNumberFormat="1" applyFont="1" applyFill="1" applyBorder="1" applyAlignment="1" applyProtection="1">
      <alignment horizontal="justify"/>
    </xf>
    <xf numFmtId="0" fontId="7" fillId="0" borderId="0" xfId="0" applyFont="1" applyFill="1" applyAlignment="1" applyProtection="1">
      <alignment horizontal="left"/>
    </xf>
    <xf numFmtId="0" fontId="9" fillId="0" borderId="0" xfId="3" applyFont="1" applyFill="1" applyAlignment="1" applyProtection="1">
      <alignment horizontal="right"/>
    </xf>
    <xf numFmtId="3" fontId="35" fillId="0" borderId="0" xfId="0" applyNumberFormat="1" applyFont="1" applyFill="1" applyBorder="1" applyProtection="1"/>
    <xf numFmtId="0" fontId="35" fillId="0" borderId="0" xfId="6" applyNumberFormat="1" applyFont="1" applyFill="1" applyBorder="1" applyAlignment="1" applyProtection="1">
      <alignment wrapText="1"/>
    </xf>
    <xf numFmtId="165" fontId="33" fillId="6" borderId="4" xfId="6" applyNumberFormat="1" applyFont="1" applyFill="1" applyBorder="1"/>
    <xf numFmtId="200" fontId="7" fillId="0" borderId="0" xfId="20" applyNumberFormat="1" applyFont="1" applyFill="1" applyProtection="1"/>
    <xf numFmtId="0" fontId="73" fillId="0" borderId="0" xfId="0" applyFont="1" applyFill="1" applyBorder="1" applyAlignment="1" applyProtection="1">
      <alignment horizontal="left" indent="1"/>
    </xf>
    <xf numFmtId="3" fontId="8" fillId="6" borderId="1" xfId="8" applyNumberFormat="1" applyFont="1" applyFill="1" applyBorder="1" applyAlignment="1" applyProtection="1">
      <alignment horizontal="right" indent="1"/>
    </xf>
    <xf numFmtId="165" fontId="8" fillId="6" borderId="1" xfId="8" applyNumberFormat="1" applyFont="1" applyFill="1" applyBorder="1" applyAlignment="1" applyProtection="1">
      <alignment horizontal="right" indent="1"/>
    </xf>
    <xf numFmtId="177" fontId="8" fillId="6" borderId="6" xfId="8" applyNumberFormat="1" applyFont="1" applyFill="1" applyBorder="1" applyAlignment="1" applyProtection="1">
      <alignment horizontal="right" indent="1"/>
    </xf>
    <xf numFmtId="0" fontId="32" fillId="0" borderId="0" xfId="6" applyNumberFormat="1" applyFont="1" applyFill="1" applyBorder="1" applyAlignment="1" applyProtection="1">
      <alignment wrapText="1"/>
    </xf>
    <xf numFmtId="3" fontId="7" fillId="6" borderId="4" xfId="8" applyNumberFormat="1" applyFont="1" applyFill="1" applyBorder="1" applyAlignment="1" applyProtection="1">
      <alignment horizontal="right" indent="1"/>
    </xf>
    <xf numFmtId="3" fontId="0" fillId="0" borderId="0" xfId="6" applyNumberFormat="1" applyFont="1" applyFill="1" applyBorder="1"/>
    <xf numFmtId="188" fontId="0" fillId="0" borderId="0" xfId="6" applyFont="1" applyFill="1" applyBorder="1"/>
    <xf numFmtId="201" fontId="4" fillId="0" borderId="0" xfId="0" applyNumberFormat="1" applyFont="1" applyFill="1" applyBorder="1" applyProtection="1"/>
    <xf numFmtId="165" fontId="32" fillId="6" borderId="0" xfId="17" applyNumberFormat="1" applyFont="1" applyFill="1" applyBorder="1" applyAlignment="1"/>
    <xf numFmtId="165" fontId="32" fillId="6" borderId="4" xfId="17" applyNumberFormat="1" applyFont="1" applyFill="1" applyBorder="1" applyAlignment="1"/>
    <xf numFmtId="0" fontId="1" fillId="7" borderId="0" xfId="18" applyFill="1"/>
    <xf numFmtId="0" fontId="1" fillId="8" borderId="0" xfId="18" applyFill="1"/>
    <xf numFmtId="0" fontId="1" fillId="9" borderId="0" xfId="18" applyFill="1"/>
    <xf numFmtId="0" fontId="1" fillId="10" borderId="0" xfId="18" applyFill="1"/>
    <xf numFmtId="0" fontId="1" fillId="0" borderId="0" xfId="18" applyFill="1"/>
    <xf numFmtId="164" fontId="1" fillId="0" borderId="0" xfId="18" applyNumberFormat="1" applyFill="1"/>
    <xf numFmtId="165" fontId="4" fillId="0" borderId="0" xfId="6" applyNumberFormat="1" applyFont="1" applyFill="1" applyAlignment="1" applyProtection="1">
      <alignment horizontal="right"/>
    </xf>
    <xf numFmtId="165" fontId="70" fillId="0" borderId="0" xfId="17" applyNumberFormat="1" applyFont="1" applyFill="1" applyBorder="1" applyAlignment="1">
      <alignment horizontal="right"/>
    </xf>
    <xf numFmtId="165" fontId="32" fillId="0" borderId="0" xfId="17" applyNumberFormat="1" applyFont="1" applyFill="1" applyBorder="1" applyAlignment="1">
      <alignment horizontal="right"/>
    </xf>
    <xf numFmtId="165" fontId="35" fillId="0" borderId="0" xfId="17" applyNumberFormat="1" applyFont="1" applyFill="1" applyBorder="1" applyAlignment="1">
      <alignment horizontal="right"/>
    </xf>
    <xf numFmtId="3" fontId="8" fillId="6" borderId="4" xfId="0" applyNumberFormat="1" applyFont="1" applyFill="1" applyBorder="1" applyAlignment="1" applyProtection="1">
      <alignment horizontal="right"/>
    </xf>
    <xf numFmtId="3" fontId="8" fillId="6" borderId="0" xfId="0" applyNumberFormat="1" applyFont="1" applyFill="1" applyBorder="1" applyAlignment="1" applyProtection="1">
      <alignment horizontal="right"/>
    </xf>
    <xf numFmtId="3" fontId="51" fillId="6" borderId="0" xfId="0" applyNumberFormat="1" applyFont="1" applyFill="1" applyProtection="1"/>
    <xf numFmtId="164" fontId="51" fillId="6" borderId="0" xfId="0" applyNumberFormat="1" applyFont="1" applyFill="1" applyAlignment="1" applyProtection="1">
      <alignment horizontal="right"/>
    </xf>
    <xf numFmtId="3" fontId="51" fillId="6" borderId="1" xfId="0" applyNumberFormat="1" applyFont="1" applyFill="1" applyBorder="1" applyAlignment="1" applyProtection="1">
      <alignment horizontal="right"/>
    </xf>
    <xf numFmtId="164" fontId="51" fillId="6" borderId="1" xfId="0" applyNumberFormat="1" applyFont="1" applyFill="1" applyBorder="1" applyAlignment="1" applyProtection="1">
      <alignment horizontal="right"/>
    </xf>
    <xf numFmtId="3" fontId="57" fillId="6" borderId="1" xfId="0" applyNumberFormat="1" applyFont="1" applyFill="1" applyBorder="1" applyAlignment="1" applyProtection="1">
      <alignment horizontal="right"/>
    </xf>
    <xf numFmtId="164" fontId="57" fillId="6" borderId="1" xfId="0" applyNumberFormat="1" applyFont="1" applyFill="1" applyBorder="1" applyAlignment="1" applyProtection="1">
      <alignment horizontal="right"/>
    </xf>
    <xf numFmtId="0" fontId="7" fillId="0" borderId="0" xfId="0" applyFont="1" applyFill="1" applyBorder="1" applyAlignment="1" applyProtection="1">
      <alignment vertical="center" wrapText="1"/>
    </xf>
    <xf numFmtId="167" fontId="33" fillId="6" borderId="2" xfId="0" applyNumberFormat="1" applyFont="1" applyFill="1" applyBorder="1" applyAlignment="1" applyProtection="1">
      <alignment horizontal="right"/>
    </xf>
    <xf numFmtId="197" fontId="7" fillId="0" borderId="0" xfId="20" applyNumberFormat="1" applyFont="1" applyFill="1" applyProtection="1"/>
    <xf numFmtId="165" fontId="8" fillId="6" borderId="4" xfId="0" applyNumberFormat="1" applyFont="1" applyFill="1" applyBorder="1" applyAlignment="1" applyProtection="1">
      <alignment horizontal="right"/>
    </xf>
    <xf numFmtId="3" fontId="36" fillId="0" borderId="0" xfId="0" applyNumberFormat="1" applyFont="1" applyBorder="1"/>
    <xf numFmtId="3" fontId="8" fillId="6" borderId="4" xfId="8" applyNumberFormat="1" applyFont="1" applyFill="1" applyBorder="1" applyAlignment="1" applyProtection="1">
      <alignment horizontal="right" indent="1"/>
    </xf>
    <xf numFmtId="165" fontId="8" fillId="6" borderId="4" xfId="8" applyNumberFormat="1" applyFont="1" applyFill="1" applyBorder="1" applyAlignment="1" applyProtection="1">
      <alignment horizontal="right" indent="1"/>
    </xf>
    <xf numFmtId="0" fontId="32" fillId="0" borderId="0" xfId="6" applyNumberFormat="1" applyFont="1" applyFill="1" applyBorder="1" applyAlignment="1" applyProtection="1"/>
    <xf numFmtId="3" fontId="8" fillId="6" borderId="4" xfId="7" applyNumberFormat="1" applyFont="1" applyFill="1" applyBorder="1" applyAlignment="1" applyProtection="1">
      <alignment horizontal="right"/>
    </xf>
    <xf numFmtId="202" fontId="7" fillId="0" borderId="0" xfId="7" applyNumberFormat="1" applyFont="1" applyFill="1" applyProtection="1"/>
    <xf numFmtId="3" fontId="8" fillId="6" borderId="0" xfId="8" applyNumberFormat="1" applyFont="1" applyFill="1" applyBorder="1" applyAlignment="1" applyProtection="1">
      <alignment horizontal="right"/>
    </xf>
    <xf numFmtId="3" fontId="8" fillId="6" borderId="4" xfId="8" applyNumberFormat="1" applyFont="1" applyFill="1" applyBorder="1" applyAlignment="1" applyProtection="1">
      <alignment horizontal="right"/>
    </xf>
    <xf numFmtId="165" fontId="31" fillId="0" borderId="0" xfId="20" applyNumberFormat="1" applyFont="1" applyFill="1" applyProtection="1"/>
    <xf numFmtId="0" fontId="31" fillId="0" borderId="0" xfId="0" applyFont="1"/>
    <xf numFmtId="4" fontId="31" fillId="0" borderId="0" xfId="0" applyNumberFormat="1" applyFont="1"/>
    <xf numFmtId="177" fontId="31" fillId="0" borderId="0" xfId="20" applyNumberFormat="1" applyFont="1" applyFill="1" applyProtection="1"/>
    <xf numFmtId="0" fontId="33" fillId="0" borderId="0" xfId="17" applyFont="1" applyFill="1" applyBorder="1" applyAlignment="1"/>
    <xf numFmtId="0" fontId="33" fillId="0" borderId="0" xfId="17" applyFont="1" applyFill="1" applyBorder="1" applyAlignment="1">
      <alignment horizontal="right" textRotation="90"/>
    </xf>
    <xf numFmtId="165" fontId="32" fillId="0" borderId="0" xfId="20" applyNumberFormat="1" applyFont="1" applyFill="1" applyBorder="1" applyProtection="1"/>
    <xf numFmtId="165" fontId="33" fillId="0" borderId="0" xfId="17" applyNumberFormat="1" applyFont="1" applyFill="1" applyBorder="1" applyAlignment="1">
      <alignment horizontal="right"/>
    </xf>
    <xf numFmtId="4" fontId="31" fillId="0" borderId="0" xfId="0" applyNumberFormat="1" applyFont="1" applyFill="1" applyProtection="1"/>
    <xf numFmtId="0" fontId="31" fillId="0" borderId="0" xfId="0" applyFont="1" applyFill="1" applyProtection="1"/>
    <xf numFmtId="0" fontId="9" fillId="0" borderId="0" xfId="0" applyFont="1" applyFill="1" applyAlignment="1" applyProtection="1">
      <alignment horizontal="right"/>
    </xf>
    <xf numFmtId="188" fontId="32" fillId="0" borderId="0" xfId="6" applyFont="1" applyAlignment="1">
      <alignment horizontal="right"/>
    </xf>
    <xf numFmtId="197" fontId="35" fillId="0" borderId="0" xfId="0" applyNumberFormat="1" applyFont="1" applyFill="1" applyBorder="1" applyProtection="1"/>
    <xf numFmtId="203" fontId="4" fillId="0" borderId="0" xfId="0" quotePrefix="1" applyNumberFormat="1" applyFont="1" applyFill="1" applyBorder="1" applyAlignment="1" applyProtection="1">
      <alignment horizontal="right"/>
    </xf>
    <xf numFmtId="188" fontId="32" fillId="0" borderId="0" xfId="0" applyNumberFormat="1" applyFont="1" applyFill="1" applyBorder="1" applyProtection="1"/>
    <xf numFmtId="188" fontId="31" fillId="0" borderId="0" xfId="0" applyNumberFormat="1" applyFont="1" applyFill="1" applyBorder="1" applyProtection="1"/>
    <xf numFmtId="165" fontId="35" fillId="6" borderId="0" xfId="6" applyNumberFormat="1" applyFont="1" applyFill="1" applyBorder="1" applyAlignment="1" applyProtection="1">
      <alignment horizontal="right" indent="1"/>
    </xf>
    <xf numFmtId="3" fontId="35" fillId="0" borderId="0" xfId="8" applyNumberFormat="1" applyFont="1" applyFill="1" applyBorder="1" applyAlignment="1" applyProtection="1">
      <alignment horizontal="right" indent="1"/>
    </xf>
    <xf numFmtId="198" fontId="7" fillId="0" borderId="0" xfId="20" applyNumberFormat="1" applyFont="1" applyFill="1" applyProtection="1"/>
    <xf numFmtId="0" fontId="70" fillId="0" borderId="0" xfId="0" applyFont="1" applyFill="1" applyBorder="1" applyProtection="1"/>
    <xf numFmtId="172" fontId="32" fillId="6" borderId="0" xfId="0" quotePrefix="1" applyNumberFormat="1" applyFont="1" applyFill="1" applyBorder="1" applyAlignment="1" applyProtection="1">
      <alignment horizontal="center"/>
    </xf>
    <xf numFmtId="166" fontId="32" fillId="6" borderId="0" xfId="0" applyNumberFormat="1" applyFont="1" applyFill="1" applyBorder="1" applyAlignment="1" applyProtection="1">
      <alignment horizontal="right"/>
    </xf>
    <xf numFmtId="205" fontId="4" fillId="0" borderId="0" xfId="0" applyNumberFormat="1" applyFont="1" applyFill="1" applyProtection="1"/>
    <xf numFmtId="206" fontId="4" fillId="0" borderId="0" xfId="0" applyNumberFormat="1" applyFont="1" applyFill="1" applyProtection="1"/>
    <xf numFmtId="3" fontId="51" fillId="6" borderId="1" xfId="0" applyNumberFormat="1" applyFont="1" applyFill="1" applyBorder="1" applyAlignment="1" applyProtection="1">
      <alignment horizontal="right" indent="2"/>
    </xf>
    <xf numFmtId="173" fontId="32" fillId="6" borderId="0" xfId="0" applyNumberFormat="1" applyFont="1" applyFill="1" applyBorder="1" applyAlignment="1">
      <alignment horizontal="right" indent="2"/>
    </xf>
    <xf numFmtId="3" fontId="33" fillId="6" borderId="2" xfId="0" applyNumberFormat="1" applyFont="1" applyFill="1" applyBorder="1"/>
    <xf numFmtId="174" fontId="51" fillId="6" borderId="0" xfId="0" applyNumberFormat="1" applyFont="1" applyFill="1" applyBorder="1" applyAlignment="1">
      <alignment horizontal="right"/>
    </xf>
    <xf numFmtId="174" fontId="32" fillId="6" borderId="0" xfId="0" applyNumberFormat="1" applyFont="1" applyFill="1" applyBorder="1" applyAlignment="1">
      <alignment horizontal="right"/>
    </xf>
    <xf numFmtId="174" fontId="57" fillId="6" borderId="2" xfId="0" applyNumberFormat="1" applyFont="1" applyFill="1" applyBorder="1" applyAlignment="1">
      <alignment horizontal="right"/>
    </xf>
    <xf numFmtId="174" fontId="51" fillId="6" borderId="0" xfId="0" applyNumberFormat="1" applyFont="1" applyFill="1" applyBorder="1" applyAlignment="1">
      <alignment horizontal="right" indent="2"/>
    </xf>
    <xf numFmtId="167" fontId="51" fillId="6" borderId="0" xfId="0" applyNumberFormat="1" applyFont="1" applyFill="1" applyBorder="1" applyAlignment="1" applyProtection="1">
      <alignment horizontal="right"/>
    </xf>
    <xf numFmtId="167" fontId="51" fillId="6" borderId="1" xfId="0" applyNumberFormat="1" applyFont="1" applyFill="1" applyBorder="1" applyAlignment="1" applyProtection="1">
      <alignment horizontal="right"/>
    </xf>
    <xf numFmtId="167" fontId="8" fillId="6" borderId="2" xfId="0" applyNumberFormat="1" applyFont="1" applyFill="1" applyBorder="1" applyAlignment="1" applyProtection="1">
      <alignment horizontal="right"/>
    </xf>
    <xf numFmtId="3" fontId="32" fillId="6" borderId="0" xfId="0" applyNumberFormat="1" applyFont="1" applyFill="1" applyBorder="1" applyAlignment="1" applyProtection="1">
      <alignment horizontal="right" indent="2"/>
    </xf>
    <xf numFmtId="195" fontId="32" fillId="6" borderId="0" xfId="0" applyNumberFormat="1" applyFont="1" applyFill="1" applyBorder="1" applyAlignment="1">
      <alignment horizontal="right"/>
    </xf>
    <xf numFmtId="4" fontId="32" fillId="6" borderId="0" xfId="0" applyNumberFormat="1" applyFont="1" applyFill="1" applyProtection="1"/>
    <xf numFmtId="177" fontId="4" fillId="0" borderId="0" xfId="0" applyNumberFormat="1" applyFont="1" applyFill="1" applyBorder="1" applyProtection="1"/>
    <xf numFmtId="207" fontId="7" fillId="0" borderId="0" xfId="0" applyNumberFormat="1" applyFont="1" applyFill="1"/>
    <xf numFmtId="164" fontId="74" fillId="0" borderId="0" xfId="0" applyNumberFormat="1" applyFont="1" applyFill="1" applyAlignment="1">
      <alignment horizontal="center"/>
    </xf>
    <xf numFmtId="164" fontId="32" fillId="6" borderId="0" xfId="0" applyNumberFormat="1" applyFont="1" applyFill="1" applyBorder="1" applyAlignment="1" applyProtection="1">
      <alignment horizontal="right"/>
    </xf>
    <xf numFmtId="0" fontId="9" fillId="0" borderId="0" xfId="0" applyFont="1" applyFill="1" applyAlignment="1" applyProtection="1">
      <alignment horizontal="right"/>
    </xf>
    <xf numFmtId="0" fontId="6" fillId="2" borderId="1" xfId="0" applyFont="1" applyFill="1" applyBorder="1" applyAlignment="1" applyProtection="1">
      <alignment horizontal="right"/>
    </xf>
    <xf numFmtId="0" fontId="35" fillId="0" borderId="0" xfId="20" applyFont="1" applyFill="1" applyAlignment="1" applyProtection="1">
      <alignment textRotation="90"/>
    </xf>
    <xf numFmtId="165" fontId="35" fillId="0" borderId="0" xfId="20" applyNumberFormat="1" applyFont="1" applyFill="1" applyProtection="1"/>
    <xf numFmtId="177" fontId="7" fillId="6" borderId="0" xfId="6" applyNumberFormat="1" applyFont="1" applyFill="1" applyBorder="1" applyAlignment="1" applyProtection="1">
      <alignment horizontal="right" indent="1"/>
    </xf>
    <xf numFmtId="177" fontId="32" fillId="6" borderId="0" xfId="17" applyNumberFormat="1" applyFont="1" applyFill="1" applyBorder="1" applyAlignment="1">
      <alignment horizontal="right"/>
    </xf>
    <xf numFmtId="0" fontId="75" fillId="0" borderId="0" xfId="17" applyFont="1" applyFill="1" applyBorder="1" applyAlignment="1"/>
    <xf numFmtId="192" fontId="35" fillId="0" borderId="0" xfId="17" applyNumberFormat="1" applyFont="1" applyFill="1" applyBorder="1" applyAlignment="1"/>
    <xf numFmtId="4" fontId="35" fillId="0" borderId="0" xfId="0" applyNumberFormat="1" applyFont="1" applyFill="1" applyProtection="1"/>
    <xf numFmtId="3" fontId="35" fillId="0" borderId="0" xfId="0" applyNumberFormat="1" applyFont="1" applyFill="1" applyProtection="1"/>
    <xf numFmtId="164" fontId="35" fillId="0" borderId="0" xfId="0" applyNumberFormat="1" applyFont="1" applyFill="1" applyProtection="1"/>
    <xf numFmtId="0" fontId="8" fillId="0" borderId="0" xfId="9" applyFont="1" applyFill="1" applyBorder="1" applyAlignment="1" applyProtection="1">
      <alignment horizontal="left" vertical="top" wrapText="1"/>
    </xf>
    <xf numFmtId="0" fontId="7" fillId="0" borderId="0" xfId="6" applyNumberFormat="1" applyFont="1" applyFill="1" applyAlignment="1" applyProtection="1">
      <alignment horizontal="justify" wrapText="1"/>
    </xf>
    <xf numFmtId="0" fontId="7" fillId="0" borderId="0" xfId="6" applyNumberFormat="1" applyFont="1" applyFill="1" applyBorder="1" applyAlignment="1" applyProtection="1">
      <alignment horizontal="justify"/>
    </xf>
    <xf numFmtId="188" fontId="9" fillId="0" borderId="0" xfId="6" applyFont="1" applyFill="1" applyAlignment="1" applyProtection="1">
      <alignment horizontal="right"/>
    </xf>
    <xf numFmtId="188" fontId="8" fillId="0" borderId="0" xfId="6" applyFont="1" applyFill="1" applyBorder="1" applyAlignment="1" applyProtection="1">
      <alignment horizontal="left" vertical="top" wrapText="1"/>
    </xf>
    <xf numFmtId="188" fontId="46" fillId="4" borderId="0" xfId="6" applyFont="1" applyFill="1" applyBorder="1" applyAlignment="1" applyProtection="1">
      <alignment horizontal="right" indent="1"/>
    </xf>
    <xf numFmtId="188" fontId="38" fillId="4" borderId="0" xfId="6" applyFill="1" applyBorder="1" applyAlignment="1">
      <alignment horizontal="right" indent="1"/>
    </xf>
    <xf numFmtId="188" fontId="46" fillId="4" borderId="1" xfId="6" applyFont="1" applyFill="1" applyBorder="1" applyAlignment="1" applyProtection="1">
      <alignment horizontal="right" indent="1"/>
    </xf>
    <xf numFmtId="0" fontId="32" fillId="0" borderId="0" xfId="6" applyNumberFormat="1" applyFont="1" applyFill="1" applyBorder="1" applyAlignment="1" applyProtection="1">
      <alignment horizontal="justify"/>
    </xf>
    <xf numFmtId="188" fontId="6" fillId="3" borderId="0" xfId="6" applyFont="1" applyFill="1" applyBorder="1" applyAlignment="1" applyProtection="1">
      <alignment horizontal="right" indent="1"/>
    </xf>
    <xf numFmtId="188" fontId="20" fillId="0" borderId="0" xfId="6" applyFont="1" applyBorder="1" applyAlignment="1">
      <alignment horizontal="right" indent="1"/>
    </xf>
    <xf numFmtId="188" fontId="6" fillId="3" borderId="1" xfId="6" applyFont="1" applyFill="1" applyBorder="1" applyAlignment="1" applyProtection="1">
      <alignment horizontal="right" indent="1"/>
    </xf>
    <xf numFmtId="0" fontId="8" fillId="0" borderId="0" xfId="13" applyFont="1" applyFill="1" applyBorder="1" applyAlignment="1" applyProtection="1">
      <alignment horizontal="left" vertical="top" wrapText="1"/>
    </xf>
    <xf numFmtId="0" fontId="7" fillId="0" borderId="0" xfId="12" applyFont="1" applyFill="1" applyBorder="1" applyAlignment="1" applyProtection="1">
      <alignment horizontal="left" vertical="center"/>
    </xf>
    <xf numFmtId="0" fontId="32" fillId="0" borderId="0" xfId="6" applyNumberFormat="1" applyFont="1" applyFill="1" applyBorder="1" applyAlignment="1" applyProtection="1">
      <alignment horizontal="justify" wrapText="1"/>
    </xf>
    <xf numFmtId="0" fontId="8" fillId="0" borderId="0" xfId="14" applyFont="1" applyFill="1" applyBorder="1" applyAlignment="1" applyProtection="1">
      <alignment horizontal="left" vertical="top" wrapText="1"/>
    </xf>
    <xf numFmtId="0" fontId="8" fillId="0" borderId="0" xfId="0" applyFont="1" applyFill="1" applyBorder="1" applyAlignment="1" applyProtection="1">
      <alignment horizontal="left" vertical="top" wrapText="1"/>
    </xf>
    <xf numFmtId="0" fontId="9" fillId="0" borderId="0" xfId="0" applyFont="1" applyFill="1" applyAlignment="1" applyProtection="1">
      <alignment horizontal="right"/>
    </xf>
    <xf numFmtId="0" fontId="0" fillId="0" borderId="0" xfId="0" applyAlignment="1"/>
    <xf numFmtId="0" fontId="8" fillId="0" borderId="0" xfId="0" applyFont="1" applyFill="1" applyAlignment="1" applyProtection="1">
      <alignment horizontal="left" vertical="top" wrapText="1"/>
    </xf>
    <xf numFmtId="0" fontId="7" fillId="0" borderId="0" xfId="0" applyFont="1" applyFill="1" applyBorder="1" applyAlignment="1" applyProtection="1">
      <alignment horizontal="justify" vertical="center"/>
    </xf>
    <xf numFmtId="0" fontId="32" fillId="0" borderId="3" xfId="6" applyNumberFormat="1" applyFont="1" applyFill="1" applyBorder="1" applyAlignment="1" applyProtection="1">
      <alignment horizontal="justify" wrapText="1"/>
    </xf>
    <xf numFmtId="0" fontId="6" fillId="2" borderId="1" xfId="0" applyFont="1" applyFill="1" applyBorder="1" applyAlignment="1" applyProtection="1">
      <alignment horizontal="right"/>
    </xf>
    <xf numFmtId="0" fontId="7" fillId="0" borderId="0" xfId="0" applyNumberFormat="1" applyFont="1" applyFill="1" applyBorder="1" applyAlignment="1" applyProtection="1">
      <alignment horizontal="justify" wrapText="1"/>
    </xf>
    <xf numFmtId="165" fontId="8" fillId="0" borderId="0" xfId="0" applyNumberFormat="1" applyFont="1" applyFill="1" applyBorder="1" applyAlignment="1" applyProtection="1">
      <alignment horizontal="left" vertical="top" wrapText="1"/>
    </xf>
    <xf numFmtId="0" fontId="7" fillId="0" borderId="0" xfId="0" applyFont="1" applyFill="1" applyAlignment="1" applyProtection="1">
      <alignment horizontal="justify" vertical="center" wrapText="1"/>
    </xf>
    <xf numFmtId="0" fontId="32" fillId="0" borderId="0" xfId="0" applyNumberFormat="1" applyFont="1" applyFill="1" applyBorder="1" applyAlignment="1" applyProtection="1">
      <alignment horizontal="left"/>
    </xf>
    <xf numFmtId="0" fontId="7" fillId="0" borderId="0" xfId="0" applyFont="1" applyFill="1" applyAlignment="1" applyProtection="1">
      <alignment horizontal="left"/>
    </xf>
    <xf numFmtId="0" fontId="6" fillId="2" borderId="1" xfId="0" applyFont="1" applyFill="1" applyBorder="1" applyAlignment="1" applyProtection="1">
      <alignment horizontal="center"/>
    </xf>
    <xf numFmtId="0" fontId="6" fillId="2" borderId="2" xfId="0" applyFont="1" applyFill="1" applyBorder="1" applyAlignment="1" applyProtection="1">
      <alignment horizontal="center"/>
    </xf>
    <xf numFmtId="0" fontId="2" fillId="0" borderId="0" xfId="2" applyFont="1" applyFill="1" applyBorder="1" applyAlignment="1" applyProtection="1">
      <alignment horizontal="center"/>
    </xf>
    <xf numFmtId="0" fontId="6" fillId="2" borderId="1" xfId="0" applyNumberFormat="1" applyFont="1" applyFill="1" applyBorder="1" applyAlignment="1" applyProtection="1">
      <alignment horizontal="center"/>
    </xf>
    <xf numFmtId="0" fontId="7" fillId="0" borderId="3" xfId="0" applyFont="1" applyFill="1" applyBorder="1" applyAlignment="1" applyProtection="1">
      <alignment horizontal="justify" vertical="center" wrapText="1"/>
    </xf>
    <xf numFmtId="2" fontId="6" fillId="2" borderId="1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left" vertical="justify" wrapText="1"/>
    </xf>
    <xf numFmtId="2" fontId="6" fillId="2" borderId="3" xfId="0" applyNumberFormat="1" applyFont="1" applyFill="1" applyBorder="1" applyAlignment="1" applyProtection="1">
      <alignment horizontal="justify"/>
    </xf>
    <xf numFmtId="2" fontId="6" fillId="2" borderId="1" xfId="0" applyNumberFormat="1" applyFont="1" applyFill="1" applyBorder="1" applyAlignment="1" applyProtection="1">
      <alignment horizontal="justify"/>
    </xf>
    <xf numFmtId="0" fontId="7" fillId="0" borderId="0" xfId="0" applyFont="1" applyFill="1" applyBorder="1" applyAlignment="1" applyProtection="1">
      <alignment horizontal="justify" vertical="center" wrapText="1"/>
    </xf>
    <xf numFmtId="0" fontId="6" fillId="2" borderId="1" xfId="0" applyNumberFormat="1" applyFont="1" applyFill="1" applyBorder="1" applyAlignment="1" applyProtection="1">
      <alignment horizontal="center"/>
      <protection locked="0"/>
    </xf>
    <xf numFmtId="0" fontId="7" fillId="0" borderId="0" xfId="0" applyFont="1" applyFill="1" applyBorder="1" applyAlignment="1" applyProtection="1">
      <alignment horizontal="justify" vertical="justify"/>
    </xf>
    <xf numFmtId="0" fontId="70" fillId="0" borderId="0" xfId="0" applyFont="1" applyFill="1" applyBorder="1" applyAlignment="1" applyProtection="1">
      <alignment horizontal="justify" vertical="justify" wrapText="1"/>
    </xf>
    <xf numFmtId="0" fontId="32" fillId="0" borderId="0" xfId="0" applyFont="1" applyFill="1" applyBorder="1" applyAlignment="1" applyProtection="1">
      <alignment horizontal="justify" wrapText="1"/>
    </xf>
    <xf numFmtId="0" fontId="32" fillId="0" borderId="0" xfId="0" applyNumberFormat="1" applyFont="1" applyFill="1" applyBorder="1" applyAlignment="1" applyProtection="1">
      <alignment horizontal="justify" vertical="top" wrapText="1"/>
    </xf>
    <xf numFmtId="3" fontId="8" fillId="0" borderId="0" xfId="0" applyNumberFormat="1" applyFont="1" applyFill="1" applyBorder="1" applyAlignment="1" applyProtection="1">
      <alignment horizontal="left" vertical="top" wrapText="1"/>
    </xf>
    <xf numFmtId="0" fontId="8" fillId="0" borderId="0" xfId="20" applyFont="1" applyFill="1" applyBorder="1" applyAlignment="1" applyProtection="1">
      <alignment horizontal="left" vertical="top" wrapText="1"/>
    </xf>
    <xf numFmtId="0" fontId="7" fillId="0" borderId="0" xfId="0" applyFont="1" applyFill="1" applyAlignment="1" applyProtection="1">
      <alignment horizontal="justify" vertical="center"/>
    </xf>
    <xf numFmtId="0" fontId="0" fillId="0" borderId="0" xfId="0" applyFill="1" applyAlignment="1">
      <alignment horizontal="justify" vertical="center" wrapText="1"/>
    </xf>
    <xf numFmtId="0" fontId="32" fillId="0" borderId="0" xfId="0" applyNumberFormat="1" applyFont="1" applyFill="1" applyBorder="1" applyAlignment="1" applyProtection="1">
      <alignment horizontal="justify" vertical="center"/>
    </xf>
    <xf numFmtId="0" fontId="8" fillId="0" borderId="0" xfId="7" applyFont="1" applyFill="1" applyAlignment="1" applyProtection="1">
      <alignment horizontal="left" vertical="top" wrapText="1"/>
    </xf>
    <xf numFmtId="3" fontId="6" fillId="4" borderId="4" xfId="0" applyNumberFormat="1" applyFont="1" applyFill="1" applyBorder="1" applyAlignment="1" applyProtection="1">
      <alignment horizontal="center" wrapText="1"/>
    </xf>
    <xf numFmtId="0" fontId="0" fillId="4" borderId="4" xfId="0" applyFill="1" applyBorder="1" applyAlignment="1">
      <alignment horizontal="center" wrapText="1"/>
    </xf>
    <xf numFmtId="0" fontId="32" fillId="0" borderId="0" xfId="0" applyNumberFormat="1" applyFont="1" applyFill="1" applyBorder="1" applyAlignment="1" applyProtection="1">
      <alignment horizontal="justify" vertical="center" wrapText="1"/>
    </xf>
    <xf numFmtId="0" fontId="32" fillId="0" borderId="0" xfId="6" applyNumberFormat="1" applyFont="1" applyFill="1" applyBorder="1" applyAlignment="1" applyProtection="1">
      <alignment horizontal="left" vertical="center"/>
    </xf>
    <xf numFmtId="0" fontId="9" fillId="0" borderId="0" xfId="3" applyFont="1" applyFill="1" applyAlignment="1" applyProtection="1">
      <alignment horizontal="right"/>
    </xf>
    <xf numFmtId="0" fontId="7" fillId="0" borderId="3" xfId="6" applyNumberFormat="1" applyFont="1" applyFill="1" applyBorder="1" applyAlignment="1" applyProtection="1">
      <alignment horizontal="left" wrapText="1"/>
    </xf>
    <xf numFmtId="0" fontId="7" fillId="0" borderId="0" xfId="6" applyNumberFormat="1" applyFont="1" applyFill="1" applyBorder="1" applyAlignment="1" applyProtection="1">
      <alignment horizontal="left"/>
    </xf>
    <xf numFmtId="3" fontId="23" fillId="0" borderId="0" xfId="0" applyNumberFormat="1" applyFont="1" applyFill="1" applyAlignment="1">
      <alignment horizontal="center"/>
    </xf>
    <xf numFmtId="3" fontId="8" fillId="0" borderId="0" xfId="0" applyNumberFormat="1" applyFont="1" applyFill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8" fillId="0" borderId="0" xfId="17" applyFont="1" applyFill="1" applyBorder="1" applyAlignment="1" applyProtection="1">
      <alignment horizontal="left" vertical="top" wrapText="1"/>
    </xf>
    <xf numFmtId="0" fontId="32" fillId="0" borderId="0" xfId="6" applyNumberFormat="1" applyFont="1" applyFill="1" applyBorder="1" applyAlignment="1" applyProtection="1">
      <alignment horizontal="left" vertical="center" wrapText="1"/>
    </xf>
    <xf numFmtId="0" fontId="51" fillId="0" borderId="0" xfId="0" applyFont="1" applyFill="1" applyBorder="1" applyAlignment="1" applyProtection="1">
      <alignment horizontal="justify" vertical="justify" wrapText="1"/>
    </xf>
    <xf numFmtId="0" fontId="8" fillId="0" borderId="0" xfId="19" applyFont="1" applyAlignment="1">
      <alignment horizontal="left" vertical="top" wrapText="1"/>
    </xf>
    <xf numFmtId="188" fontId="33" fillId="6" borderId="5" xfId="6" applyFont="1" applyFill="1" applyBorder="1" applyAlignment="1" applyProtection="1">
      <alignment horizontal="center"/>
    </xf>
    <xf numFmtId="188" fontId="33" fillId="6" borderId="4" xfId="6" applyFont="1" applyFill="1" applyBorder="1" applyAlignment="1" applyProtection="1">
      <alignment horizontal="center"/>
    </xf>
    <xf numFmtId="3" fontId="33" fillId="6" borderId="6" xfId="0" applyNumberFormat="1" applyFont="1" applyFill="1" applyBorder="1" applyAlignment="1" applyProtection="1">
      <alignment horizontal="center" wrapText="1"/>
    </xf>
    <xf numFmtId="0" fontId="8" fillId="6" borderId="3" xfId="0" applyFont="1" applyFill="1" applyBorder="1" applyAlignment="1">
      <alignment horizontal="center"/>
    </xf>
    <xf numFmtId="1" fontId="33" fillId="6" borderId="3" xfId="6" applyNumberFormat="1" applyFont="1" applyFill="1" applyBorder="1" applyAlignment="1" applyProtection="1">
      <alignment horizontal="center"/>
    </xf>
    <xf numFmtId="0" fontId="8" fillId="6" borderId="3" xfId="0" applyFont="1" applyFill="1" applyBorder="1" applyAlignment="1" applyProtection="1">
      <alignment horizontal="center"/>
    </xf>
    <xf numFmtId="0" fontId="8" fillId="6" borderId="2" xfId="0" applyFont="1" applyFill="1" applyBorder="1" applyAlignment="1">
      <alignment horizontal="center"/>
    </xf>
    <xf numFmtId="0" fontId="8" fillId="6" borderId="3" xfId="0" applyFont="1" applyFill="1" applyBorder="1" applyAlignment="1">
      <alignment horizontal="center" wrapText="1"/>
    </xf>
    <xf numFmtId="0" fontId="8" fillId="6" borderId="1" xfId="0" applyFont="1" applyFill="1" applyBorder="1" applyAlignment="1">
      <alignment horizontal="center" wrapText="1"/>
    </xf>
    <xf numFmtId="1" fontId="31" fillId="0" borderId="0" xfId="0" applyNumberFormat="1" applyFont="1" applyFill="1" applyBorder="1" applyProtection="1"/>
    <xf numFmtId="197" fontId="31" fillId="0" borderId="0" xfId="0" applyNumberFormat="1" applyFont="1" applyFill="1" applyBorder="1" applyProtection="1"/>
    <xf numFmtId="165" fontId="31" fillId="0" borderId="0" xfId="0" applyNumberFormat="1" applyFont="1" applyFill="1" applyBorder="1" applyAlignment="1" applyProtection="1">
      <alignment horizontal="right"/>
    </xf>
    <xf numFmtId="0" fontId="31" fillId="0" borderId="0" xfId="0" applyFont="1" applyFill="1" applyBorder="1" applyAlignment="1" applyProtection="1">
      <alignment horizontal="right"/>
    </xf>
    <xf numFmtId="191" fontId="31" fillId="0" borderId="0" xfId="0" applyNumberFormat="1" applyFont="1" applyFill="1" applyBorder="1" applyProtection="1"/>
    <xf numFmtId="198" fontId="31" fillId="0" borderId="0" xfId="0" applyNumberFormat="1" applyFont="1" applyFill="1" applyBorder="1" applyAlignment="1">
      <alignment horizontal="right"/>
    </xf>
    <xf numFmtId="164" fontId="31" fillId="0" borderId="0" xfId="20" applyNumberFormat="1" applyFont="1" applyFill="1" applyProtection="1"/>
    <xf numFmtId="3" fontId="31" fillId="0" borderId="0" xfId="0" applyNumberFormat="1" applyFont="1"/>
    <xf numFmtId="0" fontId="31" fillId="0" borderId="0" xfId="20" applyFont="1" applyFill="1" applyAlignment="1" applyProtection="1">
      <alignment textRotation="90"/>
    </xf>
    <xf numFmtId="1" fontId="31" fillId="0" borderId="0" xfId="20" applyNumberFormat="1" applyFont="1" applyFill="1" applyProtection="1"/>
  </cellXfs>
  <cellStyles count="21">
    <cellStyle name="Hipervínculo" xfId="1" builtinId="8"/>
    <cellStyle name="Hipervínculo 2" xfId="10" xr:uid="{00000000-0005-0000-0000-000001000000}"/>
    <cellStyle name="Hipervínculo 3" xfId="11" xr:uid="{00000000-0005-0000-0000-000002000000}"/>
    <cellStyle name="Neutral" xfId="16" builtinId="28"/>
    <cellStyle name="Normal" xfId="0" builtinId="0"/>
    <cellStyle name="Normal 2" xfId="6" xr:uid="{00000000-0005-0000-0000-000005000000}"/>
    <cellStyle name="Normal 3" xfId="9" xr:uid="{00000000-0005-0000-0000-000006000000}"/>
    <cellStyle name="Normal 4" xfId="15" xr:uid="{00000000-0005-0000-0000-000007000000}"/>
    <cellStyle name="Normal 5" xfId="18" xr:uid="{00000000-0005-0000-0000-000008000000}"/>
    <cellStyle name="Normal 6" xfId="20" xr:uid="{00000000-0005-0000-0000-000009000000}"/>
    <cellStyle name="Normal_3 Cobertura de la Demanda" xfId="13" xr:uid="{00000000-0005-0000-0000-00000A000000}"/>
    <cellStyle name="Normal_3 Regimen Ordinario" xfId="2" xr:uid="{00000000-0005-0000-0000-00000B000000}"/>
    <cellStyle name="Normal_5 Regimen Especial" xfId="14" xr:uid="{00000000-0005-0000-0000-00000C000000}"/>
    <cellStyle name="Normal_7 Red de Transporte - Salvo perdidas" xfId="12" xr:uid="{00000000-0005-0000-0000-00000D000000}"/>
    <cellStyle name="Normal_A1 Comparacion Internacional" xfId="3" xr:uid="{00000000-0005-0000-0000-00000E000000}"/>
    <cellStyle name="Normal_cuadro 1.1 2" xfId="8" xr:uid="{00000000-0005-0000-0000-00000F000000}"/>
    <cellStyle name="Normal_Cuadro 6.2 " xfId="4" xr:uid="{00000000-0005-0000-0000-000010000000}"/>
    <cellStyle name="Normal_HC maqueta" xfId="19" xr:uid="{00000000-0005-0000-0000-000011000000}"/>
    <cellStyle name="Normal_Libro1_1" xfId="17" xr:uid="{00000000-0005-0000-0000-000012000000}"/>
    <cellStyle name="Normal_TTTTTTTT" xfId="7" xr:uid="{00000000-0005-0000-0000-000013000000}"/>
    <cellStyle name="Porcentaje" xfId="5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4563"/>
      <rgbColor rgb="00FFFFFF"/>
      <rgbColor rgb="00DB0705"/>
      <rgbColor rgb="00005463"/>
      <rgbColor rgb="000000D4"/>
      <rgbColor rgb="00FCF305"/>
      <rgbColor rgb="00BB0000"/>
      <rgbColor rgb="0000570B"/>
      <rgbColor rgb="00900000"/>
      <rgbColor rgb="00006411"/>
      <rgbColor rgb="0085FC70"/>
      <rgbColor rgb="0090713A"/>
      <rgbColor rgb="004600A5"/>
      <rgbColor rgb="00008080"/>
      <rgbColor rgb="00C0C0C0"/>
      <rgbColor rgb="00808080"/>
      <rgbColor rgb="00B398B4"/>
      <rgbColor rgb="00802060"/>
      <rgbColor rgb="00FFFFC0"/>
      <rgbColor rgb="00A0E0E0"/>
      <rgbColor rgb="00600080"/>
      <rgbColor rgb="00FF8080"/>
      <rgbColor rgb="000080C0"/>
      <rgbColor rgb="00C0C0FF"/>
      <rgbColor rgb="00081959"/>
      <rgbColor rgb="00FFF9E9"/>
      <rgbColor rgb="00FFFF00"/>
      <rgbColor rgb="0000FFFF"/>
      <rgbColor rgb="00800080"/>
      <rgbColor rgb="00800000"/>
      <rgbColor rgb="00008080"/>
      <rgbColor rgb="00D6DF20"/>
      <rgbColor rgb="0000CFFF"/>
      <rgbColor rgb="0069FFFF"/>
      <rgbColor rgb="00E0FFE0"/>
      <rgbColor rgb="00FFFF80"/>
      <rgbColor rgb="00A6CAF0"/>
      <rgbColor rgb="00EECEDA"/>
      <rgbColor rgb="00B38FEE"/>
      <rgbColor rgb="00E3E3E3"/>
      <rgbColor rgb="002A6FF9"/>
      <rgbColor rgb="003FB8CD"/>
      <rgbColor rgb="00488436"/>
      <rgbColor rgb="00958C41"/>
      <rgbColor rgb="008E5E42"/>
      <rgbColor rgb="00A0627A"/>
      <rgbColor rgb="00624FAC"/>
      <rgbColor rgb="00969696"/>
      <rgbColor rgb="00DCDEF5"/>
      <rgbColor rgb="00CDF0DB"/>
      <rgbColor rgb="00FFF9E9"/>
      <rgbColor rgb="00F7D2C6"/>
      <rgbColor rgb="00BEF4FF"/>
      <rgbColor rgb="00EECED9"/>
      <rgbColor rgb="004A3285"/>
      <rgbColor rgb="00A6A6A6"/>
    </indexedColors>
    <mruColors>
      <color rgb="FFF5F5F5"/>
      <color rgb="FF004563"/>
      <color rgb="FF215967"/>
      <color rgb="FF31869B"/>
      <color rgb="FFDAEEF3"/>
      <color rgb="FF92CDDC"/>
      <color rgb="FFA6A6A6"/>
      <color rgb="FFA0A0A0"/>
      <color rgb="FFC91C17"/>
      <color rgb="FF007C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alcChain" Target="calcChain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03689301458296"/>
          <c:y val="0.17550835750794308"/>
          <c:w val="0.82717094969458926"/>
          <c:h val="0.68936006354468859"/>
        </c:manualLayout>
      </c:layout>
      <c:barChart>
        <c:barDir val="bar"/>
        <c:grouping val="stacked"/>
        <c:varyColors val="0"/>
        <c:ser>
          <c:idx val="1"/>
          <c:order val="0"/>
          <c:tx>
            <c:strRef>
              <c:f>'Data 1'!$C$9</c:f>
              <c:strCache>
                <c:ptCount val="1"/>
                <c:pt idx="0">
                  <c:v>Renovables: hidráulica, eólica, solar fotovoltaica, solar térmica, otras renovables y residuos renovables.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'Data 1'!$D$6:$M$6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'Data 1'!$D$7:$M$7</c:f>
              <c:numCache>
                <c:formatCode>#,##0.0</c:formatCode>
                <c:ptCount val="10"/>
                <c:pt idx="0">
                  <c:v>32.471429602674121</c:v>
                </c:pt>
                <c:pt idx="1">
                  <c:v>31.45128000581542</c:v>
                </c:pt>
                <c:pt idx="2">
                  <c:v>41.885526199469062</c:v>
                </c:pt>
                <c:pt idx="3">
                  <c:v>42.219872962105562</c:v>
                </c:pt>
                <c:pt idx="4">
                  <c:v>36.664781785162369</c:v>
                </c:pt>
                <c:pt idx="5">
                  <c:v>40.356618706657244</c:v>
                </c:pt>
                <c:pt idx="6">
                  <c:v>33.705454780696257</c:v>
                </c:pt>
                <c:pt idx="7">
                  <c:v>40.160524083483772</c:v>
                </c:pt>
                <c:pt idx="8">
                  <c:v>38.921121267820695</c:v>
                </c:pt>
                <c:pt idx="9">
                  <c:v>45.490259093588804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7FA-9F46-5DD0B3A364EB}"/>
            </c:ext>
          </c:extLst>
        </c:ser>
        <c:ser>
          <c:idx val="0"/>
          <c:order val="1"/>
          <c:tx>
            <c:strRef>
              <c:f>'Data 1'!$C$10</c:f>
              <c:strCache>
                <c:ptCount val="1"/>
                <c:pt idx="0">
                  <c:v>No renovables: turbinación bombeo, nuclear, carbón, fuel/gas, ciclo combinado, cogeneración y residuos no renovables.</c:v>
                </c:pt>
              </c:strCache>
            </c:strRef>
          </c:tx>
          <c:spPr>
            <a:solidFill>
              <a:srgbClr val="7F7F7F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'Data 1'!$D$6:$M$6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'Data 1'!$D$8:$M$8</c:f>
              <c:numCache>
                <c:formatCode>#,##0.0</c:formatCode>
                <c:ptCount val="10"/>
                <c:pt idx="0">
                  <c:v>67.528570397325879</c:v>
                </c:pt>
                <c:pt idx="1">
                  <c:v>68.54871999418458</c:v>
                </c:pt>
                <c:pt idx="2">
                  <c:v>58.114473800530959</c:v>
                </c:pt>
                <c:pt idx="3">
                  <c:v>57.780127037894466</c:v>
                </c:pt>
                <c:pt idx="4">
                  <c:v>63.335218214837639</c:v>
                </c:pt>
                <c:pt idx="5">
                  <c:v>59.643381293342763</c:v>
                </c:pt>
                <c:pt idx="6">
                  <c:v>66.294545219303728</c:v>
                </c:pt>
                <c:pt idx="7">
                  <c:v>59.839475916516236</c:v>
                </c:pt>
                <c:pt idx="8">
                  <c:v>61.078878732179327</c:v>
                </c:pt>
                <c:pt idx="9">
                  <c:v>54.509740906411203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77-47FA-9F46-5DD0B3A364E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440120568"/>
        <c:axId val="440120960"/>
      </c:barChart>
      <c:catAx>
        <c:axId val="440120568"/>
        <c:scaling>
          <c:orientation val="minMax"/>
        </c:scaling>
        <c:delete val="0"/>
        <c:axPos val="l"/>
        <c:numFmt formatCode="0" sourceLinked="1"/>
        <c:majorTickMark val="none"/>
        <c:minorTickMark val="none"/>
        <c:tickLblPos val="low"/>
        <c:spPr>
          <a:ln w="3175">
            <a:pattFill prst="pct50">
              <a:fgClr>
                <a:srgbClr val="969696"/>
              </a:fgClr>
              <a:bgClr>
                <a:srgbClr val="FFFFFF"/>
              </a:bgClr>
            </a:patt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0120960"/>
        <c:crosses val="autoZero"/>
        <c:auto val="0"/>
        <c:lblAlgn val="ctr"/>
        <c:lblOffset val="100"/>
        <c:noMultiLvlLbl val="0"/>
      </c:catAx>
      <c:valAx>
        <c:axId val="440120960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#,##0" sourceLinked="0"/>
        <c:majorTickMark val="cross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012056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7.0457608299500762E-2"/>
          <c:y val="6.9335369776025689E-3"/>
          <c:w val="0.86987687491700783"/>
          <c:h val="0.1378551304940093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4563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4563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000000000000044" r="0.75000000000000044" t="1" header="0.511811024" footer="0.511811024"/>
    <c:pageSetup paperSize="9" orientation="landscape" horizontalDpi="-4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14793758087271E-2"/>
          <c:y val="0.1866107060263438"/>
          <c:w val="0.85447338782613458"/>
          <c:h val="0.6647746145338174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'Data 1'!$D$190</c:f>
              <c:strCache>
                <c:ptCount val="1"/>
                <c:pt idx="0">
                  <c:v>Generación hidráulica en 2019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val>
            <c:numRef>
              <c:f>'Data 1'!$D$191:$D$202</c:f>
              <c:numCache>
                <c:formatCode>#,##0</c:formatCode>
                <c:ptCount val="12"/>
                <c:pt idx="0">
                  <c:v>2126.922141256</c:v>
                </c:pt>
                <c:pt idx="1">
                  <c:v>2483.1404345720002</c:v>
                </c:pt>
                <c:pt idx="2">
                  <c:v>2132.3689869519999</c:v>
                </c:pt>
                <c:pt idx="3">
                  <c:v>1925.7686431879999</c:v>
                </c:pt>
                <c:pt idx="4">
                  <c:v>1935.0616367760001</c:v>
                </c:pt>
                <c:pt idx="5">
                  <c:v>1626.6262979099999</c:v>
                </c:pt>
                <c:pt idx="6">
                  <c:v>1581.9464948259999</c:v>
                </c:pt>
                <c:pt idx="7">
                  <c:v>1254.7128498279999</c:v>
                </c:pt>
                <c:pt idx="8">
                  <c:v>1224.9819326679999</c:v>
                </c:pt>
                <c:pt idx="9">
                  <c:v>1122.02994646</c:v>
                </c:pt>
                <c:pt idx="10">
                  <c:v>2663.0366553000003</c:v>
                </c:pt>
                <c:pt idx="11">
                  <c:v>4638.9097267759998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83-46F8-9F33-28672D42DD87}"/>
            </c:ext>
          </c:extLst>
        </c:ser>
        <c:ser>
          <c:idx val="0"/>
          <c:order val="1"/>
          <c:tx>
            <c:strRef>
              <c:f>'Data 1'!$E$190</c:f>
              <c:strCache>
                <c:ptCount val="1"/>
                <c:pt idx="0">
                  <c:v>Generación hidráulica en 2020</c:v>
                </c:pt>
              </c:strCache>
            </c:strRef>
          </c:tx>
          <c:spPr>
            <a:solidFill>
              <a:srgbClr val="0090D1"/>
            </a:solidFill>
            <a:ln w="25400">
              <a:noFill/>
            </a:ln>
          </c:spPr>
          <c:invertIfNegative val="0"/>
          <c:cat>
            <c:strRef>
              <c:f>'Data 1'!$C$191:$C$202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'Data 1'!$E$191:$E$202</c:f>
              <c:numCache>
                <c:formatCode>#,##0</c:formatCode>
                <c:ptCount val="12"/>
                <c:pt idx="0">
                  <c:v>3729.0395239300001</c:v>
                </c:pt>
                <c:pt idx="1">
                  <c:v>2838.3377134380003</c:v>
                </c:pt>
                <c:pt idx="2">
                  <c:v>3113.7620234460001</c:v>
                </c:pt>
                <c:pt idx="3">
                  <c:v>2862.0862255259999</c:v>
                </c:pt>
                <c:pt idx="4">
                  <c:v>2859.971565626</c:v>
                </c:pt>
                <c:pt idx="5">
                  <c:v>2262.29681415</c:v>
                </c:pt>
                <c:pt idx="6">
                  <c:v>1836.876773208</c:v>
                </c:pt>
                <c:pt idx="7">
                  <c:v>1886.0039274440001</c:v>
                </c:pt>
                <c:pt idx="8">
                  <c:v>1678.3274013720002</c:v>
                </c:pt>
                <c:pt idx="9">
                  <c:v>1892.9846669419999</c:v>
                </c:pt>
                <c:pt idx="10">
                  <c:v>2459.7328362960002</c:v>
                </c:pt>
                <c:pt idx="11">
                  <c:v>3191.3531995479998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83-46F8-9F33-28672D42D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130368"/>
        <c:axId val="440130760"/>
      </c:barChart>
      <c:lineChart>
        <c:grouping val="standard"/>
        <c:varyColors val="0"/>
        <c:ser>
          <c:idx val="1"/>
          <c:order val="2"/>
          <c:tx>
            <c:strRef>
              <c:f>'Data 1'!$F$190</c:f>
              <c:strCache>
                <c:ptCount val="1"/>
                <c:pt idx="0">
                  <c:v>Generación hidráulica media histórica (1)</c:v>
                </c:pt>
              </c:strCache>
            </c:strRef>
          </c:tx>
          <c:marker>
            <c:symbol val="none"/>
          </c:marker>
          <c:val>
            <c:numRef>
              <c:f>'Data 1'!$F$191:$F$202</c:f>
              <c:numCache>
                <c:formatCode>#,##0</c:formatCode>
                <c:ptCount val="12"/>
                <c:pt idx="0">
                  <c:v>3023.7178450123001</c:v>
                </c:pt>
                <c:pt idx="1">
                  <c:v>2936.6228422389004</c:v>
                </c:pt>
                <c:pt idx="2">
                  <c:v>3447.7655569912999</c:v>
                </c:pt>
                <c:pt idx="3">
                  <c:v>3250.2838426698995</c:v>
                </c:pt>
                <c:pt idx="4">
                  <c:v>3015.0420650341998</c:v>
                </c:pt>
                <c:pt idx="5">
                  <c:v>2441.5741994319001</c:v>
                </c:pt>
                <c:pt idx="6">
                  <c:v>1997.2999952207997</c:v>
                </c:pt>
                <c:pt idx="7">
                  <c:v>1606.0770611688999</c:v>
                </c:pt>
                <c:pt idx="8">
                  <c:v>1408.4502528083001</c:v>
                </c:pt>
                <c:pt idx="9">
                  <c:v>1471.7369353096999</c:v>
                </c:pt>
                <c:pt idx="10">
                  <c:v>2129.9924112414001</c:v>
                </c:pt>
                <c:pt idx="11">
                  <c:v>2850.2066083883001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83-46F8-9F33-28672D42D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130368"/>
        <c:axId val="440130760"/>
      </c:lineChart>
      <c:catAx>
        <c:axId val="440130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40130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013076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#,##0" sourceLinked="1"/>
        <c:majorTickMark val="cross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40130368"/>
        <c:crosses val="autoZero"/>
        <c:crossBetween val="between"/>
        <c:majorUnit val="100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1446720741362171"/>
          <c:y val="4.1144592725116759E-2"/>
          <c:w val="0.80532363659671735"/>
          <c:h val="0.12662299212598424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4563"/>
          </a:solidFill>
          <a:latin typeface="Arial" panose="020B0604020202020204" pitchFamily="34" charset="0"/>
          <a:ea typeface="Arial"/>
          <a:cs typeface="Arial" panose="020B060402020202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-4" verticalDpi="-4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199724243330345E-2"/>
          <c:y val="0.24832210268547319"/>
          <c:w val="0.82884245877493157"/>
          <c:h val="0.57718120805369133"/>
        </c:manualLayout>
      </c:layout>
      <c:areaChart>
        <c:grouping val="standard"/>
        <c:varyColors val="0"/>
        <c:ser>
          <c:idx val="1"/>
          <c:order val="0"/>
          <c:tx>
            <c:strRef>
              <c:f>'Data 1'!$D$207:$D$208</c:f>
              <c:strCache>
                <c:ptCount val="2"/>
                <c:pt idx="0">
                  <c:v>Producible</c:v>
                </c:pt>
                <c:pt idx="1">
                  <c:v>2020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4563"/>
              </a:solidFill>
              <a:prstDash val="solid"/>
            </a:ln>
          </c:spPr>
          <c:cat>
            <c:numRef>
              <c:f>'Data 1'!$C$209:$C$574</c:f>
              <c:numCache>
                <c:formatCode>m/d/yyyy</c:formatCode>
                <c:ptCount val="366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  <c:pt idx="152">
                  <c:v>43983</c:v>
                </c:pt>
                <c:pt idx="153">
                  <c:v>43984</c:v>
                </c:pt>
                <c:pt idx="154">
                  <c:v>43985</c:v>
                </c:pt>
                <c:pt idx="155">
                  <c:v>43986</c:v>
                </c:pt>
                <c:pt idx="156">
                  <c:v>43987</c:v>
                </c:pt>
                <c:pt idx="157">
                  <c:v>43988</c:v>
                </c:pt>
                <c:pt idx="158">
                  <c:v>43989</c:v>
                </c:pt>
                <c:pt idx="159">
                  <c:v>43990</c:v>
                </c:pt>
                <c:pt idx="160">
                  <c:v>43991</c:v>
                </c:pt>
                <c:pt idx="161">
                  <c:v>43992</c:v>
                </c:pt>
                <c:pt idx="162">
                  <c:v>43993</c:v>
                </c:pt>
                <c:pt idx="163">
                  <c:v>43994</c:v>
                </c:pt>
                <c:pt idx="164">
                  <c:v>43995</c:v>
                </c:pt>
                <c:pt idx="165">
                  <c:v>43996</c:v>
                </c:pt>
                <c:pt idx="166">
                  <c:v>43997</c:v>
                </c:pt>
                <c:pt idx="167">
                  <c:v>43998</c:v>
                </c:pt>
                <c:pt idx="168">
                  <c:v>43999</c:v>
                </c:pt>
                <c:pt idx="169">
                  <c:v>44000</c:v>
                </c:pt>
                <c:pt idx="170">
                  <c:v>44001</c:v>
                </c:pt>
                <c:pt idx="171">
                  <c:v>44002</c:v>
                </c:pt>
                <c:pt idx="172">
                  <c:v>44003</c:v>
                </c:pt>
                <c:pt idx="173">
                  <c:v>44004</c:v>
                </c:pt>
                <c:pt idx="174">
                  <c:v>44005</c:v>
                </c:pt>
                <c:pt idx="175">
                  <c:v>44006</c:v>
                </c:pt>
                <c:pt idx="176">
                  <c:v>44007</c:v>
                </c:pt>
                <c:pt idx="177">
                  <c:v>44008</c:v>
                </c:pt>
                <c:pt idx="178">
                  <c:v>44009</c:v>
                </c:pt>
                <c:pt idx="179">
                  <c:v>44010</c:v>
                </c:pt>
                <c:pt idx="180">
                  <c:v>44011</c:v>
                </c:pt>
                <c:pt idx="181">
                  <c:v>44012</c:v>
                </c:pt>
                <c:pt idx="182">
                  <c:v>44013</c:v>
                </c:pt>
                <c:pt idx="183">
                  <c:v>44014</c:v>
                </c:pt>
                <c:pt idx="184">
                  <c:v>44015</c:v>
                </c:pt>
                <c:pt idx="185">
                  <c:v>44016</c:v>
                </c:pt>
                <c:pt idx="186">
                  <c:v>44017</c:v>
                </c:pt>
                <c:pt idx="187">
                  <c:v>44018</c:v>
                </c:pt>
                <c:pt idx="188">
                  <c:v>44019</c:v>
                </c:pt>
                <c:pt idx="189">
                  <c:v>44020</c:v>
                </c:pt>
                <c:pt idx="190">
                  <c:v>44021</c:v>
                </c:pt>
                <c:pt idx="191">
                  <c:v>44022</c:v>
                </c:pt>
                <c:pt idx="192">
                  <c:v>44023</c:v>
                </c:pt>
                <c:pt idx="193">
                  <c:v>44024</c:v>
                </c:pt>
                <c:pt idx="194">
                  <c:v>44025</c:v>
                </c:pt>
                <c:pt idx="195">
                  <c:v>44026</c:v>
                </c:pt>
                <c:pt idx="196">
                  <c:v>44027</c:v>
                </c:pt>
                <c:pt idx="197">
                  <c:v>44028</c:v>
                </c:pt>
                <c:pt idx="198">
                  <c:v>44029</c:v>
                </c:pt>
                <c:pt idx="199">
                  <c:v>44030</c:v>
                </c:pt>
                <c:pt idx="200">
                  <c:v>44031</c:v>
                </c:pt>
                <c:pt idx="201">
                  <c:v>44032</c:v>
                </c:pt>
                <c:pt idx="202">
                  <c:v>44033</c:v>
                </c:pt>
                <c:pt idx="203">
                  <c:v>44034</c:v>
                </c:pt>
                <c:pt idx="204">
                  <c:v>44035</c:v>
                </c:pt>
                <c:pt idx="205">
                  <c:v>44036</c:v>
                </c:pt>
                <c:pt idx="206">
                  <c:v>44037</c:v>
                </c:pt>
                <c:pt idx="207">
                  <c:v>44038</c:v>
                </c:pt>
                <c:pt idx="208">
                  <c:v>44039</c:v>
                </c:pt>
                <c:pt idx="209">
                  <c:v>44040</c:v>
                </c:pt>
                <c:pt idx="210">
                  <c:v>44041</c:v>
                </c:pt>
                <c:pt idx="211">
                  <c:v>44042</c:v>
                </c:pt>
                <c:pt idx="212">
                  <c:v>44043</c:v>
                </c:pt>
                <c:pt idx="213">
                  <c:v>44044</c:v>
                </c:pt>
                <c:pt idx="214">
                  <c:v>44045</c:v>
                </c:pt>
                <c:pt idx="215">
                  <c:v>44046</c:v>
                </c:pt>
                <c:pt idx="216">
                  <c:v>44047</c:v>
                </c:pt>
                <c:pt idx="217">
                  <c:v>44048</c:v>
                </c:pt>
                <c:pt idx="218">
                  <c:v>44049</c:v>
                </c:pt>
                <c:pt idx="219">
                  <c:v>44050</c:v>
                </c:pt>
                <c:pt idx="220">
                  <c:v>44051</c:v>
                </c:pt>
                <c:pt idx="221">
                  <c:v>44052</c:v>
                </c:pt>
                <c:pt idx="222">
                  <c:v>44053</c:v>
                </c:pt>
                <c:pt idx="223">
                  <c:v>44054</c:v>
                </c:pt>
                <c:pt idx="224">
                  <c:v>44055</c:v>
                </c:pt>
                <c:pt idx="225">
                  <c:v>44056</c:v>
                </c:pt>
                <c:pt idx="226">
                  <c:v>44057</c:v>
                </c:pt>
                <c:pt idx="227">
                  <c:v>44058</c:v>
                </c:pt>
                <c:pt idx="228">
                  <c:v>44059</c:v>
                </c:pt>
                <c:pt idx="229">
                  <c:v>44060</c:v>
                </c:pt>
                <c:pt idx="230">
                  <c:v>44061</c:v>
                </c:pt>
                <c:pt idx="231">
                  <c:v>44062</c:v>
                </c:pt>
                <c:pt idx="232">
                  <c:v>44063</c:v>
                </c:pt>
                <c:pt idx="233">
                  <c:v>44064</c:v>
                </c:pt>
                <c:pt idx="234">
                  <c:v>44065</c:v>
                </c:pt>
                <c:pt idx="235">
                  <c:v>44066</c:v>
                </c:pt>
                <c:pt idx="236">
                  <c:v>44067</c:v>
                </c:pt>
                <c:pt idx="237">
                  <c:v>44068</c:v>
                </c:pt>
                <c:pt idx="238">
                  <c:v>44069</c:v>
                </c:pt>
                <c:pt idx="239">
                  <c:v>44070</c:v>
                </c:pt>
                <c:pt idx="240">
                  <c:v>44071</c:v>
                </c:pt>
                <c:pt idx="241">
                  <c:v>44072</c:v>
                </c:pt>
                <c:pt idx="242">
                  <c:v>44073</c:v>
                </c:pt>
                <c:pt idx="243">
                  <c:v>44074</c:v>
                </c:pt>
                <c:pt idx="244">
                  <c:v>44075</c:v>
                </c:pt>
                <c:pt idx="245">
                  <c:v>44076</c:v>
                </c:pt>
                <c:pt idx="246">
                  <c:v>44077</c:v>
                </c:pt>
                <c:pt idx="247">
                  <c:v>44078</c:v>
                </c:pt>
                <c:pt idx="248">
                  <c:v>44079</c:v>
                </c:pt>
                <c:pt idx="249">
                  <c:v>44080</c:v>
                </c:pt>
                <c:pt idx="250">
                  <c:v>44081</c:v>
                </c:pt>
                <c:pt idx="251">
                  <c:v>44082</c:v>
                </c:pt>
                <c:pt idx="252">
                  <c:v>44083</c:v>
                </c:pt>
                <c:pt idx="253">
                  <c:v>44084</c:v>
                </c:pt>
                <c:pt idx="254">
                  <c:v>44085</c:v>
                </c:pt>
                <c:pt idx="255">
                  <c:v>44086</c:v>
                </c:pt>
                <c:pt idx="256">
                  <c:v>44087</c:v>
                </c:pt>
                <c:pt idx="257">
                  <c:v>44088</c:v>
                </c:pt>
                <c:pt idx="258">
                  <c:v>44089</c:v>
                </c:pt>
                <c:pt idx="259">
                  <c:v>44090</c:v>
                </c:pt>
                <c:pt idx="260">
                  <c:v>44091</c:v>
                </c:pt>
                <c:pt idx="261">
                  <c:v>44092</c:v>
                </c:pt>
                <c:pt idx="262">
                  <c:v>44093</c:v>
                </c:pt>
                <c:pt idx="263">
                  <c:v>44094</c:v>
                </c:pt>
                <c:pt idx="264">
                  <c:v>44095</c:v>
                </c:pt>
                <c:pt idx="265">
                  <c:v>44096</c:v>
                </c:pt>
                <c:pt idx="266">
                  <c:v>44097</c:v>
                </c:pt>
                <c:pt idx="267">
                  <c:v>44098</c:v>
                </c:pt>
                <c:pt idx="268">
                  <c:v>44099</c:v>
                </c:pt>
                <c:pt idx="269">
                  <c:v>44100</c:v>
                </c:pt>
                <c:pt idx="270">
                  <c:v>44101</c:v>
                </c:pt>
                <c:pt idx="271">
                  <c:v>44102</c:v>
                </c:pt>
                <c:pt idx="272">
                  <c:v>44103</c:v>
                </c:pt>
                <c:pt idx="273">
                  <c:v>44104</c:v>
                </c:pt>
                <c:pt idx="274">
                  <c:v>44105</c:v>
                </c:pt>
                <c:pt idx="275">
                  <c:v>44106</c:v>
                </c:pt>
                <c:pt idx="276">
                  <c:v>44107</c:v>
                </c:pt>
                <c:pt idx="277">
                  <c:v>44108</c:v>
                </c:pt>
                <c:pt idx="278">
                  <c:v>44109</c:v>
                </c:pt>
                <c:pt idx="279">
                  <c:v>44110</c:v>
                </c:pt>
                <c:pt idx="280">
                  <c:v>44111</c:v>
                </c:pt>
                <c:pt idx="281">
                  <c:v>44112</c:v>
                </c:pt>
                <c:pt idx="282">
                  <c:v>44113</c:v>
                </c:pt>
                <c:pt idx="283">
                  <c:v>44114</c:v>
                </c:pt>
                <c:pt idx="284">
                  <c:v>44115</c:v>
                </c:pt>
                <c:pt idx="285">
                  <c:v>44116</c:v>
                </c:pt>
                <c:pt idx="286">
                  <c:v>44117</c:v>
                </c:pt>
                <c:pt idx="287">
                  <c:v>44118</c:v>
                </c:pt>
                <c:pt idx="288">
                  <c:v>44119</c:v>
                </c:pt>
                <c:pt idx="289">
                  <c:v>44120</c:v>
                </c:pt>
                <c:pt idx="290">
                  <c:v>44121</c:v>
                </c:pt>
                <c:pt idx="291">
                  <c:v>44122</c:v>
                </c:pt>
                <c:pt idx="292">
                  <c:v>44123</c:v>
                </c:pt>
                <c:pt idx="293">
                  <c:v>44124</c:v>
                </c:pt>
                <c:pt idx="294">
                  <c:v>44125</c:v>
                </c:pt>
                <c:pt idx="295">
                  <c:v>44126</c:v>
                </c:pt>
                <c:pt idx="296">
                  <c:v>44127</c:v>
                </c:pt>
                <c:pt idx="297">
                  <c:v>44128</c:v>
                </c:pt>
                <c:pt idx="298">
                  <c:v>44129</c:v>
                </c:pt>
                <c:pt idx="299">
                  <c:v>44130</c:v>
                </c:pt>
                <c:pt idx="300">
                  <c:v>44131</c:v>
                </c:pt>
                <c:pt idx="301">
                  <c:v>44132</c:v>
                </c:pt>
                <c:pt idx="302">
                  <c:v>44133</c:v>
                </c:pt>
                <c:pt idx="303">
                  <c:v>44134</c:v>
                </c:pt>
                <c:pt idx="304">
                  <c:v>44135</c:v>
                </c:pt>
                <c:pt idx="305">
                  <c:v>44136</c:v>
                </c:pt>
                <c:pt idx="306">
                  <c:v>44137</c:v>
                </c:pt>
                <c:pt idx="307">
                  <c:v>44138</c:v>
                </c:pt>
                <c:pt idx="308">
                  <c:v>44139</c:v>
                </c:pt>
                <c:pt idx="309">
                  <c:v>44140</c:v>
                </c:pt>
                <c:pt idx="310">
                  <c:v>44141</c:v>
                </c:pt>
                <c:pt idx="311">
                  <c:v>44142</c:v>
                </c:pt>
                <c:pt idx="312">
                  <c:v>44143</c:v>
                </c:pt>
                <c:pt idx="313">
                  <c:v>44144</c:v>
                </c:pt>
                <c:pt idx="314">
                  <c:v>44145</c:v>
                </c:pt>
                <c:pt idx="315">
                  <c:v>44146</c:v>
                </c:pt>
                <c:pt idx="316">
                  <c:v>44147</c:v>
                </c:pt>
                <c:pt idx="317">
                  <c:v>44148</c:v>
                </c:pt>
                <c:pt idx="318">
                  <c:v>44149</c:v>
                </c:pt>
                <c:pt idx="319">
                  <c:v>44150</c:v>
                </c:pt>
                <c:pt idx="320">
                  <c:v>44151</c:v>
                </c:pt>
                <c:pt idx="321">
                  <c:v>44152</c:v>
                </c:pt>
                <c:pt idx="322">
                  <c:v>44153</c:v>
                </c:pt>
                <c:pt idx="323">
                  <c:v>44154</c:v>
                </c:pt>
                <c:pt idx="324">
                  <c:v>44155</c:v>
                </c:pt>
                <c:pt idx="325">
                  <c:v>44156</c:v>
                </c:pt>
                <c:pt idx="326">
                  <c:v>44157</c:v>
                </c:pt>
                <c:pt idx="327">
                  <c:v>44158</c:v>
                </c:pt>
                <c:pt idx="328">
                  <c:v>44159</c:v>
                </c:pt>
                <c:pt idx="329">
                  <c:v>44160</c:v>
                </c:pt>
                <c:pt idx="330">
                  <c:v>44161</c:v>
                </c:pt>
                <c:pt idx="331">
                  <c:v>44162</c:v>
                </c:pt>
                <c:pt idx="332">
                  <c:v>44163</c:v>
                </c:pt>
                <c:pt idx="333">
                  <c:v>44164</c:v>
                </c:pt>
                <c:pt idx="334">
                  <c:v>44165</c:v>
                </c:pt>
                <c:pt idx="335">
                  <c:v>44166</c:v>
                </c:pt>
                <c:pt idx="336">
                  <c:v>44167</c:v>
                </c:pt>
                <c:pt idx="337">
                  <c:v>44168</c:v>
                </c:pt>
                <c:pt idx="338">
                  <c:v>44169</c:v>
                </c:pt>
                <c:pt idx="339">
                  <c:v>44170</c:v>
                </c:pt>
                <c:pt idx="340">
                  <c:v>44171</c:v>
                </c:pt>
                <c:pt idx="341">
                  <c:v>44172</c:v>
                </c:pt>
                <c:pt idx="342">
                  <c:v>44173</c:v>
                </c:pt>
                <c:pt idx="343">
                  <c:v>44174</c:v>
                </c:pt>
                <c:pt idx="344">
                  <c:v>44175</c:v>
                </c:pt>
                <c:pt idx="345">
                  <c:v>44176</c:v>
                </c:pt>
                <c:pt idx="346">
                  <c:v>44177</c:v>
                </c:pt>
                <c:pt idx="347">
                  <c:v>44178</c:v>
                </c:pt>
                <c:pt idx="348">
                  <c:v>44179</c:v>
                </c:pt>
                <c:pt idx="349">
                  <c:v>44180</c:v>
                </c:pt>
                <c:pt idx="350">
                  <c:v>44181</c:v>
                </c:pt>
                <c:pt idx="351">
                  <c:v>44182</c:v>
                </c:pt>
                <c:pt idx="352">
                  <c:v>44183</c:v>
                </c:pt>
                <c:pt idx="353">
                  <c:v>44184</c:v>
                </c:pt>
                <c:pt idx="354">
                  <c:v>44185</c:v>
                </c:pt>
                <c:pt idx="355">
                  <c:v>44186</c:v>
                </c:pt>
                <c:pt idx="356">
                  <c:v>44187</c:v>
                </c:pt>
                <c:pt idx="357">
                  <c:v>44188</c:v>
                </c:pt>
                <c:pt idx="358">
                  <c:v>44189</c:v>
                </c:pt>
                <c:pt idx="359">
                  <c:v>44190</c:v>
                </c:pt>
                <c:pt idx="360">
                  <c:v>44191</c:v>
                </c:pt>
                <c:pt idx="361">
                  <c:v>44192</c:v>
                </c:pt>
                <c:pt idx="362">
                  <c:v>44193</c:v>
                </c:pt>
                <c:pt idx="363">
                  <c:v>44194</c:v>
                </c:pt>
                <c:pt idx="364">
                  <c:v>44195</c:v>
                </c:pt>
                <c:pt idx="365">
                  <c:v>44196</c:v>
                </c:pt>
              </c:numCache>
            </c:numRef>
          </c:cat>
          <c:val>
            <c:numRef>
              <c:f>'Data 1'!$D$209:$D$574</c:f>
              <c:numCache>
                <c:formatCode>0\ \ \ \ _)</c:formatCode>
                <c:ptCount val="366"/>
                <c:pt idx="0">
                  <c:v>184.31065313992656</c:v>
                </c:pt>
                <c:pt idx="1">
                  <c:v>192.00076720592654</c:v>
                </c:pt>
                <c:pt idx="2">
                  <c:v>184.82575559392654</c:v>
                </c:pt>
                <c:pt idx="3">
                  <c:v>172.7011760039247</c:v>
                </c:pt>
                <c:pt idx="4">
                  <c:v>159.62935820392653</c:v>
                </c:pt>
                <c:pt idx="5">
                  <c:v>163.17843949992655</c:v>
                </c:pt>
                <c:pt idx="6">
                  <c:v>178.44633406792653</c:v>
                </c:pt>
                <c:pt idx="7">
                  <c:v>184.37766332720474</c:v>
                </c:pt>
                <c:pt idx="8">
                  <c:v>167.81118605720474</c:v>
                </c:pt>
                <c:pt idx="9">
                  <c:v>172.55013010720475</c:v>
                </c:pt>
                <c:pt idx="10">
                  <c:v>146.47955262920476</c:v>
                </c:pt>
                <c:pt idx="11">
                  <c:v>143.21789412520474</c:v>
                </c:pt>
                <c:pt idx="12">
                  <c:v>168.05978188120474</c:v>
                </c:pt>
                <c:pt idx="13">
                  <c:v>162.00581978920474</c:v>
                </c:pt>
                <c:pt idx="14">
                  <c:v>109.51591220692852</c:v>
                </c:pt>
                <c:pt idx="15">
                  <c:v>102.83626179493038</c:v>
                </c:pt>
                <c:pt idx="16">
                  <c:v>95.593275680928514</c:v>
                </c:pt>
                <c:pt idx="17">
                  <c:v>78.560293868930387</c:v>
                </c:pt>
                <c:pt idx="18">
                  <c:v>81.28734691492852</c:v>
                </c:pt>
                <c:pt idx="19">
                  <c:v>107.22600599893039</c:v>
                </c:pt>
                <c:pt idx="20">
                  <c:v>110.01404580092853</c:v>
                </c:pt>
                <c:pt idx="21">
                  <c:v>156.74939822485578</c:v>
                </c:pt>
                <c:pt idx="22">
                  <c:v>153.75199542085761</c:v>
                </c:pt>
                <c:pt idx="23">
                  <c:v>158.32645952485578</c:v>
                </c:pt>
                <c:pt idx="24">
                  <c:v>142.17803514085577</c:v>
                </c:pt>
                <c:pt idx="25">
                  <c:v>113.04152681685576</c:v>
                </c:pt>
                <c:pt idx="26">
                  <c:v>106.39816320485762</c:v>
                </c:pt>
                <c:pt idx="27">
                  <c:v>117.32437367885576</c:v>
                </c:pt>
                <c:pt idx="28">
                  <c:v>163.13722659618944</c:v>
                </c:pt>
                <c:pt idx="29">
                  <c:v>149.3451413461913</c:v>
                </c:pt>
                <c:pt idx="30">
                  <c:v>156.07046554418571</c:v>
                </c:pt>
                <c:pt idx="31">
                  <c:v>145.24361234219128</c:v>
                </c:pt>
                <c:pt idx="32">
                  <c:v>144.9542028641913</c:v>
                </c:pt>
                <c:pt idx="33">
                  <c:v>153.95653899618944</c:v>
                </c:pt>
                <c:pt idx="34">
                  <c:v>147.45303419619316</c:v>
                </c:pt>
                <c:pt idx="35">
                  <c:v>101.21494766068176</c:v>
                </c:pt>
                <c:pt idx="36">
                  <c:v>119.89483406868176</c:v>
                </c:pt>
                <c:pt idx="37">
                  <c:v>132.52511194868177</c:v>
                </c:pt>
                <c:pt idx="38">
                  <c:v>111.28670961868175</c:v>
                </c:pt>
                <c:pt idx="39">
                  <c:v>81.632432828679896</c:v>
                </c:pt>
                <c:pt idx="40">
                  <c:v>93.540708556683612</c:v>
                </c:pt>
                <c:pt idx="41">
                  <c:v>120.88465370868362</c:v>
                </c:pt>
                <c:pt idx="42">
                  <c:v>138.6469504695182</c:v>
                </c:pt>
                <c:pt idx="43">
                  <c:v>96.852409229518202</c:v>
                </c:pt>
                <c:pt idx="44">
                  <c:v>124.79370678952006</c:v>
                </c:pt>
                <c:pt idx="45">
                  <c:v>77.77838789951447</c:v>
                </c:pt>
                <c:pt idx="46">
                  <c:v>60.043368629521922</c:v>
                </c:pt>
                <c:pt idx="47">
                  <c:v>83.628993823518201</c:v>
                </c:pt>
                <c:pt idx="48">
                  <c:v>108.06292742952006</c:v>
                </c:pt>
                <c:pt idx="49">
                  <c:v>106.53119925888871</c:v>
                </c:pt>
                <c:pt idx="50">
                  <c:v>108.25581243088871</c:v>
                </c:pt>
                <c:pt idx="51">
                  <c:v>96.380460498890557</c:v>
                </c:pt>
                <c:pt idx="52">
                  <c:v>87.246674430888703</c:v>
                </c:pt>
                <c:pt idx="53">
                  <c:v>70.277641382890565</c:v>
                </c:pt>
                <c:pt idx="54">
                  <c:v>100.43893846088871</c:v>
                </c:pt>
                <c:pt idx="55">
                  <c:v>64.336191080890572</c:v>
                </c:pt>
                <c:pt idx="56">
                  <c:v>73.978974691030174</c:v>
                </c:pt>
                <c:pt idx="57">
                  <c:v>62.875328969033902</c:v>
                </c:pt>
                <c:pt idx="58">
                  <c:v>77.942884185033904</c:v>
                </c:pt>
                <c:pt idx="59">
                  <c:v>37.557855961032047</c:v>
                </c:pt>
                <c:pt idx="60">
                  <c:v>43.089053777033904</c:v>
                </c:pt>
                <c:pt idx="61">
                  <c:v>76.295676159032041</c:v>
                </c:pt>
                <c:pt idx="62">
                  <c:v>77.920638835033913</c:v>
                </c:pt>
                <c:pt idx="63">
                  <c:v>163.12887390284129</c:v>
                </c:pt>
                <c:pt idx="64">
                  <c:v>152.81411382284315</c:v>
                </c:pt>
                <c:pt idx="65">
                  <c:v>160.14479100883943</c:v>
                </c:pt>
                <c:pt idx="66">
                  <c:v>163.22296524284315</c:v>
                </c:pt>
                <c:pt idx="67">
                  <c:v>160.12943846084127</c:v>
                </c:pt>
                <c:pt idx="68">
                  <c:v>179.01470221883943</c:v>
                </c:pt>
                <c:pt idx="69">
                  <c:v>190.60060200084314</c:v>
                </c:pt>
                <c:pt idx="70">
                  <c:v>136.76907381660985</c:v>
                </c:pt>
                <c:pt idx="71">
                  <c:v>137.12385428860986</c:v>
                </c:pt>
                <c:pt idx="72">
                  <c:v>118.63028563660987</c:v>
                </c:pt>
                <c:pt idx="73">
                  <c:v>117.33973645660801</c:v>
                </c:pt>
                <c:pt idx="74">
                  <c:v>86.382601016609868</c:v>
                </c:pt>
                <c:pt idx="75">
                  <c:v>108.88036128660987</c:v>
                </c:pt>
                <c:pt idx="76">
                  <c:v>108.89850297060801</c:v>
                </c:pt>
                <c:pt idx="77">
                  <c:v>170.40660099034406</c:v>
                </c:pt>
                <c:pt idx="78">
                  <c:v>160.17484692434593</c:v>
                </c:pt>
                <c:pt idx="79">
                  <c:v>155.57306636034221</c:v>
                </c:pt>
                <c:pt idx="80">
                  <c:v>145.07205793034407</c:v>
                </c:pt>
                <c:pt idx="81">
                  <c:v>137.99372855034406</c:v>
                </c:pt>
                <c:pt idx="82">
                  <c:v>145.85267361034593</c:v>
                </c:pt>
                <c:pt idx="83">
                  <c:v>140.2874974703422</c:v>
                </c:pt>
                <c:pt idx="84">
                  <c:v>113.20283432969643</c:v>
                </c:pt>
                <c:pt idx="85">
                  <c:v>71.562210169694566</c:v>
                </c:pt>
                <c:pt idx="86">
                  <c:v>92.642420263694575</c:v>
                </c:pt>
                <c:pt idx="87">
                  <c:v>92.021637359692704</c:v>
                </c:pt>
                <c:pt idx="88">
                  <c:v>39.365558359696429</c:v>
                </c:pt>
                <c:pt idx="89">
                  <c:v>46.343677759694572</c:v>
                </c:pt>
                <c:pt idx="90">
                  <c:v>51.619227719692702</c:v>
                </c:pt>
                <c:pt idx="91">
                  <c:v>134.43591379593533</c:v>
                </c:pt>
                <c:pt idx="92">
                  <c:v>122.05735215993349</c:v>
                </c:pt>
                <c:pt idx="93">
                  <c:v>126.29484715593162</c:v>
                </c:pt>
                <c:pt idx="94">
                  <c:v>94.525219413935346</c:v>
                </c:pt>
                <c:pt idx="95">
                  <c:v>96.559776115933488</c:v>
                </c:pt>
                <c:pt idx="96">
                  <c:v>126.36110485393534</c:v>
                </c:pt>
                <c:pt idx="97">
                  <c:v>128.91667983592976</c:v>
                </c:pt>
                <c:pt idx="98">
                  <c:v>113.35165236710225</c:v>
                </c:pt>
                <c:pt idx="99">
                  <c:v>102.38113543509851</c:v>
                </c:pt>
                <c:pt idx="100">
                  <c:v>100.03533286510039</c:v>
                </c:pt>
                <c:pt idx="101">
                  <c:v>104.58458007910039</c:v>
                </c:pt>
                <c:pt idx="102">
                  <c:v>94.168038721100402</c:v>
                </c:pt>
                <c:pt idx="103">
                  <c:v>102.60172864509853</c:v>
                </c:pt>
                <c:pt idx="104">
                  <c:v>114.42973903509852</c:v>
                </c:pt>
                <c:pt idx="105">
                  <c:v>158.32198736191989</c:v>
                </c:pt>
                <c:pt idx="106">
                  <c:v>162.43276678391243</c:v>
                </c:pt>
                <c:pt idx="107">
                  <c:v>181.26775802191429</c:v>
                </c:pt>
                <c:pt idx="108">
                  <c:v>189.88115476991427</c:v>
                </c:pt>
                <c:pt idx="109">
                  <c:v>186.66600200191618</c:v>
                </c:pt>
                <c:pt idx="110">
                  <c:v>187.65970934591431</c:v>
                </c:pt>
                <c:pt idx="111">
                  <c:v>201.55266688591428</c:v>
                </c:pt>
                <c:pt idx="112">
                  <c:v>163.19481821840066</c:v>
                </c:pt>
                <c:pt idx="113">
                  <c:v>191.04865904440436</c:v>
                </c:pt>
                <c:pt idx="114">
                  <c:v>187.51107319040253</c:v>
                </c:pt>
                <c:pt idx="115">
                  <c:v>176.56257970840252</c:v>
                </c:pt>
                <c:pt idx="116">
                  <c:v>173.57737531640254</c:v>
                </c:pt>
                <c:pt idx="117">
                  <c:v>187.62475435040437</c:v>
                </c:pt>
                <c:pt idx="118">
                  <c:v>175.39427942040251</c:v>
                </c:pt>
                <c:pt idx="119">
                  <c:v>179.70485772770667</c:v>
                </c:pt>
                <c:pt idx="120">
                  <c:v>159.48513681571038</c:v>
                </c:pt>
                <c:pt idx="121">
                  <c:v>141.94816999370849</c:v>
                </c:pt>
                <c:pt idx="122">
                  <c:v>162.46535110770481</c:v>
                </c:pt>
                <c:pt idx="123">
                  <c:v>156.23545411371038</c:v>
                </c:pt>
                <c:pt idx="124">
                  <c:v>150.44913839170664</c:v>
                </c:pt>
                <c:pt idx="125">
                  <c:v>195.06156033570662</c:v>
                </c:pt>
                <c:pt idx="126">
                  <c:v>136.13466181453498</c:v>
                </c:pt>
                <c:pt idx="127">
                  <c:v>121.66533091053311</c:v>
                </c:pt>
                <c:pt idx="128">
                  <c:v>112.50639819453124</c:v>
                </c:pt>
                <c:pt idx="129">
                  <c:v>99.365654848533111</c:v>
                </c:pt>
                <c:pt idx="130">
                  <c:v>88.677191668533112</c:v>
                </c:pt>
                <c:pt idx="131">
                  <c:v>98.195352774531244</c:v>
                </c:pt>
                <c:pt idx="132">
                  <c:v>143.85513723853498</c:v>
                </c:pt>
                <c:pt idx="133">
                  <c:v>150.47310586795314</c:v>
                </c:pt>
                <c:pt idx="134">
                  <c:v>121.34618743595499</c:v>
                </c:pt>
                <c:pt idx="135">
                  <c:v>119.96253918595498</c:v>
                </c:pt>
                <c:pt idx="136">
                  <c:v>107.1906331039587</c:v>
                </c:pt>
                <c:pt idx="137">
                  <c:v>98.171626367951262</c:v>
                </c:pt>
                <c:pt idx="138">
                  <c:v>107.03113906795684</c:v>
                </c:pt>
                <c:pt idx="139">
                  <c:v>96.256102315954976</c:v>
                </c:pt>
                <c:pt idx="140">
                  <c:v>88.721294792280588</c:v>
                </c:pt>
                <c:pt idx="141">
                  <c:v>99.719565528282459</c:v>
                </c:pt>
                <c:pt idx="142">
                  <c:v>111.01355162428432</c:v>
                </c:pt>
                <c:pt idx="143">
                  <c:v>75.858285652276876</c:v>
                </c:pt>
                <c:pt idx="144">
                  <c:v>73.456912940284326</c:v>
                </c:pt>
                <c:pt idx="145">
                  <c:v>79.662121048282458</c:v>
                </c:pt>
                <c:pt idx="146">
                  <c:v>71.427584928278719</c:v>
                </c:pt>
                <c:pt idx="147">
                  <c:v>56.859114135005527</c:v>
                </c:pt>
                <c:pt idx="148">
                  <c:v>68.147483055005523</c:v>
                </c:pt>
                <c:pt idx="149">
                  <c:v>87.473910175001805</c:v>
                </c:pt>
                <c:pt idx="150">
                  <c:v>66.001470555003664</c:v>
                </c:pt>
                <c:pt idx="151">
                  <c:v>60.018647887001791</c:v>
                </c:pt>
                <c:pt idx="152">
                  <c:v>92.392634975007383</c:v>
                </c:pt>
                <c:pt idx="153">
                  <c:v>98.263208839005515</c:v>
                </c:pt>
                <c:pt idx="154">
                  <c:v>61.908029875254741</c:v>
                </c:pt>
                <c:pt idx="155">
                  <c:v>55.476286055258463</c:v>
                </c:pt>
                <c:pt idx="156">
                  <c:v>55.858537679258475</c:v>
                </c:pt>
                <c:pt idx="157">
                  <c:v>38.13335816725661</c:v>
                </c:pt>
                <c:pt idx="158">
                  <c:v>32.866079795254741</c:v>
                </c:pt>
                <c:pt idx="159">
                  <c:v>34.729077193256607</c:v>
                </c:pt>
                <c:pt idx="160">
                  <c:v>44.666383163258459</c:v>
                </c:pt>
                <c:pt idx="161">
                  <c:v>71.327518093906775</c:v>
                </c:pt>
                <c:pt idx="162">
                  <c:v>55.400414491908649</c:v>
                </c:pt>
                <c:pt idx="163">
                  <c:v>61.931866781908639</c:v>
                </c:pt>
                <c:pt idx="164">
                  <c:v>56.841922815908639</c:v>
                </c:pt>
                <c:pt idx="165">
                  <c:v>53.123395763908647</c:v>
                </c:pt>
                <c:pt idx="166">
                  <c:v>65.94884288390864</c:v>
                </c:pt>
                <c:pt idx="167">
                  <c:v>68.067702799908645</c:v>
                </c:pt>
                <c:pt idx="168">
                  <c:v>57.910814474405051</c:v>
                </c:pt>
                <c:pt idx="169">
                  <c:v>51.144148274410632</c:v>
                </c:pt>
                <c:pt idx="170">
                  <c:v>48.946294670403176</c:v>
                </c:pt>
                <c:pt idx="171">
                  <c:v>32.108128590408768</c:v>
                </c:pt>
                <c:pt idx="172">
                  <c:v>26.653028390408771</c:v>
                </c:pt>
                <c:pt idx="173">
                  <c:v>45.378438656406914</c:v>
                </c:pt>
                <c:pt idx="174">
                  <c:v>63.077070162406905</c:v>
                </c:pt>
                <c:pt idx="175">
                  <c:v>38.71125494258235</c:v>
                </c:pt>
                <c:pt idx="176">
                  <c:v>49.307414966587949</c:v>
                </c:pt>
                <c:pt idx="177">
                  <c:v>49.329893556584224</c:v>
                </c:pt>
                <c:pt idx="178">
                  <c:v>34.305100310582361</c:v>
                </c:pt>
                <c:pt idx="179">
                  <c:v>30.354632186584226</c:v>
                </c:pt>
                <c:pt idx="180">
                  <c:v>45.564051554586086</c:v>
                </c:pt>
                <c:pt idx="181">
                  <c:v>58.461929558580493</c:v>
                </c:pt>
                <c:pt idx="182">
                  <c:v>51.953593749485343</c:v>
                </c:pt>
                <c:pt idx="183">
                  <c:v>37.133997257485348</c:v>
                </c:pt>
                <c:pt idx="184">
                  <c:v>14.067953667485344</c:v>
                </c:pt>
                <c:pt idx="185">
                  <c:v>8.3993448134853459</c:v>
                </c:pt>
                <c:pt idx="186">
                  <c:v>8.0026346394834835</c:v>
                </c:pt>
                <c:pt idx="187">
                  <c:v>17.792926753485343</c:v>
                </c:pt>
                <c:pt idx="188">
                  <c:v>25.095772113481615</c:v>
                </c:pt>
                <c:pt idx="189">
                  <c:v>31.865577616026794</c:v>
                </c:pt>
                <c:pt idx="190">
                  <c:v>27.083817738023061</c:v>
                </c:pt>
                <c:pt idx="191">
                  <c:v>21.24286337802679</c:v>
                </c:pt>
                <c:pt idx="192">
                  <c:v>17.794131728021203</c:v>
                </c:pt>
                <c:pt idx="193">
                  <c:v>8.9577735980249269</c:v>
                </c:pt>
                <c:pt idx="194">
                  <c:v>23.026893096023066</c:v>
                </c:pt>
                <c:pt idx="195">
                  <c:v>22.196224064024928</c:v>
                </c:pt>
                <c:pt idx="196">
                  <c:v>21.588402229732054</c:v>
                </c:pt>
                <c:pt idx="197">
                  <c:v>22.243207679732063</c:v>
                </c:pt>
                <c:pt idx="198">
                  <c:v>24.388075185732056</c:v>
                </c:pt>
                <c:pt idx="199">
                  <c:v>19.526119393733918</c:v>
                </c:pt>
                <c:pt idx="200">
                  <c:v>12.476840775733923</c:v>
                </c:pt>
                <c:pt idx="201">
                  <c:v>27.046124703730193</c:v>
                </c:pt>
                <c:pt idx="202">
                  <c:v>19.319776099733922</c:v>
                </c:pt>
                <c:pt idx="203">
                  <c:v>13.508751751972312</c:v>
                </c:pt>
                <c:pt idx="204">
                  <c:v>17.090312539972313</c:v>
                </c:pt>
                <c:pt idx="205">
                  <c:v>13.812711359974172</c:v>
                </c:pt>
                <c:pt idx="206">
                  <c:v>5.5977143519723107</c:v>
                </c:pt>
                <c:pt idx="207">
                  <c:v>4.1036065359760325</c:v>
                </c:pt>
                <c:pt idx="208">
                  <c:v>27.273621839974176</c:v>
                </c:pt>
                <c:pt idx="209">
                  <c:v>30.299808663972303</c:v>
                </c:pt>
                <c:pt idx="210">
                  <c:v>14.457045337170552</c:v>
                </c:pt>
                <c:pt idx="211">
                  <c:v>11.968128885170547</c:v>
                </c:pt>
                <c:pt idx="212">
                  <c:v>31.595241229164966</c:v>
                </c:pt>
                <c:pt idx="213">
                  <c:v>1.187373493168685</c:v>
                </c:pt>
                <c:pt idx="214">
                  <c:v>1.2324426491705454</c:v>
                </c:pt>
                <c:pt idx="215">
                  <c:v>2.2733819891686871</c:v>
                </c:pt>
                <c:pt idx="216">
                  <c:v>1.0302514831686858</c:v>
                </c:pt>
                <c:pt idx="217">
                  <c:v>1.2843243052110629</c:v>
                </c:pt>
                <c:pt idx="218">
                  <c:v>5.0724915292054797</c:v>
                </c:pt>
                <c:pt idx="219">
                  <c:v>9.7649471772054675</c:v>
                </c:pt>
                <c:pt idx="220">
                  <c:v>1.2628975252110612</c:v>
                </c:pt>
                <c:pt idx="221">
                  <c:v>1.4350578492073327</c:v>
                </c:pt>
                <c:pt idx="222">
                  <c:v>2.0921907332092013</c:v>
                </c:pt>
                <c:pt idx="223">
                  <c:v>10.213209065207339</c:v>
                </c:pt>
                <c:pt idx="224">
                  <c:v>26.557876889262886</c:v>
                </c:pt>
                <c:pt idx="225">
                  <c:v>36.699982845261026</c:v>
                </c:pt>
                <c:pt idx="226">
                  <c:v>25.851025137262884</c:v>
                </c:pt>
                <c:pt idx="227">
                  <c:v>1.4413111132628837</c:v>
                </c:pt>
                <c:pt idx="228">
                  <c:v>1.3727565432591582</c:v>
                </c:pt>
                <c:pt idx="229">
                  <c:v>19.10940262126288</c:v>
                </c:pt>
                <c:pt idx="230">
                  <c:v>31.168780121262884</c:v>
                </c:pt>
                <c:pt idx="231">
                  <c:v>6.7114400905173097</c:v>
                </c:pt>
                <c:pt idx="232">
                  <c:v>5.7637137785191737</c:v>
                </c:pt>
                <c:pt idx="233">
                  <c:v>15.53273857051917</c:v>
                </c:pt>
                <c:pt idx="234">
                  <c:v>4.7785867785173108</c:v>
                </c:pt>
                <c:pt idx="235">
                  <c:v>1.5828672785173112</c:v>
                </c:pt>
                <c:pt idx="236">
                  <c:v>6.5815349585191729</c:v>
                </c:pt>
                <c:pt idx="237">
                  <c:v>25.15890221851917</c:v>
                </c:pt>
                <c:pt idx="238">
                  <c:v>31.967876995378262</c:v>
                </c:pt>
                <c:pt idx="239">
                  <c:v>13.11201039538013</c:v>
                </c:pt>
                <c:pt idx="240">
                  <c:v>6.3395145233819932</c:v>
                </c:pt>
                <c:pt idx="241">
                  <c:v>3.5834837913764059</c:v>
                </c:pt>
                <c:pt idx="242">
                  <c:v>0.59885496938385041</c:v>
                </c:pt>
                <c:pt idx="243">
                  <c:v>0.54639137737826238</c:v>
                </c:pt>
                <c:pt idx="244">
                  <c:v>9.9157058673782661</c:v>
                </c:pt>
                <c:pt idx="245">
                  <c:v>20.153271213409287</c:v>
                </c:pt>
                <c:pt idx="246">
                  <c:v>24.629811097405561</c:v>
                </c:pt>
                <c:pt idx="247">
                  <c:v>19.219243357407425</c:v>
                </c:pt>
                <c:pt idx="248">
                  <c:v>2.4857805174055612</c:v>
                </c:pt>
                <c:pt idx="249">
                  <c:v>1.1927802294074208</c:v>
                </c:pt>
                <c:pt idx="250">
                  <c:v>1.9528572214055602</c:v>
                </c:pt>
                <c:pt idx="251">
                  <c:v>10.516595965407426</c:v>
                </c:pt>
                <c:pt idx="252">
                  <c:v>23.06971625332412</c:v>
                </c:pt>
                <c:pt idx="253">
                  <c:v>17.835714077325989</c:v>
                </c:pt>
                <c:pt idx="254">
                  <c:v>15.430868341322261</c:v>
                </c:pt>
                <c:pt idx="255">
                  <c:v>1.5664787813259899</c:v>
                </c:pt>
                <c:pt idx="256">
                  <c:v>1.4851167173222639</c:v>
                </c:pt>
                <c:pt idx="257">
                  <c:v>22.501489901325986</c:v>
                </c:pt>
                <c:pt idx="258">
                  <c:v>36.529274045324129</c:v>
                </c:pt>
                <c:pt idx="259">
                  <c:v>49.211002997035102</c:v>
                </c:pt>
                <c:pt idx="260">
                  <c:v>23.439750845033238</c:v>
                </c:pt>
                <c:pt idx="261">
                  <c:v>17.305753081036965</c:v>
                </c:pt>
                <c:pt idx="262">
                  <c:v>7.5177133050350964</c:v>
                </c:pt>
                <c:pt idx="263">
                  <c:v>6.3890751850351011</c:v>
                </c:pt>
                <c:pt idx="264">
                  <c:v>29.609922117035094</c:v>
                </c:pt>
                <c:pt idx="265">
                  <c:v>41.249954653035104</c:v>
                </c:pt>
                <c:pt idx="266">
                  <c:v>47.738555841733351</c:v>
                </c:pt>
                <c:pt idx="267">
                  <c:v>28.364571265733343</c:v>
                </c:pt>
                <c:pt idx="268">
                  <c:v>14.38581081373521</c:v>
                </c:pt>
                <c:pt idx="269">
                  <c:v>9.8621068577314794</c:v>
                </c:pt>
                <c:pt idx="270">
                  <c:v>13.26400406973521</c:v>
                </c:pt>
                <c:pt idx="271">
                  <c:v>20.942873981735211</c:v>
                </c:pt>
                <c:pt idx="272">
                  <c:v>31.611556617735207</c:v>
                </c:pt>
                <c:pt idx="273">
                  <c:v>49.582627884398121</c:v>
                </c:pt>
                <c:pt idx="274">
                  <c:v>34.494749008399985</c:v>
                </c:pt>
                <c:pt idx="275">
                  <c:v>33.263345404401854</c:v>
                </c:pt>
                <c:pt idx="276">
                  <c:v>31.916821480398124</c:v>
                </c:pt>
                <c:pt idx="277">
                  <c:v>32.320732376400919</c:v>
                </c:pt>
                <c:pt idx="278">
                  <c:v>36.530324628400912</c:v>
                </c:pt>
                <c:pt idx="279">
                  <c:v>44.161732320401846</c:v>
                </c:pt>
                <c:pt idx="280">
                  <c:v>51.275678575480406</c:v>
                </c:pt>
                <c:pt idx="281">
                  <c:v>57.804757795484143</c:v>
                </c:pt>
                <c:pt idx="282">
                  <c:v>58.90136793548227</c:v>
                </c:pt>
                <c:pt idx="283">
                  <c:v>31.952608363482273</c:v>
                </c:pt>
                <c:pt idx="284">
                  <c:v>27.311554463484136</c:v>
                </c:pt>
                <c:pt idx="285">
                  <c:v>33.411277655482273</c:v>
                </c:pt>
                <c:pt idx="286">
                  <c:v>57.046941845482273</c:v>
                </c:pt>
                <c:pt idx="287">
                  <c:v>40.685804836433135</c:v>
                </c:pt>
                <c:pt idx="288">
                  <c:v>49.477684980431263</c:v>
                </c:pt>
                <c:pt idx="289">
                  <c:v>55.657722726433128</c:v>
                </c:pt>
                <c:pt idx="290">
                  <c:v>60.389695256433129</c:v>
                </c:pt>
                <c:pt idx="291">
                  <c:v>50.658292656433126</c:v>
                </c:pt>
                <c:pt idx="292">
                  <c:v>17.849682186431274</c:v>
                </c:pt>
                <c:pt idx="293">
                  <c:v>33.288567356433134</c:v>
                </c:pt>
                <c:pt idx="294">
                  <c:v>97.476409926170803</c:v>
                </c:pt>
                <c:pt idx="295">
                  <c:v>126.2414094481708</c:v>
                </c:pt>
                <c:pt idx="296">
                  <c:v>116.10034370617173</c:v>
                </c:pt>
                <c:pt idx="297">
                  <c:v>92.92507380816987</c:v>
                </c:pt>
                <c:pt idx="298">
                  <c:v>89.938227088171729</c:v>
                </c:pt>
                <c:pt idx="299">
                  <c:v>109.4669571661708</c:v>
                </c:pt>
                <c:pt idx="300">
                  <c:v>110.00145380616986</c:v>
                </c:pt>
                <c:pt idx="301">
                  <c:v>97.71259092256328</c:v>
                </c:pt>
                <c:pt idx="302">
                  <c:v>100.97976351856143</c:v>
                </c:pt>
                <c:pt idx="303">
                  <c:v>95.019777810563269</c:v>
                </c:pt>
                <c:pt idx="304">
                  <c:v>73.238647778563291</c:v>
                </c:pt>
                <c:pt idx="305">
                  <c:v>67.491461476561412</c:v>
                </c:pt>
                <c:pt idx="306">
                  <c:v>90.539297578563279</c:v>
                </c:pt>
                <c:pt idx="307">
                  <c:v>84.920933158563273</c:v>
                </c:pt>
                <c:pt idx="308">
                  <c:v>92.090104163520209</c:v>
                </c:pt>
                <c:pt idx="309">
                  <c:v>85.06945982151835</c:v>
                </c:pt>
                <c:pt idx="310">
                  <c:v>82.499194099520196</c:v>
                </c:pt>
                <c:pt idx="311">
                  <c:v>85.196646417518352</c:v>
                </c:pt>
                <c:pt idx="312">
                  <c:v>88.352665449518341</c:v>
                </c:pt>
                <c:pt idx="313">
                  <c:v>122.2032016355202</c:v>
                </c:pt>
                <c:pt idx="314">
                  <c:v>133.2698394595202</c:v>
                </c:pt>
                <c:pt idx="315">
                  <c:v>92.376966588720165</c:v>
                </c:pt>
                <c:pt idx="316">
                  <c:v>96.612491752722022</c:v>
                </c:pt>
                <c:pt idx="317">
                  <c:v>95.489208220722034</c:v>
                </c:pt>
                <c:pt idx="318">
                  <c:v>70.060299420722032</c:v>
                </c:pt>
                <c:pt idx="319">
                  <c:v>48.015287764720171</c:v>
                </c:pt>
                <c:pt idx="320">
                  <c:v>87.2994411447239</c:v>
                </c:pt>
                <c:pt idx="321">
                  <c:v>92.342187160720158</c:v>
                </c:pt>
                <c:pt idx="322">
                  <c:v>70.111621425442806</c:v>
                </c:pt>
                <c:pt idx="323">
                  <c:v>63.088121337444669</c:v>
                </c:pt>
                <c:pt idx="324">
                  <c:v>55.397761157440947</c:v>
                </c:pt>
                <c:pt idx="325">
                  <c:v>53.693995237442813</c:v>
                </c:pt>
                <c:pt idx="326">
                  <c:v>46.526884517442817</c:v>
                </c:pt>
                <c:pt idx="327">
                  <c:v>85.732369433442813</c:v>
                </c:pt>
                <c:pt idx="328">
                  <c:v>88.500465897440961</c:v>
                </c:pt>
                <c:pt idx="329">
                  <c:v>69.851458300664419</c:v>
                </c:pt>
                <c:pt idx="330">
                  <c:v>67.886973940664419</c:v>
                </c:pt>
                <c:pt idx="331">
                  <c:v>81.418604596664423</c:v>
                </c:pt>
                <c:pt idx="332">
                  <c:v>64.213849756666278</c:v>
                </c:pt>
                <c:pt idx="333">
                  <c:v>59.651142740662557</c:v>
                </c:pt>
                <c:pt idx="334">
                  <c:v>79.045761708664415</c:v>
                </c:pt>
                <c:pt idx="335">
                  <c:v>62.100601868663496</c:v>
                </c:pt>
                <c:pt idx="336">
                  <c:v>70.402396138760267</c:v>
                </c:pt>
                <c:pt idx="337">
                  <c:v>82.667161910759333</c:v>
                </c:pt>
                <c:pt idx="338">
                  <c:v>78.066907996759326</c:v>
                </c:pt>
                <c:pt idx="339">
                  <c:v>61.534131550759327</c:v>
                </c:pt>
                <c:pt idx="340">
                  <c:v>45.123614910761191</c:v>
                </c:pt>
                <c:pt idx="341">
                  <c:v>40.704781300759329</c:v>
                </c:pt>
                <c:pt idx="342">
                  <c:v>62.039171170759332</c:v>
                </c:pt>
                <c:pt idx="343">
                  <c:v>180.84187507717817</c:v>
                </c:pt>
                <c:pt idx="344">
                  <c:v>177.39079880117723</c:v>
                </c:pt>
                <c:pt idx="345">
                  <c:v>170.68153854117722</c:v>
                </c:pt>
                <c:pt idx="346">
                  <c:v>168.05536761117725</c:v>
                </c:pt>
                <c:pt idx="347">
                  <c:v>178.62972340117724</c:v>
                </c:pt>
                <c:pt idx="348">
                  <c:v>193.30177418717724</c:v>
                </c:pt>
                <c:pt idx="349">
                  <c:v>197.34683710117724</c:v>
                </c:pt>
                <c:pt idx="350">
                  <c:v>189.05654969500449</c:v>
                </c:pt>
                <c:pt idx="351">
                  <c:v>209.45691207300081</c:v>
                </c:pt>
                <c:pt idx="352">
                  <c:v>188.86810224900265</c:v>
                </c:pt>
                <c:pt idx="353">
                  <c:v>170.36948992900079</c:v>
                </c:pt>
                <c:pt idx="354">
                  <c:v>171.48715503300267</c:v>
                </c:pt>
                <c:pt idx="355">
                  <c:v>179.30444694500451</c:v>
                </c:pt>
                <c:pt idx="356">
                  <c:v>167.23171702900268</c:v>
                </c:pt>
                <c:pt idx="357">
                  <c:v>154.88950531000887</c:v>
                </c:pt>
                <c:pt idx="358">
                  <c:v>129.28449326600702</c:v>
                </c:pt>
                <c:pt idx="359">
                  <c:v>104.61240697200887</c:v>
                </c:pt>
                <c:pt idx="360">
                  <c:v>116.87822096001074</c:v>
                </c:pt>
                <c:pt idx="361">
                  <c:v>109.73485186600701</c:v>
                </c:pt>
                <c:pt idx="362">
                  <c:v>115.48806524600887</c:v>
                </c:pt>
                <c:pt idx="363">
                  <c:v>142.79488232000887</c:v>
                </c:pt>
                <c:pt idx="364">
                  <c:v>145.75309296089668</c:v>
                </c:pt>
                <c:pt idx="365">
                  <c:v>138.2532446589004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21-495E-BFD6-C30171F06943}"/>
            </c:ext>
          </c:extLst>
        </c:ser>
        <c:ser>
          <c:idx val="2"/>
          <c:order val="1"/>
          <c:tx>
            <c:strRef>
              <c:f>'Data 1'!$E$206:$E$208</c:f>
              <c:strCache>
                <c:ptCount val="3"/>
                <c:pt idx="0">
                  <c:v>Producible</c:v>
                </c:pt>
                <c:pt idx="1">
                  <c:v>medio  </c:v>
                </c:pt>
                <c:pt idx="2">
                  <c:v>histórico</c:v>
                </c:pt>
              </c:strCache>
            </c:strRef>
          </c:tx>
          <c:spPr>
            <a:solidFill>
              <a:srgbClr val="FF8080"/>
            </a:solidFill>
            <a:ln w="25400">
              <a:solidFill>
                <a:srgbClr val="624FAC"/>
              </a:solidFill>
              <a:prstDash val="solid"/>
            </a:ln>
          </c:spPr>
          <c:cat>
            <c:numRef>
              <c:f>'Data 1'!$C$209:$C$574</c:f>
              <c:numCache>
                <c:formatCode>m/d/yyyy</c:formatCode>
                <c:ptCount val="366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  <c:pt idx="152">
                  <c:v>43983</c:v>
                </c:pt>
                <c:pt idx="153">
                  <c:v>43984</c:v>
                </c:pt>
                <c:pt idx="154">
                  <c:v>43985</c:v>
                </c:pt>
                <c:pt idx="155">
                  <c:v>43986</c:v>
                </c:pt>
                <c:pt idx="156">
                  <c:v>43987</c:v>
                </c:pt>
                <c:pt idx="157">
                  <c:v>43988</c:v>
                </c:pt>
                <c:pt idx="158">
                  <c:v>43989</c:v>
                </c:pt>
                <c:pt idx="159">
                  <c:v>43990</c:v>
                </c:pt>
                <c:pt idx="160">
                  <c:v>43991</c:v>
                </c:pt>
                <c:pt idx="161">
                  <c:v>43992</c:v>
                </c:pt>
                <c:pt idx="162">
                  <c:v>43993</c:v>
                </c:pt>
                <c:pt idx="163">
                  <c:v>43994</c:v>
                </c:pt>
                <c:pt idx="164">
                  <c:v>43995</c:v>
                </c:pt>
                <c:pt idx="165">
                  <c:v>43996</c:v>
                </c:pt>
                <c:pt idx="166">
                  <c:v>43997</c:v>
                </c:pt>
                <c:pt idx="167">
                  <c:v>43998</c:v>
                </c:pt>
                <c:pt idx="168">
                  <c:v>43999</c:v>
                </c:pt>
                <c:pt idx="169">
                  <c:v>44000</c:v>
                </c:pt>
                <c:pt idx="170">
                  <c:v>44001</c:v>
                </c:pt>
                <c:pt idx="171">
                  <c:v>44002</c:v>
                </c:pt>
                <c:pt idx="172">
                  <c:v>44003</c:v>
                </c:pt>
                <c:pt idx="173">
                  <c:v>44004</c:v>
                </c:pt>
                <c:pt idx="174">
                  <c:v>44005</c:v>
                </c:pt>
                <c:pt idx="175">
                  <c:v>44006</c:v>
                </c:pt>
                <c:pt idx="176">
                  <c:v>44007</c:v>
                </c:pt>
                <c:pt idx="177">
                  <c:v>44008</c:v>
                </c:pt>
                <c:pt idx="178">
                  <c:v>44009</c:v>
                </c:pt>
                <c:pt idx="179">
                  <c:v>44010</c:v>
                </c:pt>
                <c:pt idx="180">
                  <c:v>44011</c:v>
                </c:pt>
                <c:pt idx="181">
                  <c:v>44012</c:v>
                </c:pt>
                <c:pt idx="182">
                  <c:v>44013</c:v>
                </c:pt>
                <c:pt idx="183">
                  <c:v>44014</c:v>
                </c:pt>
                <c:pt idx="184">
                  <c:v>44015</c:v>
                </c:pt>
                <c:pt idx="185">
                  <c:v>44016</c:v>
                </c:pt>
                <c:pt idx="186">
                  <c:v>44017</c:v>
                </c:pt>
                <c:pt idx="187">
                  <c:v>44018</c:v>
                </c:pt>
                <c:pt idx="188">
                  <c:v>44019</c:v>
                </c:pt>
                <c:pt idx="189">
                  <c:v>44020</c:v>
                </c:pt>
                <c:pt idx="190">
                  <c:v>44021</c:v>
                </c:pt>
                <c:pt idx="191">
                  <c:v>44022</c:v>
                </c:pt>
                <c:pt idx="192">
                  <c:v>44023</c:v>
                </c:pt>
                <c:pt idx="193">
                  <c:v>44024</c:v>
                </c:pt>
                <c:pt idx="194">
                  <c:v>44025</c:v>
                </c:pt>
                <c:pt idx="195">
                  <c:v>44026</c:v>
                </c:pt>
                <c:pt idx="196">
                  <c:v>44027</c:v>
                </c:pt>
                <c:pt idx="197">
                  <c:v>44028</c:v>
                </c:pt>
                <c:pt idx="198">
                  <c:v>44029</c:v>
                </c:pt>
                <c:pt idx="199">
                  <c:v>44030</c:v>
                </c:pt>
                <c:pt idx="200">
                  <c:v>44031</c:v>
                </c:pt>
                <c:pt idx="201">
                  <c:v>44032</c:v>
                </c:pt>
                <c:pt idx="202">
                  <c:v>44033</c:v>
                </c:pt>
                <c:pt idx="203">
                  <c:v>44034</c:v>
                </c:pt>
                <c:pt idx="204">
                  <c:v>44035</c:v>
                </c:pt>
                <c:pt idx="205">
                  <c:v>44036</c:v>
                </c:pt>
                <c:pt idx="206">
                  <c:v>44037</c:v>
                </c:pt>
                <c:pt idx="207">
                  <c:v>44038</c:v>
                </c:pt>
                <c:pt idx="208">
                  <c:v>44039</c:v>
                </c:pt>
                <c:pt idx="209">
                  <c:v>44040</c:v>
                </c:pt>
                <c:pt idx="210">
                  <c:v>44041</c:v>
                </c:pt>
                <c:pt idx="211">
                  <c:v>44042</c:v>
                </c:pt>
                <c:pt idx="212">
                  <c:v>44043</c:v>
                </c:pt>
                <c:pt idx="213">
                  <c:v>44044</c:v>
                </c:pt>
                <c:pt idx="214">
                  <c:v>44045</c:v>
                </c:pt>
                <c:pt idx="215">
                  <c:v>44046</c:v>
                </c:pt>
                <c:pt idx="216">
                  <c:v>44047</c:v>
                </c:pt>
                <c:pt idx="217">
                  <c:v>44048</c:v>
                </c:pt>
                <c:pt idx="218">
                  <c:v>44049</c:v>
                </c:pt>
                <c:pt idx="219">
                  <c:v>44050</c:v>
                </c:pt>
                <c:pt idx="220">
                  <c:v>44051</c:v>
                </c:pt>
                <c:pt idx="221">
                  <c:v>44052</c:v>
                </c:pt>
                <c:pt idx="222">
                  <c:v>44053</c:v>
                </c:pt>
                <c:pt idx="223">
                  <c:v>44054</c:v>
                </c:pt>
                <c:pt idx="224">
                  <c:v>44055</c:v>
                </c:pt>
                <c:pt idx="225">
                  <c:v>44056</c:v>
                </c:pt>
                <c:pt idx="226">
                  <c:v>44057</c:v>
                </c:pt>
                <c:pt idx="227">
                  <c:v>44058</c:v>
                </c:pt>
                <c:pt idx="228">
                  <c:v>44059</c:v>
                </c:pt>
                <c:pt idx="229">
                  <c:v>44060</c:v>
                </c:pt>
                <c:pt idx="230">
                  <c:v>44061</c:v>
                </c:pt>
                <c:pt idx="231">
                  <c:v>44062</c:v>
                </c:pt>
                <c:pt idx="232">
                  <c:v>44063</c:v>
                </c:pt>
                <c:pt idx="233">
                  <c:v>44064</c:v>
                </c:pt>
                <c:pt idx="234">
                  <c:v>44065</c:v>
                </c:pt>
                <c:pt idx="235">
                  <c:v>44066</c:v>
                </c:pt>
                <c:pt idx="236">
                  <c:v>44067</c:v>
                </c:pt>
                <c:pt idx="237">
                  <c:v>44068</c:v>
                </c:pt>
                <c:pt idx="238">
                  <c:v>44069</c:v>
                </c:pt>
                <c:pt idx="239">
                  <c:v>44070</c:v>
                </c:pt>
                <c:pt idx="240">
                  <c:v>44071</c:v>
                </c:pt>
                <c:pt idx="241">
                  <c:v>44072</c:v>
                </c:pt>
                <c:pt idx="242">
                  <c:v>44073</c:v>
                </c:pt>
                <c:pt idx="243">
                  <c:v>44074</c:v>
                </c:pt>
                <c:pt idx="244">
                  <c:v>44075</c:v>
                </c:pt>
                <c:pt idx="245">
                  <c:v>44076</c:v>
                </c:pt>
                <c:pt idx="246">
                  <c:v>44077</c:v>
                </c:pt>
                <c:pt idx="247">
                  <c:v>44078</c:v>
                </c:pt>
                <c:pt idx="248">
                  <c:v>44079</c:v>
                </c:pt>
                <c:pt idx="249">
                  <c:v>44080</c:v>
                </c:pt>
                <c:pt idx="250">
                  <c:v>44081</c:v>
                </c:pt>
                <c:pt idx="251">
                  <c:v>44082</c:v>
                </c:pt>
                <c:pt idx="252">
                  <c:v>44083</c:v>
                </c:pt>
                <c:pt idx="253">
                  <c:v>44084</c:v>
                </c:pt>
                <c:pt idx="254">
                  <c:v>44085</c:v>
                </c:pt>
                <c:pt idx="255">
                  <c:v>44086</c:v>
                </c:pt>
                <c:pt idx="256">
                  <c:v>44087</c:v>
                </c:pt>
                <c:pt idx="257">
                  <c:v>44088</c:v>
                </c:pt>
                <c:pt idx="258">
                  <c:v>44089</c:v>
                </c:pt>
                <c:pt idx="259">
                  <c:v>44090</c:v>
                </c:pt>
                <c:pt idx="260">
                  <c:v>44091</c:v>
                </c:pt>
                <c:pt idx="261">
                  <c:v>44092</c:v>
                </c:pt>
                <c:pt idx="262">
                  <c:v>44093</c:v>
                </c:pt>
                <c:pt idx="263">
                  <c:v>44094</c:v>
                </c:pt>
                <c:pt idx="264">
                  <c:v>44095</c:v>
                </c:pt>
                <c:pt idx="265">
                  <c:v>44096</c:v>
                </c:pt>
                <c:pt idx="266">
                  <c:v>44097</c:v>
                </c:pt>
                <c:pt idx="267">
                  <c:v>44098</c:v>
                </c:pt>
                <c:pt idx="268">
                  <c:v>44099</c:v>
                </c:pt>
                <c:pt idx="269">
                  <c:v>44100</c:v>
                </c:pt>
                <c:pt idx="270">
                  <c:v>44101</c:v>
                </c:pt>
                <c:pt idx="271">
                  <c:v>44102</c:v>
                </c:pt>
                <c:pt idx="272">
                  <c:v>44103</c:v>
                </c:pt>
                <c:pt idx="273">
                  <c:v>44104</c:v>
                </c:pt>
                <c:pt idx="274">
                  <c:v>44105</c:v>
                </c:pt>
                <c:pt idx="275">
                  <c:v>44106</c:v>
                </c:pt>
                <c:pt idx="276">
                  <c:v>44107</c:v>
                </c:pt>
                <c:pt idx="277">
                  <c:v>44108</c:v>
                </c:pt>
                <c:pt idx="278">
                  <c:v>44109</c:v>
                </c:pt>
                <c:pt idx="279">
                  <c:v>44110</c:v>
                </c:pt>
                <c:pt idx="280">
                  <c:v>44111</c:v>
                </c:pt>
                <c:pt idx="281">
                  <c:v>44112</c:v>
                </c:pt>
                <c:pt idx="282">
                  <c:v>44113</c:v>
                </c:pt>
                <c:pt idx="283">
                  <c:v>44114</c:v>
                </c:pt>
                <c:pt idx="284">
                  <c:v>44115</c:v>
                </c:pt>
                <c:pt idx="285">
                  <c:v>44116</c:v>
                </c:pt>
                <c:pt idx="286">
                  <c:v>44117</c:v>
                </c:pt>
                <c:pt idx="287">
                  <c:v>44118</c:v>
                </c:pt>
                <c:pt idx="288">
                  <c:v>44119</c:v>
                </c:pt>
                <c:pt idx="289">
                  <c:v>44120</c:v>
                </c:pt>
                <c:pt idx="290">
                  <c:v>44121</c:v>
                </c:pt>
                <c:pt idx="291">
                  <c:v>44122</c:v>
                </c:pt>
                <c:pt idx="292">
                  <c:v>44123</c:v>
                </c:pt>
                <c:pt idx="293">
                  <c:v>44124</c:v>
                </c:pt>
                <c:pt idx="294">
                  <c:v>44125</c:v>
                </c:pt>
                <c:pt idx="295">
                  <c:v>44126</c:v>
                </c:pt>
                <c:pt idx="296">
                  <c:v>44127</c:v>
                </c:pt>
                <c:pt idx="297">
                  <c:v>44128</c:v>
                </c:pt>
                <c:pt idx="298">
                  <c:v>44129</c:v>
                </c:pt>
                <c:pt idx="299">
                  <c:v>44130</c:v>
                </c:pt>
                <c:pt idx="300">
                  <c:v>44131</c:v>
                </c:pt>
                <c:pt idx="301">
                  <c:v>44132</c:v>
                </c:pt>
                <c:pt idx="302">
                  <c:v>44133</c:v>
                </c:pt>
                <c:pt idx="303">
                  <c:v>44134</c:v>
                </c:pt>
                <c:pt idx="304">
                  <c:v>44135</c:v>
                </c:pt>
                <c:pt idx="305">
                  <c:v>44136</c:v>
                </c:pt>
                <c:pt idx="306">
                  <c:v>44137</c:v>
                </c:pt>
                <c:pt idx="307">
                  <c:v>44138</c:v>
                </c:pt>
                <c:pt idx="308">
                  <c:v>44139</c:v>
                </c:pt>
                <c:pt idx="309">
                  <c:v>44140</c:v>
                </c:pt>
                <c:pt idx="310">
                  <c:v>44141</c:v>
                </c:pt>
                <c:pt idx="311">
                  <c:v>44142</c:v>
                </c:pt>
                <c:pt idx="312">
                  <c:v>44143</c:v>
                </c:pt>
                <c:pt idx="313">
                  <c:v>44144</c:v>
                </c:pt>
                <c:pt idx="314">
                  <c:v>44145</c:v>
                </c:pt>
                <c:pt idx="315">
                  <c:v>44146</c:v>
                </c:pt>
                <c:pt idx="316">
                  <c:v>44147</c:v>
                </c:pt>
                <c:pt idx="317">
                  <c:v>44148</c:v>
                </c:pt>
                <c:pt idx="318">
                  <c:v>44149</c:v>
                </c:pt>
                <c:pt idx="319">
                  <c:v>44150</c:v>
                </c:pt>
                <c:pt idx="320">
                  <c:v>44151</c:v>
                </c:pt>
                <c:pt idx="321">
                  <c:v>44152</c:v>
                </c:pt>
                <c:pt idx="322">
                  <c:v>44153</c:v>
                </c:pt>
                <c:pt idx="323">
                  <c:v>44154</c:v>
                </c:pt>
                <c:pt idx="324">
                  <c:v>44155</c:v>
                </c:pt>
                <c:pt idx="325">
                  <c:v>44156</c:v>
                </c:pt>
                <c:pt idx="326">
                  <c:v>44157</c:v>
                </c:pt>
                <c:pt idx="327">
                  <c:v>44158</c:v>
                </c:pt>
                <c:pt idx="328">
                  <c:v>44159</c:v>
                </c:pt>
                <c:pt idx="329">
                  <c:v>44160</c:v>
                </c:pt>
                <c:pt idx="330">
                  <c:v>44161</c:v>
                </c:pt>
                <c:pt idx="331">
                  <c:v>44162</c:v>
                </c:pt>
                <c:pt idx="332">
                  <c:v>44163</c:v>
                </c:pt>
                <c:pt idx="333">
                  <c:v>44164</c:v>
                </c:pt>
                <c:pt idx="334">
                  <c:v>44165</c:v>
                </c:pt>
                <c:pt idx="335">
                  <c:v>44166</c:v>
                </c:pt>
                <c:pt idx="336">
                  <c:v>44167</c:v>
                </c:pt>
                <c:pt idx="337">
                  <c:v>44168</c:v>
                </c:pt>
                <c:pt idx="338">
                  <c:v>44169</c:v>
                </c:pt>
                <c:pt idx="339">
                  <c:v>44170</c:v>
                </c:pt>
                <c:pt idx="340">
                  <c:v>44171</c:v>
                </c:pt>
                <c:pt idx="341">
                  <c:v>44172</c:v>
                </c:pt>
                <c:pt idx="342">
                  <c:v>44173</c:v>
                </c:pt>
                <c:pt idx="343">
                  <c:v>44174</c:v>
                </c:pt>
                <c:pt idx="344">
                  <c:v>44175</c:v>
                </c:pt>
                <c:pt idx="345">
                  <c:v>44176</c:v>
                </c:pt>
                <c:pt idx="346">
                  <c:v>44177</c:v>
                </c:pt>
                <c:pt idx="347">
                  <c:v>44178</c:v>
                </c:pt>
                <c:pt idx="348">
                  <c:v>44179</c:v>
                </c:pt>
                <c:pt idx="349">
                  <c:v>44180</c:v>
                </c:pt>
                <c:pt idx="350">
                  <c:v>44181</c:v>
                </c:pt>
                <c:pt idx="351">
                  <c:v>44182</c:v>
                </c:pt>
                <c:pt idx="352">
                  <c:v>44183</c:v>
                </c:pt>
                <c:pt idx="353">
                  <c:v>44184</c:v>
                </c:pt>
                <c:pt idx="354">
                  <c:v>44185</c:v>
                </c:pt>
                <c:pt idx="355">
                  <c:v>44186</c:v>
                </c:pt>
                <c:pt idx="356">
                  <c:v>44187</c:v>
                </c:pt>
                <c:pt idx="357">
                  <c:v>44188</c:v>
                </c:pt>
                <c:pt idx="358">
                  <c:v>44189</c:v>
                </c:pt>
                <c:pt idx="359">
                  <c:v>44190</c:v>
                </c:pt>
                <c:pt idx="360">
                  <c:v>44191</c:v>
                </c:pt>
                <c:pt idx="361">
                  <c:v>44192</c:v>
                </c:pt>
                <c:pt idx="362">
                  <c:v>44193</c:v>
                </c:pt>
                <c:pt idx="363">
                  <c:v>44194</c:v>
                </c:pt>
                <c:pt idx="364">
                  <c:v>44195</c:v>
                </c:pt>
                <c:pt idx="365">
                  <c:v>44196</c:v>
                </c:pt>
              </c:numCache>
            </c:numRef>
          </c:cat>
          <c:val>
            <c:numRef>
              <c:f>'Data 1'!$E$209:$E$574</c:f>
              <c:numCache>
                <c:formatCode>0\ \ \ \ _)</c:formatCode>
                <c:ptCount val="366"/>
                <c:pt idx="0">
                  <c:v>120.61015823780208</c:v>
                </c:pt>
                <c:pt idx="1">
                  <c:v>120.61015823780208</c:v>
                </c:pt>
                <c:pt idx="2">
                  <c:v>120.61015823780208</c:v>
                </c:pt>
                <c:pt idx="3">
                  <c:v>120.61015823780208</c:v>
                </c:pt>
                <c:pt idx="4">
                  <c:v>120.61015823780208</c:v>
                </c:pt>
                <c:pt idx="5">
                  <c:v>120.61015823780208</c:v>
                </c:pt>
                <c:pt idx="6">
                  <c:v>120.61015823780208</c:v>
                </c:pt>
                <c:pt idx="7">
                  <c:v>120.61015823780208</c:v>
                </c:pt>
                <c:pt idx="8">
                  <c:v>120.61015823780208</c:v>
                </c:pt>
                <c:pt idx="9">
                  <c:v>120.61015823780208</c:v>
                </c:pt>
                <c:pt idx="10">
                  <c:v>120.61015823780208</c:v>
                </c:pt>
                <c:pt idx="11">
                  <c:v>120.61015823780208</c:v>
                </c:pt>
                <c:pt idx="12">
                  <c:v>120.61015823780208</c:v>
                </c:pt>
                <c:pt idx="13">
                  <c:v>120.61015823780208</c:v>
                </c:pt>
                <c:pt idx="14">
                  <c:v>120.61015823780208</c:v>
                </c:pt>
                <c:pt idx="15">
                  <c:v>120.61015823780208</c:v>
                </c:pt>
                <c:pt idx="16">
                  <c:v>120.61015823780208</c:v>
                </c:pt>
                <c:pt idx="17">
                  <c:v>120.61015823780208</c:v>
                </c:pt>
                <c:pt idx="18">
                  <c:v>120.61015823780208</c:v>
                </c:pt>
                <c:pt idx="19">
                  <c:v>120.61015823780208</c:v>
                </c:pt>
                <c:pt idx="20">
                  <c:v>120.61015823780208</c:v>
                </c:pt>
                <c:pt idx="21">
                  <c:v>120.61015823780208</c:v>
                </c:pt>
                <c:pt idx="22">
                  <c:v>120.61015823780208</c:v>
                </c:pt>
                <c:pt idx="23">
                  <c:v>120.61015823780208</c:v>
                </c:pt>
                <c:pt idx="24">
                  <c:v>120.61015823780208</c:v>
                </c:pt>
                <c:pt idx="25">
                  <c:v>120.61015823780208</c:v>
                </c:pt>
                <c:pt idx="26">
                  <c:v>120.61015823780208</c:v>
                </c:pt>
                <c:pt idx="27">
                  <c:v>120.61015823780208</c:v>
                </c:pt>
                <c:pt idx="28">
                  <c:v>120.61015823780208</c:v>
                </c:pt>
                <c:pt idx="29">
                  <c:v>120.61015823780208</c:v>
                </c:pt>
                <c:pt idx="30">
                  <c:v>120.61015823780208</c:v>
                </c:pt>
                <c:pt idx="31">
                  <c:v>123.04180331015149</c:v>
                </c:pt>
                <c:pt idx="32">
                  <c:v>123.04180331015149</c:v>
                </c:pt>
                <c:pt idx="33">
                  <c:v>123.04180331015149</c:v>
                </c:pt>
                <c:pt idx="34">
                  <c:v>123.04180331015149</c:v>
                </c:pt>
                <c:pt idx="35">
                  <c:v>123.04180331015149</c:v>
                </c:pt>
                <c:pt idx="36">
                  <c:v>123.04180331015149</c:v>
                </c:pt>
                <c:pt idx="37">
                  <c:v>123.04180331015149</c:v>
                </c:pt>
                <c:pt idx="38">
                  <c:v>123.04180331015149</c:v>
                </c:pt>
                <c:pt idx="39">
                  <c:v>123.04180331015149</c:v>
                </c:pt>
                <c:pt idx="40">
                  <c:v>123.04180331015149</c:v>
                </c:pt>
                <c:pt idx="41">
                  <c:v>123.04180331015149</c:v>
                </c:pt>
                <c:pt idx="42">
                  <c:v>123.04180331015149</c:v>
                </c:pt>
                <c:pt idx="43">
                  <c:v>123.04180331015149</c:v>
                </c:pt>
                <c:pt idx="44">
                  <c:v>123.04180331015149</c:v>
                </c:pt>
                <c:pt idx="45">
                  <c:v>123.04180331015149</c:v>
                </c:pt>
                <c:pt idx="46">
                  <c:v>123.04180331015149</c:v>
                </c:pt>
                <c:pt idx="47">
                  <c:v>123.04180331015149</c:v>
                </c:pt>
                <c:pt idx="48">
                  <c:v>123.04180331015149</c:v>
                </c:pt>
                <c:pt idx="49">
                  <c:v>123.04180331015149</c:v>
                </c:pt>
                <c:pt idx="50">
                  <c:v>123.04180331015149</c:v>
                </c:pt>
                <c:pt idx="51">
                  <c:v>123.04180331015149</c:v>
                </c:pt>
                <c:pt idx="52">
                  <c:v>123.04180331015149</c:v>
                </c:pt>
                <c:pt idx="53">
                  <c:v>123.04180331015149</c:v>
                </c:pt>
                <c:pt idx="54">
                  <c:v>123.04180331015149</c:v>
                </c:pt>
                <c:pt idx="55">
                  <c:v>123.04180331015149</c:v>
                </c:pt>
                <c:pt idx="56">
                  <c:v>123.04180331015149</c:v>
                </c:pt>
                <c:pt idx="57">
                  <c:v>123.04180331015149</c:v>
                </c:pt>
                <c:pt idx="58">
                  <c:v>123.04180331015149</c:v>
                </c:pt>
                <c:pt idx="59">
                  <c:v>123.04180331015149</c:v>
                </c:pt>
                <c:pt idx="60">
                  <c:v>132.5377482022528</c:v>
                </c:pt>
                <c:pt idx="61">
                  <c:v>132.5377482022528</c:v>
                </c:pt>
                <c:pt idx="62">
                  <c:v>132.5377482022528</c:v>
                </c:pt>
                <c:pt idx="63">
                  <c:v>132.5377482022528</c:v>
                </c:pt>
                <c:pt idx="64">
                  <c:v>132.5377482022528</c:v>
                </c:pt>
                <c:pt idx="65">
                  <c:v>132.5377482022528</c:v>
                </c:pt>
                <c:pt idx="66">
                  <c:v>132.5377482022528</c:v>
                </c:pt>
                <c:pt idx="67">
                  <c:v>132.5377482022528</c:v>
                </c:pt>
                <c:pt idx="68">
                  <c:v>132.5377482022528</c:v>
                </c:pt>
                <c:pt idx="69">
                  <c:v>132.5377482022528</c:v>
                </c:pt>
                <c:pt idx="70">
                  <c:v>132.5377482022528</c:v>
                </c:pt>
                <c:pt idx="71">
                  <c:v>132.5377482022528</c:v>
                </c:pt>
                <c:pt idx="72">
                  <c:v>132.5377482022528</c:v>
                </c:pt>
                <c:pt idx="73">
                  <c:v>132.5377482022528</c:v>
                </c:pt>
                <c:pt idx="74">
                  <c:v>132.5377482022528</c:v>
                </c:pt>
                <c:pt idx="75">
                  <c:v>132.5377482022528</c:v>
                </c:pt>
                <c:pt idx="76">
                  <c:v>132.5377482022528</c:v>
                </c:pt>
                <c:pt idx="77">
                  <c:v>132.5377482022528</c:v>
                </c:pt>
                <c:pt idx="78">
                  <c:v>132.5377482022528</c:v>
                </c:pt>
                <c:pt idx="79">
                  <c:v>132.5377482022528</c:v>
                </c:pt>
                <c:pt idx="80">
                  <c:v>132.5377482022528</c:v>
                </c:pt>
                <c:pt idx="81">
                  <c:v>132.5377482022528</c:v>
                </c:pt>
                <c:pt idx="82">
                  <c:v>132.5377482022528</c:v>
                </c:pt>
                <c:pt idx="83">
                  <c:v>132.5377482022528</c:v>
                </c:pt>
                <c:pt idx="84">
                  <c:v>132.5377482022528</c:v>
                </c:pt>
                <c:pt idx="85">
                  <c:v>132.5377482022528</c:v>
                </c:pt>
                <c:pt idx="86">
                  <c:v>132.5377482022528</c:v>
                </c:pt>
                <c:pt idx="87">
                  <c:v>132.5377482022528</c:v>
                </c:pt>
                <c:pt idx="88">
                  <c:v>132.5377482022528</c:v>
                </c:pt>
                <c:pt idx="89">
                  <c:v>132.5377482022528</c:v>
                </c:pt>
                <c:pt idx="90">
                  <c:v>132.5377482022528</c:v>
                </c:pt>
                <c:pt idx="91">
                  <c:v>129.30997561700028</c:v>
                </c:pt>
                <c:pt idx="92">
                  <c:v>129.30997561700028</c:v>
                </c:pt>
                <c:pt idx="93">
                  <c:v>129.30997561700028</c:v>
                </c:pt>
                <c:pt idx="94">
                  <c:v>129.30997561700028</c:v>
                </c:pt>
                <c:pt idx="95">
                  <c:v>129.30997561700028</c:v>
                </c:pt>
                <c:pt idx="96">
                  <c:v>129.30997561700028</c:v>
                </c:pt>
                <c:pt idx="97">
                  <c:v>129.30997561700028</c:v>
                </c:pt>
                <c:pt idx="98">
                  <c:v>129.30997561700028</c:v>
                </c:pt>
                <c:pt idx="99">
                  <c:v>129.30997561700028</c:v>
                </c:pt>
                <c:pt idx="100">
                  <c:v>129.30997561700028</c:v>
                </c:pt>
                <c:pt idx="101">
                  <c:v>129.30997561700028</c:v>
                </c:pt>
                <c:pt idx="102">
                  <c:v>129.30997561700028</c:v>
                </c:pt>
                <c:pt idx="103">
                  <c:v>129.30997561700028</c:v>
                </c:pt>
                <c:pt idx="104">
                  <c:v>129.30997561700028</c:v>
                </c:pt>
                <c:pt idx="105">
                  <c:v>129.30997561700028</c:v>
                </c:pt>
                <c:pt idx="106">
                  <c:v>129.30997561700028</c:v>
                </c:pt>
                <c:pt idx="107">
                  <c:v>129.30997561700028</c:v>
                </c:pt>
                <c:pt idx="108">
                  <c:v>129.30997561700028</c:v>
                </c:pt>
                <c:pt idx="109">
                  <c:v>129.30997561700028</c:v>
                </c:pt>
                <c:pt idx="110">
                  <c:v>129.30997561700028</c:v>
                </c:pt>
                <c:pt idx="111">
                  <c:v>129.30997561700028</c:v>
                </c:pt>
                <c:pt idx="112">
                  <c:v>129.30997561700028</c:v>
                </c:pt>
                <c:pt idx="113">
                  <c:v>129.30997561700028</c:v>
                </c:pt>
                <c:pt idx="114">
                  <c:v>129.30997561700028</c:v>
                </c:pt>
                <c:pt idx="115">
                  <c:v>129.30997561700028</c:v>
                </c:pt>
                <c:pt idx="116">
                  <c:v>129.30997561700028</c:v>
                </c:pt>
                <c:pt idx="117">
                  <c:v>129.30997561700028</c:v>
                </c:pt>
                <c:pt idx="118">
                  <c:v>129.30997561700028</c:v>
                </c:pt>
                <c:pt idx="119">
                  <c:v>129.30997561700028</c:v>
                </c:pt>
                <c:pt idx="120">
                  <c:v>129.30997561700028</c:v>
                </c:pt>
                <c:pt idx="121">
                  <c:v>104.0249711788601</c:v>
                </c:pt>
                <c:pt idx="122">
                  <c:v>104.0249711788601</c:v>
                </c:pt>
                <c:pt idx="123">
                  <c:v>104.0249711788601</c:v>
                </c:pt>
                <c:pt idx="124">
                  <c:v>104.0249711788601</c:v>
                </c:pt>
                <c:pt idx="125">
                  <c:v>104.0249711788601</c:v>
                </c:pt>
                <c:pt idx="126">
                  <c:v>104.0249711788601</c:v>
                </c:pt>
                <c:pt idx="127">
                  <c:v>104.0249711788601</c:v>
                </c:pt>
                <c:pt idx="128">
                  <c:v>104.0249711788601</c:v>
                </c:pt>
                <c:pt idx="129">
                  <c:v>104.0249711788601</c:v>
                </c:pt>
                <c:pt idx="130">
                  <c:v>104.0249711788601</c:v>
                </c:pt>
                <c:pt idx="131">
                  <c:v>104.0249711788601</c:v>
                </c:pt>
                <c:pt idx="132">
                  <c:v>104.0249711788601</c:v>
                </c:pt>
                <c:pt idx="133">
                  <c:v>104.0249711788601</c:v>
                </c:pt>
                <c:pt idx="134">
                  <c:v>104.0249711788601</c:v>
                </c:pt>
                <c:pt idx="135">
                  <c:v>104.0249711788601</c:v>
                </c:pt>
                <c:pt idx="136">
                  <c:v>104.0249711788601</c:v>
                </c:pt>
                <c:pt idx="137">
                  <c:v>104.0249711788601</c:v>
                </c:pt>
                <c:pt idx="138">
                  <c:v>104.0249711788601</c:v>
                </c:pt>
                <c:pt idx="139">
                  <c:v>104.0249711788601</c:v>
                </c:pt>
                <c:pt idx="140">
                  <c:v>104.0249711788601</c:v>
                </c:pt>
                <c:pt idx="141">
                  <c:v>104.0249711788601</c:v>
                </c:pt>
                <c:pt idx="142">
                  <c:v>104.0249711788601</c:v>
                </c:pt>
                <c:pt idx="143">
                  <c:v>104.0249711788601</c:v>
                </c:pt>
                <c:pt idx="144">
                  <c:v>104.0249711788601</c:v>
                </c:pt>
                <c:pt idx="145">
                  <c:v>104.0249711788601</c:v>
                </c:pt>
                <c:pt idx="146">
                  <c:v>104.0249711788601</c:v>
                </c:pt>
                <c:pt idx="147">
                  <c:v>104.0249711788601</c:v>
                </c:pt>
                <c:pt idx="148">
                  <c:v>104.0249711788601</c:v>
                </c:pt>
                <c:pt idx="149">
                  <c:v>104.0249711788601</c:v>
                </c:pt>
                <c:pt idx="150">
                  <c:v>104.0249711788601</c:v>
                </c:pt>
                <c:pt idx="151">
                  <c:v>104.0249711788601</c:v>
                </c:pt>
                <c:pt idx="152">
                  <c:v>64.512028542813908</c:v>
                </c:pt>
                <c:pt idx="153">
                  <c:v>64.512028542813908</c:v>
                </c:pt>
                <c:pt idx="154">
                  <c:v>64.512028542813908</c:v>
                </c:pt>
                <c:pt idx="155">
                  <c:v>64.512028542813908</c:v>
                </c:pt>
                <c:pt idx="156">
                  <c:v>64.512028542813908</c:v>
                </c:pt>
                <c:pt idx="157">
                  <c:v>64.512028542813908</c:v>
                </c:pt>
                <c:pt idx="158">
                  <c:v>64.512028542813908</c:v>
                </c:pt>
                <c:pt idx="159">
                  <c:v>64.512028542813908</c:v>
                </c:pt>
                <c:pt idx="160">
                  <c:v>64.512028542813908</c:v>
                </c:pt>
                <c:pt idx="161">
                  <c:v>64.512028542813908</c:v>
                </c:pt>
                <c:pt idx="162">
                  <c:v>64.512028542813908</c:v>
                </c:pt>
                <c:pt idx="163">
                  <c:v>64.512028542813908</c:v>
                </c:pt>
                <c:pt idx="164">
                  <c:v>64.512028542813908</c:v>
                </c:pt>
                <c:pt idx="165">
                  <c:v>64.512028542813908</c:v>
                </c:pt>
                <c:pt idx="166">
                  <c:v>64.512028542813908</c:v>
                </c:pt>
                <c:pt idx="167">
                  <c:v>64.512028542813908</c:v>
                </c:pt>
                <c:pt idx="168">
                  <c:v>64.512028542813908</c:v>
                </c:pt>
                <c:pt idx="169">
                  <c:v>64.512028542813908</c:v>
                </c:pt>
                <c:pt idx="170">
                  <c:v>64.512028542813908</c:v>
                </c:pt>
                <c:pt idx="171">
                  <c:v>64.512028542813908</c:v>
                </c:pt>
                <c:pt idx="172">
                  <c:v>64.512028542813908</c:v>
                </c:pt>
                <c:pt idx="173">
                  <c:v>64.512028542813908</c:v>
                </c:pt>
                <c:pt idx="174">
                  <c:v>64.512028542813908</c:v>
                </c:pt>
                <c:pt idx="175">
                  <c:v>64.512028542813908</c:v>
                </c:pt>
                <c:pt idx="176">
                  <c:v>64.512028542813908</c:v>
                </c:pt>
                <c:pt idx="177">
                  <c:v>64.512028542813908</c:v>
                </c:pt>
                <c:pt idx="178">
                  <c:v>64.512028542813908</c:v>
                </c:pt>
                <c:pt idx="179">
                  <c:v>64.512028542813908</c:v>
                </c:pt>
                <c:pt idx="180">
                  <c:v>64.512028542813908</c:v>
                </c:pt>
                <c:pt idx="181">
                  <c:v>64.512028542813908</c:v>
                </c:pt>
                <c:pt idx="182">
                  <c:v>28.410222830287367</c:v>
                </c:pt>
                <c:pt idx="183">
                  <c:v>28.410222830287367</c:v>
                </c:pt>
                <c:pt idx="184">
                  <c:v>28.410222830287367</c:v>
                </c:pt>
                <c:pt idx="185">
                  <c:v>28.410222830287367</c:v>
                </c:pt>
                <c:pt idx="186">
                  <c:v>28.410222830287367</c:v>
                </c:pt>
                <c:pt idx="187">
                  <c:v>28.410222830287367</c:v>
                </c:pt>
                <c:pt idx="188">
                  <c:v>28.410222830287367</c:v>
                </c:pt>
                <c:pt idx="189">
                  <c:v>28.410222830287367</c:v>
                </c:pt>
                <c:pt idx="190">
                  <c:v>28.410222830287367</c:v>
                </c:pt>
                <c:pt idx="191">
                  <c:v>28.410222830287367</c:v>
                </c:pt>
                <c:pt idx="192">
                  <c:v>28.410222830287367</c:v>
                </c:pt>
                <c:pt idx="193">
                  <c:v>28.410222830287367</c:v>
                </c:pt>
                <c:pt idx="194">
                  <c:v>28.410222830287367</c:v>
                </c:pt>
                <c:pt idx="195">
                  <c:v>28.410222830287367</c:v>
                </c:pt>
                <c:pt idx="196">
                  <c:v>28.410222830287367</c:v>
                </c:pt>
                <c:pt idx="197">
                  <c:v>28.410222830287367</c:v>
                </c:pt>
                <c:pt idx="198">
                  <c:v>28.410222830287367</c:v>
                </c:pt>
                <c:pt idx="199">
                  <c:v>28.410222830287367</c:v>
                </c:pt>
                <c:pt idx="200">
                  <c:v>28.410222830287367</c:v>
                </c:pt>
                <c:pt idx="201">
                  <c:v>28.410222830287367</c:v>
                </c:pt>
                <c:pt idx="202">
                  <c:v>28.410222830287367</c:v>
                </c:pt>
                <c:pt idx="203">
                  <c:v>28.410222830287367</c:v>
                </c:pt>
                <c:pt idx="204">
                  <c:v>28.410222830287367</c:v>
                </c:pt>
                <c:pt idx="205">
                  <c:v>28.410222830287367</c:v>
                </c:pt>
                <c:pt idx="206">
                  <c:v>28.410222830287367</c:v>
                </c:pt>
                <c:pt idx="207">
                  <c:v>28.410222830287367</c:v>
                </c:pt>
                <c:pt idx="208">
                  <c:v>28.410222830287367</c:v>
                </c:pt>
                <c:pt idx="209">
                  <c:v>28.410222830287367</c:v>
                </c:pt>
                <c:pt idx="210">
                  <c:v>28.410222830287367</c:v>
                </c:pt>
                <c:pt idx="211">
                  <c:v>28.410222830287367</c:v>
                </c:pt>
                <c:pt idx="212">
                  <c:v>28.410222830287367</c:v>
                </c:pt>
                <c:pt idx="213">
                  <c:v>17.313341416272394</c:v>
                </c:pt>
                <c:pt idx="214">
                  <c:v>17.313341416272394</c:v>
                </c:pt>
                <c:pt idx="215">
                  <c:v>17.313341416272394</c:v>
                </c:pt>
                <c:pt idx="216">
                  <c:v>17.313341416272394</c:v>
                </c:pt>
                <c:pt idx="217">
                  <c:v>17.313341416272394</c:v>
                </c:pt>
                <c:pt idx="218">
                  <c:v>17.313341416272394</c:v>
                </c:pt>
                <c:pt idx="219">
                  <c:v>17.313341416272394</c:v>
                </c:pt>
                <c:pt idx="220">
                  <c:v>17.313341416272394</c:v>
                </c:pt>
                <c:pt idx="221">
                  <c:v>17.313341416272394</c:v>
                </c:pt>
                <c:pt idx="222">
                  <c:v>17.313341416272394</c:v>
                </c:pt>
                <c:pt idx="223">
                  <c:v>17.313341416272394</c:v>
                </c:pt>
                <c:pt idx="224">
                  <c:v>17.313341416272394</c:v>
                </c:pt>
                <c:pt idx="225">
                  <c:v>17.313341416272394</c:v>
                </c:pt>
                <c:pt idx="226">
                  <c:v>17.313341416272394</c:v>
                </c:pt>
                <c:pt idx="227">
                  <c:v>17.313341416272394</c:v>
                </c:pt>
                <c:pt idx="228">
                  <c:v>17.313341416272394</c:v>
                </c:pt>
                <c:pt idx="229">
                  <c:v>17.313341416272394</c:v>
                </c:pt>
                <c:pt idx="230">
                  <c:v>17.313341416272394</c:v>
                </c:pt>
                <c:pt idx="231">
                  <c:v>17.313341416272394</c:v>
                </c:pt>
                <c:pt idx="232">
                  <c:v>17.313341416272394</c:v>
                </c:pt>
                <c:pt idx="233">
                  <c:v>17.313341416272394</c:v>
                </c:pt>
                <c:pt idx="234">
                  <c:v>17.313341416272394</c:v>
                </c:pt>
                <c:pt idx="235">
                  <c:v>17.313341416272394</c:v>
                </c:pt>
                <c:pt idx="236">
                  <c:v>17.313341416272394</c:v>
                </c:pt>
                <c:pt idx="237">
                  <c:v>17.313341416272394</c:v>
                </c:pt>
                <c:pt idx="238">
                  <c:v>17.313341416272394</c:v>
                </c:pt>
                <c:pt idx="239">
                  <c:v>17.313341416272394</c:v>
                </c:pt>
                <c:pt idx="240">
                  <c:v>17.313341416272394</c:v>
                </c:pt>
                <c:pt idx="241">
                  <c:v>17.313341416272394</c:v>
                </c:pt>
                <c:pt idx="242">
                  <c:v>17.313341416272394</c:v>
                </c:pt>
                <c:pt idx="243">
                  <c:v>17.313341416272394</c:v>
                </c:pt>
                <c:pt idx="244">
                  <c:v>20.95959048014743</c:v>
                </c:pt>
                <c:pt idx="245">
                  <c:v>20.95959048014743</c:v>
                </c:pt>
                <c:pt idx="246">
                  <c:v>20.95959048014743</c:v>
                </c:pt>
                <c:pt idx="247">
                  <c:v>20.95959048014743</c:v>
                </c:pt>
                <c:pt idx="248">
                  <c:v>20.95959048014743</c:v>
                </c:pt>
                <c:pt idx="249">
                  <c:v>20.95959048014743</c:v>
                </c:pt>
                <c:pt idx="250">
                  <c:v>20.95959048014743</c:v>
                </c:pt>
                <c:pt idx="251">
                  <c:v>20.95959048014743</c:v>
                </c:pt>
                <c:pt idx="252">
                  <c:v>20.95959048014743</c:v>
                </c:pt>
                <c:pt idx="253">
                  <c:v>20.95959048014743</c:v>
                </c:pt>
                <c:pt idx="254">
                  <c:v>20.95959048014743</c:v>
                </c:pt>
                <c:pt idx="255">
                  <c:v>20.95959048014743</c:v>
                </c:pt>
                <c:pt idx="256">
                  <c:v>20.95959048014743</c:v>
                </c:pt>
                <c:pt idx="257">
                  <c:v>20.95959048014743</c:v>
                </c:pt>
                <c:pt idx="258">
                  <c:v>20.95959048014743</c:v>
                </c:pt>
                <c:pt idx="259">
                  <c:v>20.95959048014743</c:v>
                </c:pt>
                <c:pt idx="260">
                  <c:v>20.95959048014743</c:v>
                </c:pt>
                <c:pt idx="261">
                  <c:v>20.95959048014743</c:v>
                </c:pt>
                <c:pt idx="262">
                  <c:v>20.95959048014743</c:v>
                </c:pt>
                <c:pt idx="263">
                  <c:v>20.95959048014743</c:v>
                </c:pt>
                <c:pt idx="264">
                  <c:v>20.95959048014743</c:v>
                </c:pt>
                <c:pt idx="265">
                  <c:v>20.95959048014743</c:v>
                </c:pt>
                <c:pt idx="266">
                  <c:v>20.95959048014743</c:v>
                </c:pt>
                <c:pt idx="267">
                  <c:v>20.95959048014743</c:v>
                </c:pt>
                <c:pt idx="268">
                  <c:v>20.95959048014743</c:v>
                </c:pt>
                <c:pt idx="269">
                  <c:v>20.95959048014743</c:v>
                </c:pt>
                <c:pt idx="270">
                  <c:v>20.95959048014743</c:v>
                </c:pt>
                <c:pt idx="271">
                  <c:v>20.95959048014743</c:v>
                </c:pt>
                <c:pt idx="272">
                  <c:v>20.95959048014743</c:v>
                </c:pt>
                <c:pt idx="273">
                  <c:v>20.95959048014743</c:v>
                </c:pt>
                <c:pt idx="274">
                  <c:v>41.360965957335978</c:v>
                </c:pt>
                <c:pt idx="275">
                  <c:v>41.360965957335978</c:v>
                </c:pt>
                <c:pt idx="276">
                  <c:v>41.360965957335978</c:v>
                </c:pt>
                <c:pt idx="277">
                  <c:v>41.360965957335978</c:v>
                </c:pt>
                <c:pt idx="278">
                  <c:v>41.360965957335978</c:v>
                </c:pt>
                <c:pt idx="279">
                  <c:v>41.360965957335978</c:v>
                </c:pt>
                <c:pt idx="280">
                  <c:v>41.360965957335978</c:v>
                </c:pt>
                <c:pt idx="281">
                  <c:v>41.360965957335978</c:v>
                </c:pt>
                <c:pt idx="282">
                  <c:v>41.360965957335978</c:v>
                </c:pt>
                <c:pt idx="283">
                  <c:v>41.360965957335978</c:v>
                </c:pt>
                <c:pt idx="284">
                  <c:v>41.360965957335978</c:v>
                </c:pt>
                <c:pt idx="285">
                  <c:v>41.360965957335978</c:v>
                </c:pt>
                <c:pt idx="286">
                  <c:v>41.360965957335978</c:v>
                </c:pt>
                <c:pt idx="287">
                  <c:v>41.360965957335978</c:v>
                </c:pt>
                <c:pt idx="288">
                  <c:v>41.360965957335978</c:v>
                </c:pt>
                <c:pt idx="289">
                  <c:v>41.360965957335978</c:v>
                </c:pt>
                <c:pt idx="290">
                  <c:v>41.360965957335978</c:v>
                </c:pt>
                <c:pt idx="291">
                  <c:v>41.360965957335978</c:v>
                </c:pt>
                <c:pt idx="292">
                  <c:v>41.360965957335978</c:v>
                </c:pt>
                <c:pt idx="293">
                  <c:v>41.360965957335978</c:v>
                </c:pt>
                <c:pt idx="294">
                  <c:v>41.360965957335978</c:v>
                </c:pt>
                <c:pt idx="295">
                  <c:v>41.360965957335978</c:v>
                </c:pt>
                <c:pt idx="296">
                  <c:v>41.360965957335978</c:v>
                </c:pt>
                <c:pt idx="297">
                  <c:v>41.360965957335978</c:v>
                </c:pt>
                <c:pt idx="298">
                  <c:v>41.360965957335978</c:v>
                </c:pt>
                <c:pt idx="299">
                  <c:v>41.360965957335978</c:v>
                </c:pt>
                <c:pt idx="300">
                  <c:v>41.360965957335978</c:v>
                </c:pt>
                <c:pt idx="301">
                  <c:v>41.360965957335978</c:v>
                </c:pt>
                <c:pt idx="302">
                  <c:v>41.360965957335978</c:v>
                </c:pt>
                <c:pt idx="303">
                  <c:v>41.360965957335978</c:v>
                </c:pt>
                <c:pt idx="304">
                  <c:v>41.360965957335978</c:v>
                </c:pt>
                <c:pt idx="305">
                  <c:v>85.678144231829236</c:v>
                </c:pt>
                <c:pt idx="306">
                  <c:v>85.678144231829236</c:v>
                </c:pt>
                <c:pt idx="307">
                  <c:v>85.678144231829236</c:v>
                </c:pt>
                <c:pt idx="308">
                  <c:v>85.678144231829236</c:v>
                </c:pt>
                <c:pt idx="309">
                  <c:v>85.678144231829236</c:v>
                </c:pt>
                <c:pt idx="310">
                  <c:v>85.678144231829236</c:v>
                </c:pt>
                <c:pt idx="311">
                  <c:v>85.678144231829236</c:v>
                </c:pt>
                <c:pt idx="312">
                  <c:v>85.678144231829236</c:v>
                </c:pt>
                <c:pt idx="313">
                  <c:v>85.678144231829236</c:v>
                </c:pt>
                <c:pt idx="314">
                  <c:v>85.678144231829236</c:v>
                </c:pt>
                <c:pt idx="315">
                  <c:v>85.678144231829236</c:v>
                </c:pt>
                <c:pt idx="316">
                  <c:v>85.678144231829236</c:v>
                </c:pt>
                <c:pt idx="317">
                  <c:v>85.678144231829236</c:v>
                </c:pt>
                <c:pt idx="318">
                  <c:v>85.678144231829236</c:v>
                </c:pt>
                <c:pt idx="319">
                  <c:v>85.678144231829236</c:v>
                </c:pt>
                <c:pt idx="320">
                  <c:v>85.678144231829236</c:v>
                </c:pt>
                <c:pt idx="321">
                  <c:v>85.678144231829236</c:v>
                </c:pt>
                <c:pt idx="322">
                  <c:v>85.678144231829236</c:v>
                </c:pt>
                <c:pt idx="323">
                  <c:v>85.678144231829236</c:v>
                </c:pt>
                <c:pt idx="324">
                  <c:v>85.678144231829236</c:v>
                </c:pt>
                <c:pt idx="325">
                  <c:v>85.678144231829236</c:v>
                </c:pt>
                <c:pt idx="326">
                  <c:v>85.678144231829236</c:v>
                </c:pt>
                <c:pt idx="327">
                  <c:v>85.678144231829236</c:v>
                </c:pt>
                <c:pt idx="328">
                  <c:v>85.678144231829236</c:v>
                </c:pt>
                <c:pt idx="329">
                  <c:v>85.678144231829236</c:v>
                </c:pt>
                <c:pt idx="330">
                  <c:v>85.678144231829236</c:v>
                </c:pt>
                <c:pt idx="331">
                  <c:v>85.678144231829236</c:v>
                </c:pt>
                <c:pt idx="332">
                  <c:v>85.678144231829236</c:v>
                </c:pt>
                <c:pt idx="333">
                  <c:v>85.678144231829236</c:v>
                </c:pt>
                <c:pt idx="334">
                  <c:v>85.678144231829236</c:v>
                </c:pt>
                <c:pt idx="335">
                  <c:v>109.27964473765024</c:v>
                </c:pt>
                <c:pt idx="336">
                  <c:v>109.27964473765024</c:v>
                </c:pt>
                <c:pt idx="337">
                  <c:v>109.27964473765024</c:v>
                </c:pt>
                <c:pt idx="338">
                  <c:v>109.27964473765024</c:v>
                </c:pt>
                <c:pt idx="339">
                  <c:v>109.27964473765024</c:v>
                </c:pt>
                <c:pt idx="340">
                  <c:v>109.27964473765024</c:v>
                </c:pt>
                <c:pt idx="341">
                  <c:v>109.27964473765024</c:v>
                </c:pt>
                <c:pt idx="342">
                  <c:v>109.27964473765024</c:v>
                </c:pt>
                <c:pt idx="343">
                  <c:v>109.27964473765024</c:v>
                </c:pt>
                <c:pt idx="344">
                  <c:v>109.27964473765024</c:v>
                </c:pt>
                <c:pt idx="345">
                  <c:v>109.27964473765024</c:v>
                </c:pt>
                <c:pt idx="346">
                  <c:v>109.27964473765024</c:v>
                </c:pt>
                <c:pt idx="347">
                  <c:v>109.27964473765024</c:v>
                </c:pt>
                <c:pt idx="348">
                  <c:v>109.27964473765024</c:v>
                </c:pt>
                <c:pt idx="349">
                  <c:v>109.27964473765024</c:v>
                </c:pt>
                <c:pt idx="350">
                  <c:v>109.27964473765024</c:v>
                </c:pt>
                <c:pt idx="351">
                  <c:v>109.27964473765024</c:v>
                </c:pt>
                <c:pt idx="352">
                  <c:v>109.27964473765024</c:v>
                </c:pt>
                <c:pt idx="353">
                  <c:v>109.27964473765024</c:v>
                </c:pt>
                <c:pt idx="354">
                  <c:v>109.27964473765024</c:v>
                </c:pt>
                <c:pt idx="355">
                  <c:v>109.27964473765024</c:v>
                </c:pt>
                <c:pt idx="356">
                  <c:v>109.27964473765024</c:v>
                </c:pt>
                <c:pt idx="357">
                  <c:v>109.27964473765024</c:v>
                </c:pt>
                <c:pt idx="358">
                  <c:v>109.27964473765024</c:v>
                </c:pt>
                <c:pt idx="359">
                  <c:v>109.27964473765024</c:v>
                </c:pt>
                <c:pt idx="360">
                  <c:v>109.27964473765024</c:v>
                </c:pt>
                <c:pt idx="361">
                  <c:v>109.27964473765024</c:v>
                </c:pt>
                <c:pt idx="362">
                  <c:v>109.27964473765024</c:v>
                </c:pt>
                <c:pt idx="363">
                  <c:v>109.27964473765024</c:v>
                </c:pt>
                <c:pt idx="364">
                  <c:v>109.27964473765024</c:v>
                </c:pt>
                <c:pt idx="365">
                  <c:v>109.27964473765024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21-495E-BFD6-C30171F06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0131544"/>
        <c:axId val="440131936"/>
      </c:areaChart>
      <c:areaChart>
        <c:grouping val="standard"/>
        <c:varyColors val="0"/>
        <c:ser>
          <c:idx val="0"/>
          <c:order val="2"/>
          <c:tx>
            <c:strRef>
              <c:f>'Data 1'!$F$206:$F$208</c:f>
              <c:strCache>
                <c:ptCount val="3"/>
                <c:pt idx="0">
                  <c:v>Producible</c:v>
                </c:pt>
                <c:pt idx="1">
                  <c:v>medio  </c:v>
                </c:pt>
                <c:pt idx="2">
                  <c:v>histórico</c:v>
                </c:pt>
              </c:strCache>
            </c:strRef>
          </c:tx>
          <c:spPr>
            <a:solidFill>
              <a:srgbClr val="F5F5F5"/>
            </a:solidFill>
            <a:ln w="12700">
              <a:solidFill>
                <a:srgbClr val="004563"/>
              </a:solidFill>
              <a:prstDash val="solid"/>
            </a:ln>
          </c:spPr>
          <c:val>
            <c:numRef>
              <c:f>'Data 1'!$F$209:$F$574</c:f>
              <c:numCache>
                <c:formatCode>0\ \ \ \ _)</c:formatCode>
                <c:ptCount val="366"/>
                <c:pt idx="0">
                  <c:v>120.61015823780208</c:v>
                </c:pt>
                <c:pt idx="1">
                  <c:v>120.61015823780208</c:v>
                </c:pt>
                <c:pt idx="2">
                  <c:v>120.61015823780208</c:v>
                </c:pt>
                <c:pt idx="3">
                  <c:v>120.61015823780208</c:v>
                </c:pt>
                <c:pt idx="4">
                  <c:v>120.61015823780208</c:v>
                </c:pt>
                <c:pt idx="5">
                  <c:v>120.61015823780208</c:v>
                </c:pt>
                <c:pt idx="6">
                  <c:v>120.61015823780208</c:v>
                </c:pt>
                <c:pt idx="7">
                  <c:v>120.61015823780208</c:v>
                </c:pt>
                <c:pt idx="8">
                  <c:v>120.61015823780208</c:v>
                </c:pt>
                <c:pt idx="9">
                  <c:v>120.61015823780208</c:v>
                </c:pt>
                <c:pt idx="10">
                  <c:v>120.61015823780208</c:v>
                </c:pt>
                <c:pt idx="11">
                  <c:v>120.61015823780208</c:v>
                </c:pt>
                <c:pt idx="12">
                  <c:v>120.61015823780208</c:v>
                </c:pt>
                <c:pt idx="13">
                  <c:v>120.61015823780208</c:v>
                </c:pt>
                <c:pt idx="14">
                  <c:v>109.51591220692852</c:v>
                </c:pt>
                <c:pt idx="15">
                  <c:v>102.83626179493038</c:v>
                </c:pt>
                <c:pt idx="16">
                  <c:v>95.593275680928514</c:v>
                </c:pt>
                <c:pt idx="17">
                  <c:v>78.560293868930387</c:v>
                </c:pt>
                <c:pt idx="18">
                  <c:v>81.28734691492852</c:v>
                </c:pt>
                <c:pt idx="19">
                  <c:v>107.22600599893039</c:v>
                </c:pt>
                <c:pt idx="20">
                  <c:v>110.01404580092853</c:v>
                </c:pt>
                <c:pt idx="21">
                  <c:v>120.61015823780208</c:v>
                </c:pt>
                <c:pt idx="22">
                  <c:v>120.61015823780208</c:v>
                </c:pt>
                <c:pt idx="23">
                  <c:v>120.61015823780208</c:v>
                </c:pt>
                <c:pt idx="24">
                  <c:v>120.61015823780208</c:v>
                </c:pt>
                <c:pt idx="25">
                  <c:v>113.04152681685576</c:v>
                </c:pt>
                <c:pt idx="26">
                  <c:v>106.39816320485762</c:v>
                </c:pt>
                <c:pt idx="27">
                  <c:v>117.32437367885576</c:v>
                </c:pt>
                <c:pt idx="28">
                  <c:v>120.61015823780208</c:v>
                </c:pt>
                <c:pt idx="29">
                  <c:v>120.61015823780208</c:v>
                </c:pt>
                <c:pt idx="30">
                  <c:v>120.61015823780208</c:v>
                </c:pt>
                <c:pt idx="31">
                  <c:v>123.04180331015149</c:v>
                </c:pt>
                <c:pt idx="32">
                  <c:v>123.04180331015149</c:v>
                </c:pt>
                <c:pt idx="33">
                  <c:v>123.04180331015149</c:v>
                </c:pt>
                <c:pt idx="34">
                  <c:v>123.04180331015149</c:v>
                </c:pt>
                <c:pt idx="35">
                  <c:v>101.21494766068176</c:v>
                </c:pt>
                <c:pt idx="36">
                  <c:v>119.89483406868176</c:v>
                </c:pt>
                <c:pt idx="37">
                  <c:v>123.04180331015149</c:v>
                </c:pt>
                <c:pt idx="38">
                  <c:v>111.28670961868175</c:v>
                </c:pt>
                <c:pt idx="39">
                  <c:v>81.632432828679896</c:v>
                </c:pt>
                <c:pt idx="40">
                  <c:v>93.540708556683612</c:v>
                </c:pt>
                <c:pt idx="41">
                  <c:v>120.88465370868362</c:v>
                </c:pt>
                <c:pt idx="42">
                  <c:v>123.04180331015149</c:v>
                </c:pt>
                <c:pt idx="43">
                  <c:v>96.852409229518202</c:v>
                </c:pt>
                <c:pt idx="44">
                  <c:v>123.04180331015149</c:v>
                </c:pt>
                <c:pt idx="45">
                  <c:v>77.77838789951447</c:v>
                </c:pt>
                <c:pt idx="46">
                  <c:v>60.043368629521922</c:v>
                </c:pt>
                <c:pt idx="47">
                  <c:v>83.628993823518201</c:v>
                </c:pt>
                <c:pt idx="48">
                  <c:v>108.06292742952006</c:v>
                </c:pt>
                <c:pt idx="49">
                  <c:v>106.53119925888871</c:v>
                </c:pt>
                <c:pt idx="50">
                  <c:v>108.25581243088871</c:v>
                </c:pt>
                <c:pt idx="51">
                  <c:v>96.380460498890557</c:v>
                </c:pt>
                <c:pt idx="52">
                  <c:v>87.246674430888703</c:v>
                </c:pt>
                <c:pt idx="53">
                  <c:v>70.277641382890565</c:v>
                </c:pt>
                <c:pt idx="54">
                  <c:v>100.43893846088871</c:v>
                </c:pt>
                <c:pt idx="55">
                  <c:v>64.336191080890572</c:v>
                </c:pt>
                <c:pt idx="56">
                  <c:v>73.978974691030174</c:v>
                </c:pt>
                <c:pt idx="57">
                  <c:v>62.875328969033902</c:v>
                </c:pt>
                <c:pt idx="58">
                  <c:v>77.942884185033904</c:v>
                </c:pt>
                <c:pt idx="59">
                  <c:v>37.557855961032047</c:v>
                </c:pt>
                <c:pt idx="60">
                  <c:v>43.089053777033904</c:v>
                </c:pt>
                <c:pt idx="61">
                  <c:v>76.295676159032041</c:v>
                </c:pt>
                <c:pt idx="62">
                  <c:v>77.920638835033913</c:v>
                </c:pt>
                <c:pt idx="63">
                  <c:v>132.5377482022528</c:v>
                </c:pt>
                <c:pt idx="64">
                  <c:v>132.5377482022528</c:v>
                </c:pt>
                <c:pt idx="65">
                  <c:v>132.5377482022528</c:v>
                </c:pt>
                <c:pt idx="66">
                  <c:v>132.5377482022528</c:v>
                </c:pt>
                <c:pt idx="67">
                  <c:v>132.5377482022528</c:v>
                </c:pt>
                <c:pt idx="68">
                  <c:v>132.5377482022528</c:v>
                </c:pt>
                <c:pt idx="69">
                  <c:v>132.5377482022528</c:v>
                </c:pt>
                <c:pt idx="70">
                  <c:v>132.5377482022528</c:v>
                </c:pt>
                <c:pt idx="71">
                  <c:v>132.5377482022528</c:v>
                </c:pt>
                <c:pt idx="72">
                  <c:v>118.63028563660987</c:v>
                </c:pt>
                <c:pt idx="73">
                  <c:v>117.33973645660801</c:v>
                </c:pt>
                <c:pt idx="74">
                  <c:v>86.382601016609868</c:v>
                </c:pt>
                <c:pt idx="75">
                  <c:v>108.88036128660987</c:v>
                </c:pt>
                <c:pt idx="76">
                  <c:v>108.89850297060801</c:v>
                </c:pt>
                <c:pt idx="77">
                  <c:v>132.5377482022528</c:v>
                </c:pt>
                <c:pt idx="78">
                  <c:v>132.5377482022528</c:v>
                </c:pt>
                <c:pt idx="79">
                  <c:v>132.5377482022528</c:v>
                </c:pt>
                <c:pt idx="80">
                  <c:v>132.5377482022528</c:v>
                </c:pt>
                <c:pt idx="81">
                  <c:v>132.5377482022528</c:v>
                </c:pt>
                <c:pt idx="82">
                  <c:v>132.5377482022528</c:v>
                </c:pt>
                <c:pt idx="83">
                  <c:v>132.5377482022528</c:v>
                </c:pt>
                <c:pt idx="84">
                  <c:v>113.20283432969643</c:v>
                </c:pt>
                <c:pt idx="85">
                  <c:v>71.562210169694566</c:v>
                </c:pt>
                <c:pt idx="86">
                  <c:v>92.642420263694575</c:v>
                </c:pt>
                <c:pt idx="87">
                  <c:v>92.021637359692704</c:v>
                </c:pt>
                <c:pt idx="88">
                  <c:v>39.365558359696429</c:v>
                </c:pt>
                <c:pt idx="89">
                  <c:v>46.343677759694572</c:v>
                </c:pt>
                <c:pt idx="90">
                  <c:v>51.619227719692702</c:v>
                </c:pt>
                <c:pt idx="91">
                  <c:v>129.30997561700028</c:v>
                </c:pt>
                <c:pt idx="92">
                  <c:v>122.05735215993349</c:v>
                </c:pt>
                <c:pt idx="93">
                  <c:v>126.29484715593162</c:v>
                </c:pt>
                <c:pt idx="94">
                  <c:v>94.525219413935346</c:v>
                </c:pt>
                <c:pt idx="95">
                  <c:v>96.559776115933488</c:v>
                </c:pt>
                <c:pt idx="96">
                  <c:v>126.36110485393534</c:v>
                </c:pt>
                <c:pt idx="97">
                  <c:v>128.91667983592976</c:v>
                </c:pt>
                <c:pt idx="98">
                  <c:v>113.35165236710225</c:v>
                </c:pt>
                <c:pt idx="99">
                  <c:v>102.38113543509851</c:v>
                </c:pt>
                <c:pt idx="100">
                  <c:v>100.03533286510039</c:v>
                </c:pt>
                <c:pt idx="101">
                  <c:v>104.58458007910039</c:v>
                </c:pt>
                <c:pt idx="102">
                  <c:v>94.168038721100402</c:v>
                </c:pt>
                <c:pt idx="103">
                  <c:v>102.60172864509853</c:v>
                </c:pt>
                <c:pt idx="104">
                  <c:v>114.42973903509852</c:v>
                </c:pt>
                <c:pt idx="105">
                  <c:v>129.30997561700028</c:v>
                </c:pt>
                <c:pt idx="106">
                  <c:v>129.30997561700028</c:v>
                </c:pt>
                <c:pt idx="107">
                  <c:v>129.30997561700028</c:v>
                </c:pt>
                <c:pt idx="108">
                  <c:v>129.30997561700028</c:v>
                </c:pt>
                <c:pt idx="109">
                  <c:v>129.30997561700028</c:v>
                </c:pt>
                <c:pt idx="110">
                  <c:v>129.30997561700028</c:v>
                </c:pt>
                <c:pt idx="111">
                  <c:v>129.30997561700028</c:v>
                </c:pt>
                <c:pt idx="112">
                  <c:v>129.30997561700028</c:v>
                </c:pt>
                <c:pt idx="113">
                  <c:v>129.30997561700028</c:v>
                </c:pt>
                <c:pt idx="114">
                  <c:v>129.30997561700028</c:v>
                </c:pt>
                <c:pt idx="115">
                  <c:v>129.30997561700028</c:v>
                </c:pt>
                <c:pt idx="116">
                  <c:v>129.30997561700028</c:v>
                </c:pt>
                <c:pt idx="117">
                  <c:v>129.30997561700028</c:v>
                </c:pt>
                <c:pt idx="118">
                  <c:v>129.30997561700028</c:v>
                </c:pt>
                <c:pt idx="119">
                  <c:v>129.30997561700028</c:v>
                </c:pt>
                <c:pt idx="120">
                  <c:v>129.30997561700028</c:v>
                </c:pt>
                <c:pt idx="121">
                  <c:v>104.0249711788601</c:v>
                </c:pt>
                <c:pt idx="122">
                  <c:v>104.0249711788601</c:v>
                </c:pt>
                <c:pt idx="123">
                  <c:v>104.0249711788601</c:v>
                </c:pt>
                <c:pt idx="124">
                  <c:v>104.0249711788601</c:v>
                </c:pt>
                <c:pt idx="125">
                  <c:v>104.0249711788601</c:v>
                </c:pt>
                <c:pt idx="126">
                  <c:v>104.0249711788601</c:v>
                </c:pt>
                <c:pt idx="127">
                  <c:v>104.0249711788601</c:v>
                </c:pt>
                <c:pt idx="128">
                  <c:v>104.0249711788601</c:v>
                </c:pt>
                <c:pt idx="129">
                  <c:v>99.365654848533111</c:v>
                </c:pt>
                <c:pt idx="130">
                  <c:v>88.677191668533112</c:v>
                </c:pt>
                <c:pt idx="131">
                  <c:v>98.195352774531244</c:v>
                </c:pt>
                <c:pt idx="132">
                  <c:v>104.0249711788601</c:v>
                </c:pt>
                <c:pt idx="133">
                  <c:v>104.0249711788601</c:v>
                </c:pt>
                <c:pt idx="134">
                  <c:v>104.0249711788601</c:v>
                </c:pt>
                <c:pt idx="135">
                  <c:v>104.0249711788601</c:v>
                </c:pt>
                <c:pt idx="136">
                  <c:v>104.0249711788601</c:v>
                </c:pt>
                <c:pt idx="137">
                  <c:v>98.171626367951262</c:v>
                </c:pt>
                <c:pt idx="138">
                  <c:v>104.0249711788601</c:v>
                </c:pt>
                <c:pt idx="139">
                  <c:v>96.256102315954976</c:v>
                </c:pt>
                <c:pt idx="140">
                  <c:v>88.721294792280588</c:v>
                </c:pt>
                <c:pt idx="141">
                  <c:v>99.719565528282459</c:v>
                </c:pt>
                <c:pt idx="142">
                  <c:v>104.0249711788601</c:v>
                </c:pt>
                <c:pt idx="143">
                  <c:v>75.858285652276876</c:v>
                </c:pt>
                <c:pt idx="144">
                  <c:v>73.456912940284326</c:v>
                </c:pt>
                <c:pt idx="145">
                  <c:v>79.662121048282458</c:v>
                </c:pt>
                <c:pt idx="146">
                  <c:v>71.427584928278719</c:v>
                </c:pt>
                <c:pt idx="147">
                  <c:v>56.859114135005527</c:v>
                </c:pt>
                <c:pt idx="148">
                  <c:v>68.147483055005523</c:v>
                </c:pt>
                <c:pt idx="149">
                  <c:v>87.473910175001805</c:v>
                </c:pt>
                <c:pt idx="150">
                  <c:v>66.001470555003664</c:v>
                </c:pt>
                <c:pt idx="151">
                  <c:v>60.018647887001791</c:v>
                </c:pt>
                <c:pt idx="152">
                  <c:v>64.512028542813908</c:v>
                </c:pt>
                <c:pt idx="153">
                  <c:v>64.512028542813908</c:v>
                </c:pt>
                <c:pt idx="154">
                  <c:v>61.908029875254741</c:v>
                </c:pt>
                <c:pt idx="155">
                  <c:v>55.476286055258463</c:v>
                </c:pt>
                <c:pt idx="156">
                  <c:v>55.858537679258475</c:v>
                </c:pt>
                <c:pt idx="157">
                  <c:v>38.13335816725661</c:v>
                </c:pt>
                <c:pt idx="158">
                  <c:v>32.866079795254741</c:v>
                </c:pt>
                <c:pt idx="159">
                  <c:v>34.729077193256607</c:v>
                </c:pt>
                <c:pt idx="160">
                  <c:v>44.666383163258459</c:v>
                </c:pt>
                <c:pt idx="161">
                  <c:v>64.512028542813908</c:v>
                </c:pt>
                <c:pt idx="162">
                  <c:v>55.400414491908649</c:v>
                </c:pt>
                <c:pt idx="163">
                  <c:v>61.931866781908639</c:v>
                </c:pt>
                <c:pt idx="164">
                  <c:v>56.841922815908639</c:v>
                </c:pt>
                <c:pt idx="165">
                  <c:v>53.123395763908647</c:v>
                </c:pt>
                <c:pt idx="166">
                  <c:v>64.512028542813908</c:v>
                </c:pt>
                <c:pt idx="167">
                  <c:v>64.512028542813908</c:v>
                </c:pt>
                <c:pt idx="168">
                  <c:v>57.910814474405051</c:v>
                </c:pt>
                <c:pt idx="169">
                  <c:v>51.144148274410632</c:v>
                </c:pt>
                <c:pt idx="170">
                  <c:v>48.946294670403176</c:v>
                </c:pt>
                <c:pt idx="171">
                  <c:v>32.108128590408768</c:v>
                </c:pt>
                <c:pt idx="172">
                  <c:v>26.653028390408771</c:v>
                </c:pt>
                <c:pt idx="173">
                  <c:v>45.378438656406914</c:v>
                </c:pt>
                <c:pt idx="174">
                  <c:v>63.077070162406905</c:v>
                </c:pt>
                <c:pt idx="175">
                  <c:v>38.71125494258235</c:v>
                </c:pt>
                <c:pt idx="176">
                  <c:v>49.307414966587949</c:v>
                </c:pt>
                <c:pt idx="177">
                  <c:v>49.329893556584224</c:v>
                </c:pt>
                <c:pt idx="178">
                  <c:v>34.305100310582361</c:v>
                </c:pt>
                <c:pt idx="179">
                  <c:v>30.354632186584226</c:v>
                </c:pt>
                <c:pt idx="180">
                  <c:v>45.564051554586086</c:v>
                </c:pt>
                <c:pt idx="181">
                  <c:v>58.461929558580493</c:v>
                </c:pt>
                <c:pt idx="182">
                  <c:v>28.410222830287367</c:v>
                </c:pt>
                <c:pt idx="183">
                  <c:v>28.410222830287367</c:v>
                </c:pt>
                <c:pt idx="184">
                  <c:v>14.067953667485344</c:v>
                </c:pt>
                <c:pt idx="185">
                  <c:v>8.3993448134853459</c:v>
                </c:pt>
                <c:pt idx="186">
                  <c:v>8.0026346394834835</c:v>
                </c:pt>
                <c:pt idx="187">
                  <c:v>17.792926753485343</c:v>
                </c:pt>
                <c:pt idx="188">
                  <c:v>25.095772113481615</c:v>
                </c:pt>
                <c:pt idx="189">
                  <c:v>28.410222830287367</c:v>
                </c:pt>
                <c:pt idx="190">
                  <c:v>27.083817738023061</c:v>
                </c:pt>
                <c:pt idx="191">
                  <c:v>21.24286337802679</c:v>
                </c:pt>
                <c:pt idx="192">
                  <c:v>17.794131728021203</c:v>
                </c:pt>
                <c:pt idx="193">
                  <c:v>8.9577735980249269</c:v>
                </c:pt>
                <c:pt idx="194">
                  <c:v>23.026893096023066</c:v>
                </c:pt>
                <c:pt idx="195">
                  <c:v>22.196224064024928</c:v>
                </c:pt>
                <c:pt idx="196">
                  <c:v>21.588402229732054</c:v>
                </c:pt>
                <c:pt idx="197">
                  <c:v>22.243207679732063</c:v>
                </c:pt>
                <c:pt idx="198">
                  <c:v>24.388075185732056</c:v>
                </c:pt>
                <c:pt idx="199">
                  <c:v>19.526119393733918</c:v>
                </c:pt>
                <c:pt idx="200">
                  <c:v>12.476840775733923</c:v>
                </c:pt>
                <c:pt idx="201">
                  <c:v>27.046124703730193</c:v>
                </c:pt>
                <c:pt idx="202">
                  <c:v>19.319776099733922</c:v>
                </c:pt>
                <c:pt idx="203">
                  <c:v>13.508751751972312</c:v>
                </c:pt>
                <c:pt idx="204">
                  <c:v>17.090312539972313</c:v>
                </c:pt>
                <c:pt idx="205">
                  <c:v>13.812711359974172</c:v>
                </c:pt>
                <c:pt idx="206">
                  <c:v>5.5977143519723107</c:v>
                </c:pt>
                <c:pt idx="207">
                  <c:v>4.1036065359760325</c:v>
                </c:pt>
                <c:pt idx="208">
                  <c:v>27.273621839974176</c:v>
                </c:pt>
                <c:pt idx="209">
                  <c:v>28.410222830287367</c:v>
                </c:pt>
                <c:pt idx="210">
                  <c:v>14.457045337170552</c:v>
                </c:pt>
                <c:pt idx="211">
                  <c:v>11.968128885170547</c:v>
                </c:pt>
                <c:pt idx="212">
                  <c:v>28.410222830287367</c:v>
                </c:pt>
                <c:pt idx="213">
                  <c:v>1.187373493168685</c:v>
                </c:pt>
                <c:pt idx="214">
                  <c:v>1.2324426491705454</c:v>
                </c:pt>
                <c:pt idx="215">
                  <c:v>2.2733819891686871</c:v>
                </c:pt>
                <c:pt idx="216">
                  <c:v>1.0302514831686858</c:v>
                </c:pt>
                <c:pt idx="217">
                  <c:v>1.2843243052110629</c:v>
                </c:pt>
                <c:pt idx="218">
                  <c:v>5.0724915292054797</c:v>
                </c:pt>
                <c:pt idx="219">
                  <c:v>9.7649471772054675</c:v>
                </c:pt>
                <c:pt idx="220">
                  <c:v>1.2628975252110612</c:v>
                </c:pt>
                <c:pt idx="221">
                  <c:v>1.4350578492073327</c:v>
                </c:pt>
                <c:pt idx="222">
                  <c:v>2.0921907332092013</c:v>
                </c:pt>
                <c:pt idx="223">
                  <c:v>10.213209065207339</c:v>
                </c:pt>
                <c:pt idx="224">
                  <c:v>17.313341416272394</c:v>
                </c:pt>
                <c:pt idx="225">
                  <c:v>17.313341416272394</c:v>
                </c:pt>
                <c:pt idx="226">
                  <c:v>17.313341416272394</c:v>
                </c:pt>
                <c:pt idx="227">
                  <c:v>1.4413111132628837</c:v>
                </c:pt>
                <c:pt idx="228">
                  <c:v>1.3727565432591582</c:v>
                </c:pt>
                <c:pt idx="229">
                  <c:v>17.313341416272394</c:v>
                </c:pt>
                <c:pt idx="230">
                  <c:v>17.313341416272394</c:v>
                </c:pt>
                <c:pt idx="231">
                  <c:v>6.7114400905173097</c:v>
                </c:pt>
                <c:pt idx="232">
                  <c:v>5.7637137785191737</c:v>
                </c:pt>
                <c:pt idx="233">
                  <c:v>15.53273857051917</c:v>
                </c:pt>
                <c:pt idx="234">
                  <c:v>4.7785867785173108</c:v>
                </c:pt>
                <c:pt idx="235">
                  <c:v>1.5828672785173112</c:v>
                </c:pt>
                <c:pt idx="236">
                  <c:v>6.5815349585191729</c:v>
                </c:pt>
                <c:pt idx="237">
                  <c:v>17.313341416272394</c:v>
                </c:pt>
                <c:pt idx="238">
                  <c:v>17.313341416272394</c:v>
                </c:pt>
                <c:pt idx="239">
                  <c:v>13.11201039538013</c:v>
                </c:pt>
                <c:pt idx="240">
                  <c:v>6.3395145233819932</c:v>
                </c:pt>
                <c:pt idx="241">
                  <c:v>3.5834837913764059</c:v>
                </c:pt>
                <c:pt idx="242">
                  <c:v>0.59885496938385041</c:v>
                </c:pt>
                <c:pt idx="243">
                  <c:v>0.54639137737826238</c:v>
                </c:pt>
                <c:pt idx="244">
                  <c:v>9.9157058673782661</c:v>
                </c:pt>
                <c:pt idx="245">
                  <c:v>20.153271213409287</c:v>
                </c:pt>
                <c:pt idx="246">
                  <c:v>20.95959048014743</c:v>
                </c:pt>
                <c:pt idx="247">
                  <c:v>19.219243357407425</c:v>
                </c:pt>
                <c:pt idx="248">
                  <c:v>2.4857805174055612</c:v>
                </c:pt>
                <c:pt idx="249">
                  <c:v>1.1927802294074208</c:v>
                </c:pt>
                <c:pt idx="250">
                  <c:v>1.9528572214055602</c:v>
                </c:pt>
                <c:pt idx="251">
                  <c:v>10.516595965407426</c:v>
                </c:pt>
                <c:pt idx="252">
                  <c:v>20.95959048014743</c:v>
                </c:pt>
                <c:pt idx="253">
                  <c:v>17.835714077325989</c:v>
                </c:pt>
                <c:pt idx="254">
                  <c:v>15.430868341322261</c:v>
                </c:pt>
                <c:pt idx="255">
                  <c:v>1.5664787813259899</c:v>
                </c:pt>
                <c:pt idx="256">
                  <c:v>1.4851167173222639</c:v>
                </c:pt>
                <c:pt idx="257">
                  <c:v>20.95959048014743</c:v>
                </c:pt>
                <c:pt idx="258">
                  <c:v>20.95959048014743</c:v>
                </c:pt>
                <c:pt idx="259">
                  <c:v>20.95959048014743</c:v>
                </c:pt>
                <c:pt idx="260">
                  <c:v>20.95959048014743</c:v>
                </c:pt>
                <c:pt idx="261">
                  <c:v>17.305753081036965</c:v>
                </c:pt>
                <c:pt idx="262">
                  <c:v>7.5177133050350964</c:v>
                </c:pt>
                <c:pt idx="263">
                  <c:v>6.3890751850351011</c:v>
                </c:pt>
                <c:pt idx="264">
                  <c:v>20.95959048014743</c:v>
                </c:pt>
                <c:pt idx="265">
                  <c:v>20.95959048014743</c:v>
                </c:pt>
                <c:pt idx="266">
                  <c:v>20.95959048014743</c:v>
                </c:pt>
                <c:pt idx="267">
                  <c:v>20.95959048014743</c:v>
                </c:pt>
                <c:pt idx="268">
                  <c:v>14.38581081373521</c:v>
                </c:pt>
                <c:pt idx="269">
                  <c:v>9.8621068577314794</c:v>
                </c:pt>
                <c:pt idx="270">
                  <c:v>13.26400406973521</c:v>
                </c:pt>
                <c:pt idx="271">
                  <c:v>20.942873981735211</c:v>
                </c:pt>
                <c:pt idx="272">
                  <c:v>20.95959048014743</c:v>
                </c:pt>
                <c:pt idx="273">
                  <c:v>20.95959048014743</c:v>
                </c:pt>
                <c:pt idx="274">
                  <c:v>34.494749008399985</c:v>
                </c:pt>
                <c:pt idx="275">
                  <c:v>33.263345404401854</c:v>
                </c:pt>
                <c:pt idx="276">
                  <c:v>31.916821480398124</c:v>
                </c:pt>
                <c:pt idx="277">
                  <c:v>32.320732376400919</c:v>
                </c:pt>
                <c:pt idx="278">
                  <c:v>36.530324628400912</c:v>
                </c:pt>
                <c:pt idx="279">
                  <c:v>41.360965957335978</c:v>
                </c:pt>
                <c:pt idx="280">
                  <c:v>41.360965957335978</c:v>
                </c:pt>
                <c:pt idx="281">
                  <c:v>41.360965957335978</c:v>
                </c:pt>
                <c:pt idx="282">
                  <c:v>41.360965957335978</c:v>
                </c:pt>
                <c:pt idx="283">
                  <c:v>31.952608363482273</c:v>
                </c:pt>
                <c:pt idx="284">
                  <c:v>27.311554463484136</c:v>
                </c:pt>
                <c:pt idx="285">
                  <c:v>33.411277655482273</c:v>
                </c:pt>
                <c:pt idx="286">
                  <c:v>41.360965957335978</c:v>
                </c:pt>
                <c:pt idx="287">
                  <c:v>40.685804836433135</c:v>
                </c:pt>
                <c:pt idx="288">
                  <c:v>41.360965957335978</c:v>
                </c:pt>
                <c:pt idx="289">
                  <c:v>41.360965957335978</c:v>
                </c:pt>
                <c:pt idx="290">
                  <c:v>41.360965957335978</c:v>
                </c:pt>
                <c:pt idx="291">
                  <c:v>41.360965957335978</c:v>
                </c:pt>
                <c:pt idx="292">
                  <c:v>17.849682186431274</c:v>
                </c:pt>
                <c:pt idx="293">
                  <c:v>33.288567356433134</c:v>
                </c:pt>
                <c:pt idx="294">
                  <c:v>41.360965957335978</c:v>
                </c:pt>
                <c:pt idx="295">
                  <c:v>41.360965957335978</c:v>
                </c:pt>
                <c:pt idx="296">
                  <c:v>41.360965957335978</c:v>
                </c:pt>
                <c:pt idx="297">
                  <c:v>41.360965957335978</c:v>
                </c:pt>
                <c:pt idx="298">
                  <c:v>41.360965957335978</c:v>
                </c:pt>
                <c:pt idx="299">
                  <c:v>41.360965957335978</c:v>
                </c:pt>
                <c:pt idx="300">
                  <c:v>41.360965957335978</c:v>
                </c:pt>
                <c:pt idx="301">
                  <c:v>41.360965957335978</c:v>
                </c:pt>
                <c:pt idx="302">
                  <c:v>41.360965957335978</c:v>
                </c:pt>
                <c:pt idx="303">
                  <c:v>41.360965957335978</c:v>
                </c:pt>
                <c:pt idx="304">
                  <c:v>41.360965957335978</c:v>
                </c:pt>
                <c:pt idx="305">
                  <c:v>67.491461476561412</c:v>
                </c:pt>
                <c:pt idx="306">
                  <c:v>85.678144231829236</c:v>
                </c:pt>
                <c:pt idx="307">
                  <c:v>84.920933158563273</c:v>
                </c:pt>
                <c:pt idx="308">
                  <c:v>85.678144231829236</c:v>
                </c:pt>
                <c:pt idx="309">
                  <c:v>85.06945982151835</c:v>
                </c:pt>
                <c:pt idx="310">
                  <c:v>82.499194099520196</c:v>
                </c:pt>
                <c:pt idx="311">
                  <c:v>85.196646417518352</c:v>
                </c:pt>
                <c:pt idx="312">
                  <c:v>85.678144231829236</c:v>
                </c:pt>
                <c:pt idx="313">
                  <c:v>85.678144231829236</c:v>
                </c:pt>
                <c:pt idx="314">
                  <c:v>85.678144231829236</c:v>
                </c:pt>
                <c:pt idx="315">
                  <c:v>85.678144231829236</c:v>
                </c:pt>
                <c:pt idx="316">
                  <c:v>85.678144231829236</c:v>
                </c:pt>
                <c:pt idx="317">
                  <c:v>85.678144231829236</c:v>
                </c:pt>
                <c:pt idx="318">
                  <c:v>70.060299420722032</c:v>
                </c:pt>
                <c:pt idx="319">
                  <c:v>48.015287764720171</c:v>
                </c:pt>
                <c:pt idx="320">
                  <c:v>85.678144231829236</c:v>
                </c:pt>
                <c:pt idx="321">
                  <c:v>85.678144231829236</c:v>
                </c:pt>
                <c:pt idx="322">
                  <c:v>70.111621425442806</c:v>
                </c:pt>
                <c:pt idx="323">
                  <c:v>63.088121337444669</c:v>
                </c:pt>
                <c:pt idx="324">
                  <c:v>55.397761157440947</c:v>
                </c:pt>
                <c:pt idx="325">
                  <c:v>53.693995237442813</c:v>
                </c:pt>
                <c:pt idx="326">
                  <c:v>46.526884517442817</c:v>
                </c:pt>
                <c:pt idx="327">
                  <c:v>85.678144231829236</c:v>
                </c:pt>
                <c:pt idx="328">
                  <c:v>85.678144231829236</c:v>
                </c:pt>
                <c:pt idx="329">
                  <c:v>69.851458300664419</c:v>
                </c:pt>
                <c:pt idx="330">
                  <c:v>67.886973940664419</c:v>
                </c:pt>
                <c:pt idx="331">
                  <c:v>81.418604596664423</c:v>
                </c:pt>
                <c:pt idx="332">
                  <c:v>64.213849756666278</c:v>
                </c:pt>
                <c:pt idx="333">
                  <c:v>59.651142740662557</c:v>
                </c:pt>
                <c:pt idx="334">
                  <c:v>79.045761708664415</c:v>
                </c:pt>
                <c:pt idx="335">
                  <c:v>62.100601868663496</c:v>
                </c:pt>
                <c:pt idx="336">
                  <c:v>70.402396138760267</c:v>
                </c:pt>
                <c:pt idx="337">
                  <c:v>82.667161910759333</c:v>
                </c:pt>
                <c:pt idx="338">
                  <c:v>78.066907996759326</c:v>
                </c:pt>
                <c:pt idx="339">
                  <c:v>61.534131550759327</c:v>
                </c:pt>
                <c:pt idx="340">
                  <c:v>45.123614910761191</c:v>
                </c:pt>
                <c:pt idx="341">
                  <c:v>40.704781300759329</c:v>
                </c:pt>
                <c:pt idx="342">
                  <c:v>62.039171170759332</c:v>
                </c:pt>
                <c:pt idx="343">
                  <c:v>109.27964473765024</c:v>
                </c:pt>
                <c:pt idx="344">
                  <c:v>109.27964473765024</c:v>
                </c:pt>
                <c:pt idx="345">
                  <c:v>109.27964473765024</c:v>
                </c:pt>
                <c:pt idx="346">
                  <c:v>109.27964473765024</c:v>
                </c:pt>
                <c:pt idx="347">
                  <c:v>109.27964473765024</c:v>
                </c:pt>
                <c:pt idx="348">
                  <c:v>109.27964473765024</c:v>
                </c:pt>
                <c:pt idx="349">
                  <c:v>109.27964473765024</c:v>
                </c:pt>
                <c:pt idx="350">
                  <c:v>109.27964473765024</c:v>
                </c:pt>
                <c:pt idx="351">
                  <c:v>109.27964473765024</c:v>
                </c:pt>
                <c:pt idx="352">
                  <c:v>109.27964473765024</c:v>
                </c:pt>
                <c:pt idx="353">
                  <c:v>109.27964473765024</c:v>
                </c:pt>
                <c:pt idx="354">
                  <c:v>109.27964473765024</c:v>
                </c:pt>
                <c:pt idx="355">
                  <c:v>109.27964473765024</c:v>
                </c:pt>
                <c:pt idx="356">
                  <c:v>109.27964473765024</c:v>
                </c:pt>
                <c:pt idx="357">
                  <c:v>109.27964473765024</c:v>
                </c:pt>
                <c:pt idx="358">
                  <c:v>109.27964473765024</c:v>
                </c:pt>
                <c:pt idx="359">
                  <c:v>104.61240697200887</c:v>
                </c:pt>
                <c:pt idx="360">
                  <c:v>109.27964473765024</c:v>
                </c:pt>
                <c:pt idx="361">
                  <c:v>109.27964473765024</c:v>
                </c:pt>
                <c:pt idx="362">
                  <c:v>109.27964473765024</c:v>
                </c:pt>
                <c:pt idx="363">
                  <c:v>109.27964473765024</c:v>
                </c:pt>
                <c:pt idx="364">
                  <c:v>109.27964473765024</c:v>
                </c:pt>
                <c:pt idx="365">
                  <c:v>109.27964473765024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21-495E-BFD6-C30171F06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0132328"/>
        <c:axId val="440132720"/>
      </c:areaChart>
      <c:catAx>
        <c:axId val="44013154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one"/>
        <c:spPr>
          <a:ln w="3175">
            <a:solidFill>
              <a:srgbClr val="A6A6A6"/>
            </a:solidFill>
            <a:prstDash val="solid"/>
          </a:ln>
        </c:spPr>
        <c:crossAx val="440131936"/>
        <c:crosses val="autoZero"/>
        <c:auto val="0"/>
        <c:lblAlgn val="ctr"/>
        <c:lblOffset val="100"/>
        <c:tickMarkSkip val="1"/>
        <c:noMultiLvlLbl val="0"/>
      </c:catAx>
      <c:valAx>
        <c:axId val="440131936"/>
        <c:scaling>
          <c:orientation val="minMax"/>
          <c:max val="500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A6A6A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0131544"/>
        <c:crosses val="autoZero"/>
        <c:crossBetween val="midCat"/>
        <c:majorUnit val="100"/>
        <c:minorUnit val="50"/>
      </c:valAx>
      <c:catAx>
        <c:axId val="4401323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0132720"/>
        <c:crosses val="autoZero"/>
        <c:auto val="0"/>
        <c:lblAlgn val="ctr"/>
        <c:lblOffset val="100"/>
        <c:noMultiLvlLbl val="0"/>
      </c:catAx>
      <c:valAx>
        <c:axId val="440132720"/>
        <c:scaling>
          <c:orientation val="minMax"/>
        </c:scaling>
        <c:delete val="1"/>
        <c:axPos val="l"/>
        <c:numFmt formatCode="0\ \ \ \ _)" sourceLinked="1"/>
        <c:majorTickMark val="out"/>
        <c:minorTickMark val="none"/>
        <c:tickLblPos val="nextTo"/>
        <c:crossAx val="44013232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4563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-4" verticalDpi="-4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000" b="1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000" b="1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2019</a:t>
            </a:r>
          </a:p>
        </c:rich>
      </c:tx>
      <c:layout>
        <c:manualLayout>
          <c:xMode val="edge"/>
          <c:yMode val="edge"/>
          <c:x val="1.4634146341463415E-2"/>
          <c:y val="1.568627450980392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6338108955892703"/>
          <c:y val="0.10657897174617879"/>
          <c:w val="0.4868981499263812"/>
          <c:h val="0.78285584890124038"/>
        </c:manualLayout>
      </c:layout>
      <c:doughnutChart>
        <c:varyColors val="1"/>
        <c:ser>
          <c:idx val="1"/>
          <c:order val="0"/>
          <c:tx>
            <c:strRef>
              <c:f>'Data 1'!$F$579:$F$590</c:f>
              <c:strCache>
                <c:ptCount val="12"/>
                <c:pt idx="0">
                  <c:v>No renovables</c:v>
                </c:pt>
                <c:pt idx="1">
                  <c:v>Renovables</c:v>
                </c:pt>
              </c:strCache>
            </c:strRef>
          </c:tx>
          <c:spPr>
            <a:solidFill>
              <a:srgbClr val="CCFF99"/>
            </a:solidFill>
          </c:spPr>
          <c:dPt>
            <c:idx val="0"/>
            <c:bubble3D val="0"/>
            <c:spPr>
              <a:solidFill>
                <a:srgbClr val="D9D9D9"/>
              </a:solidFill>
            </c:spPr>
            <c:extLst>
              <c:ext xmlns:c16="http://schemas.microsoft.com/office/drawing/2014/chart" uri="{C3380CC4-5D6E-409C-BE32-E72D297353CC}">
                <c16:uniqueId val="{00000001-F763-42BC-BD62-5EA3AC43C5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763-42BC-BD62-5EA3AC43C524}"/>
              </c:ext>
            </c:extLst>
          </c:dPt>
          <c:dPt>
            <c:idx val="2"/>
            <c:bubble3D val="0"/>
            <c:spPr>
              <a:solidFill>
                <a:srgbClr val="6FB124"/>
              </a:solidFill>
            </c:spPr>
            <c:extLst>
              <c:ext xmlns:c16="http://schemas.microsoft.com/office/drawing/2014/chart" uri="{C3380CC4-5D6E-409C-BE32-E72D297353CC}">
                <c16:uniqueId val="{00000004-F763-42BC-BD62-5EA3AC43C524}"/>
              </c:ext>
            </c:extLst>
          </c:dPt>
          <c:dPt>
            <c:idx val="3"/>
            <c:bubble3D val="0"/>
            <c:spPr>
              <a:solidFill>
                <a:srgbClr val="E48500"/>
              </a:solidFill>
            </c:spPr>
            <c:extLst>
              <c:ext xmlns:c16="http://schemas.microsoft.com/office/drawing/2014/chart" uri="{C3380CC4-5D6E-409C-BE32-E72D297353CC}">
                <c16:uniqueId val="{00000006-F763-42BC-BD62-5EA3AC43C524}"/>
              </c:ext>
            </c:extLst>
          </c:dPt>
          <c:dPt>
            <c:idx val="4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8-F763-42BC-BD62-5EA3AC43C524}"/>
              </c:ext>
            </c:extLst>
          </c:dPt>
          <c:dPt>
            <c:idx val="5"/>
            <c:bubble3D val="0"/>
            <c:spPr>
              <a:solidFill>
                <a:srgbClr val="9900FF"/>
              </a:solidFill>
            </c:spPr>
            <c:extLst>
              <c:ext xmlns:c16="http://schemas.microsoft.com/office/drawing/2014/chart" uri="{C3380CC4-5D6E-409C-BE32-E72D297353CC}">
                <c16:uniqueId val="{0000000A-F763-42BC-BD62-5EA3AC43C524}"/>
              </c:ext>
            </c:extLst>
          </c:dPt>
          <c:dPt>
            <c:idx val="6"/>
            <c:bubble3D val="0"/>
            <c:spPr>
              <a:solidFill>
                <a:srgbClr val="464394"/>
              </a:solidFill>
            </c:spPr>
            <c:extLst>
              <c:ext xmlns:c16="http://schemas.microsoft.com/office/drawing/2014/chart" uri="{C3380CC4-5D6E-409C-BE32-E72D297353CC}">
                <c16:uniqueId val="{0000000C-F763-42BC-BD62-5EA3AC43C524}"/>
              </c:ext>
            </c:extLst>
          </c:dPt>
          <c:dPt>
            <c:idx val="7"/>
            <c:bubble3D val="0"/>
            <c:spPr>
              <a:solidFill>
                <a:srgbClr val="BA0F16"/>
              </a:solidFill>
            </c:spPr>
            <c:extLst>
              <c:ext xmlns:c16="http://schemas.microsoft.com/office/drawing/2014/chart" uri="{C3380CC4-5D6E-409C-BE32-E72D297353CC}">
                <c16:uniqueId val="{0000000E-F763-42BC-BD62-5EA3AC43C524}"/>
              </c:ext>
            </c:extLst>
          </c:dPt>
          <c:dPt>
            <c:idx val="8"/>
            <c:bubble3D val="0"/>
            <c:spPr>
              <a:solidFill>
                <a:srgbClr val="CC99CC"/>
              </a:solidFill>
            </c:spPr>
            <c:extLst>
              <c:ext xmlns:c16="http://schemas.microsoft.com/office/drawing/2014/chart" uri="{C3380CC4-5D6E-409C-BE32-E72D297353CC}">
                <c16:uniqueId val="{00000010-F763-42BC-BD62-5EA3AC43C524}"/>
              </c:ext>
            </c:extLst>
          </c:dPt>
          <c:dPt>
            <c:idx val="9"/>
            <c:bubble3D val="0"/>
            <c:spPr>
              <a:solidFill>
                <a:srgbClr val="FFCC66"/>
              </a:solidFill>
            </c:spPr>
            <c:extLst>
              <c:ext xmlns:c16="http://schemas.microsoft.com/office/drawing/2014/chart" uri="{C3380CC4-5D6E-409C-BE32-E72D297353CC}">
                <c16:uniqueId val="{00000012-F763-42BC-BD62-5EA3AC43C524}"/>
              </c:ext>
            </c:extLst>
          </c:dPt>
          <c:dLbls>
            <c:dLbl>
              <c:idx val="0"/>
              <c:layout>
                <c:manualLayout>
                  <c:x val="-0.13008130081300814"/>
                  <c:y val="-2.6143790849673203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No renovable
</a:t>
                    </a:r>
                    <a:fld id="{2E0B8E93-426F-4F67-91A8-10981FCCDC04}" type="PERCENTAGE">
                      <a:rPr lang="en-US" baseline="0"/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763-42BC-BD62-5EA3AC43C524}"/>
                </c:ext>
              </c:extLst>
            </c:dLbl>
            <c:dLbl>
              <c:idx val="1"/>
              <c:layout>
                <c:manualLayout>
                  <c:x val="0.12032520325203253"/>
                  <c:y val="-4.7929729536075267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Renovable</a:t>
                    </a:r>
                    <a:r>
                      <a:rPr lang="en-US" baseline="0"/>
                      <a:t>
</a:t>
                    </a:r>
                    <a:fld id="{D27460A8-FC5A-4BBD-8AB1-4AE7556312A7}" type="PERCENTAGE">
                      <a:rPr lang="en-US" baseline="0"/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F763-42BC-BD62-5EA3AC43C52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63-42BC-BD62-5EA3AC43C52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63-42BC-BD62-5EA3AC43C52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63-42BC-BD62-5EA3AC43C52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63-42BC-BD62-5EA3AC43C52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63-42BC-BD62-5EA3AC43C52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63-42BC-BD62-5EA3AC43C52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63-42BC-BD62-5EA3AC43C52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63-42BC-BD62-5EA3AC43C52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63-42BC-BD62-5EA3AC43C52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63-42BC-BD62-5EA3AC43C52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rgbClr val="0054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'Data 1'!$C$579:$C$590</c:f>
              <c:strCache>
                <c:ptCount val="12"/>
                <c:pt idx="0">
                  <c:v>Turbinación bombeo (1)</c:v>
                </c:pt>
                <c:pt idx="1">
                  <c:v>Nuclear</c:v>
                </c:pt>
                <c:pt idx="2">
                  <c:v>Carbón</c:v>
                </c:pt>
                <c:pt idx="3">
                  <c:v>Ciclo combinado</c:v>
                </c:pt>
                <c:pt idx="4">
                  <c:v>Cogeneración</c:v>
                </c:pt>
                <c:pt idx="5">
                  <c:v>Residuos no renovables</c:v>
                </c:pt>
                <c:pt idx="6">
                  <c:v>Residuos renovables</c:v>
                </c:pt>
                <c:pt idx="7">
                  <c:v>Eólica</c:v>
                </c:pt>
                <c:pt idx="8">
                  <c:v>Hidráulica</c:v>
                </c:pt>
                <c:pt idx="9">
                  <c:v>Solar fotovoltaica</c:v>
                </c:pt>
                <c:pt idx="10">
                  <c:v>Solar térmica</c:v>
                </c:pt>
                <c:pt idx="11">
                  <c:v>Otras renovables</c:v>
                </c:pt>
              </c:strCache>
            </c:strRef>
          </c:cat>
          <c:val>
            <c:numRef>
              <c:f>'Data 1'!$G$579:$G$590</c:f>
              <c:numCache>
                <c:formatCode>#,##0.0</c:formatCode>
                <c:ptCount val="12"/>
                <c:pt idx="0">
                  <c:v>61.078878732583995</c:v>
                </c:pt>
                <c:pt idx="1">
                  <c:v>38.921121267820688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F763-42BC-BD62-5EA3AC43C524}"/>
            </c:ext>
          </c:extLst>
        </c:ser>
        <c:ser>
          <c:idx val="0"/>
          <c:order val="1"/>
          <c:tx>
            <c:v>Generación</c:v>
          </c:tx>
          <c:dPt>
            <c:idx val="0"/>
            <c:bubble3D val="0"/>
            <c:spPr>
              <a:solidFill>
                <a:srgbClr val="007CF9"/>
              </a:solidFill>
            </c:spPr>
            <c:extLst>
              <c:ext xmlns:c16="http://schemas.microsoft.com/office/drawing/2014/chart" uri="{C3380CC4-5D6E-409C-BE32-E72D297353CC}">
                <c16:uniqueId val="{00000017-F763-42BC-BD62-5EA3AC43C524}"/>
              </c:ext>
            </c:extLst>
          </c:dPt>
          <c:dPt>
            <c:idx val="1"/>
            <c:bubble3D val="0"/>
            <c:spPr>
              <a:solidFill>
                <a:srgbClr val="464394"/>
              </a:solidFill>
            </c:spPr>
            <c:extLst>
              <c:ext xmlns:c16="http://schemas.microsoft.com/office/drawing/2014/chart" uri="{C3380CC4-5D6E-409C-BE32-E72D297353CC}">
                <c16:uniqueId val="{00000019-F763-42BC-BD62-5EA3AC43C524}"/>
              </c:ext>
            </c:extLst>
          </c:dPt>
          <c:dPt>
            <c:idx val="2"/>
            <c:bubble3D val="0"/>
            <c:spPr>
              <a:solidFill>
                <a:srgbClr val="993300"/>
              </a:solidFill>
            </c:spPr>
            <c:extLst>
              <c:ext xmlns:c16="http://schemas.microsoft.com/office/drawing/2014/chart" uri="{C3380CC4-5D6E-409C-BE32-E72D297353CC}">
                <c16:uniqueId val="{0000001B-F763-42BC-BD62-5EA3AC43C524}"/>
              </c:ext>
            </c:extLst>
          </c:dPt>
          <c:dPt>
            <c:idx val="3"/>
            <c:bubble3D val="0"/>
            <c:spPr>
              <a:solidFill>
                <a:srgbClr val="FFCC66"/>
              </a:solidFill>
            </c:spPr>
            <c:extLst>
              <c:ext xmlns:c16="http://schemas.microsoft.com/office/drawing/2014/chart" uri="{C3380CC4-5D6E-409C-BE32-E72D297353CC}">
                <c16:uniqueId val="{0000001D-F763-42BC-BD62-5EA3AC43C524}"/>
              </c:ext>
            </c:extLst>
          </c:dPt>
          <c:dPt>
            <c:idx val="4"/>
            <c:bubble3D val="0"/>
            <c:spPr>
              <a:solidFill>
                <a:srgbClr val="CFA2CA"/>
              </a:solidFill>
            </c:spPr>
            <c:extLst>
              <c:ext xmlns:c16="http://schemas.microsoft.com/office/drawing/2014/chart" uri="{C3380CC4-5D6E-409C-BE32-E72D297353CC}">
                <c16:uniqueId val="{0000001F-F763-42BC-BD62-5EA3AC43C524}"/>
              </c:ext>
            </c:extLst>
          </c:dPt>
          <c:dPt>
            <c:idx val="5"/>
            <c:bubble3D val="0"/>
            <c:spPr>
              <a:solidFill>
                <a:srgbClr val="666666"/>
              </a:solidFill>
            </c:spPr>
            <c:extLst>
              <c:ext xmlns:c16="http://schemas.microsoft.com/office/drawing/2014/chart" uri="{C3380CC4-5D6E-409C-BE32-E72D297353CC}">
                <c16:uniqueId val="{00000021-F763-42BC-BD62-5EA3AC43C524}"/>
              </c:ext>
            </c:extLst>
          </c:dPt>
          <c:dPt>
            <c:idx val="6"/>
            <c:bubble3D val="0"/>
            <c:spPr>
              <a:solidFill>
                <a:srgbClr val="A0A0A0"/>
              </a:solidFill>
            </c:spPr>
            <c:extLst>
              <c:ext xmlns:c16="http://schemas.microsoft.com/office/drawing/2014/chart" uri="{C3380CC4-5D6E-409C-BE32-E72D297353CC}">
                <c16:uniqueId val="{00000023-F763-42BC-BD62-5EA3AC43C524}"/>
              </c:ext>
            </c:extLst>
          </c:dPt>
          <c:dPt>
            <c:idx val="7"/>
            <c:bubble3D val="0"/>
            <c:spPr>
              <a:solidFill>
                <a:srgbClr val="6FB114"/>
              </a:solidFill>
            </c:spPr>
            <c:extLst>
              <c:ext xmlns:c16="http://schemas.microsoft.com/office/drawing/2014/chart" uri="{C3380CC4-5D6E-409C-BE32-E72D297353CC}">
                <c16:uniqueId val="{00000025-F763-42BC-BD62-5EA3AC43C524}"/>
              </c:ext>
            </c:extLst>
          </c:dPt>
          <c:dPt>
            <c:idx val="8"/>
            <c:bubble3D val="0"/>
            <c:spPr>
              <a:solidFill>
                <a:srgbClr val="0090D1"/>
              </a:solidFill>
            </c:spPr>
            <c:extLst>
              <c:ext xmlns:c16="http://schemas.microsoft.com/office/drawing/2014/chart" uri="{C3380CC4-5D6E-409C-BE32-E72D297353CC}">
                <c16:uniqueId val="{00000027-F763-42BC-BD62-5EA3AC43C524}"/>
              </c:ext>
            </c:extLst>
          </c:dPt>
          <c:dPt>
            <c:idx val="9"/>
            <c:bubble3D val="0"/>
            <c:spPr>
              <a:solidFill>
                <a:srgbClr val="E48500"/>
              </a:solidFill>
            </c:spPr>
            <c:extLst>
              <c:ext xmlns:c16="http://schemas.microsoft.com/office/drawing/2014/chart" uri="{C3380CC4-5D6E-409C-BE32-E72D297353CC}">
                <c16:uniqueId val="{00000029-F763-42BC-BD62-5EA3AC43C524}"/>
              </c:ext>
            </c:extLst>
          </c:dPt>
          <c:dPt>
            <c:idx val="1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2B-F763-42BC-BD62-5EA3AC43C524}"/>
              </c:ext>
            </c:extLst>
          </c:dPt>
          <c:dPt>
            <c:idx val="11"/>
            <c:bubble3D val="0"/>
            <c:spPr>
              <a:solidFill>
                <a:srgbClr val="9A5CBC"/>
              </a:solidFill>
            </c:spPr>
            <c:extLst>
              <c:ext xmlns:c16="http://schemas.microsoft.com/office/drawing/2014/chart" uri="{C3380CC4-5D6E-409C-BE32-E72D297353CC}">
                <c16:uniqueId val="{0000002D-F763-42BC-BD62-5EA3AC43C524}"/>
              </c:ext>
            </c:extLst>
          </c:dPt>
          <c:dLbls>
            <c:dLbl>
              <c:idx val="0"/>
              <c:layout>
                <c:manualLayout>
                  <c:x val="0.1578462326355547"/>
                  <c:y val="-8.8888888888888892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800">
                      <a:solidFill>
                        <a:srgbClr val="005463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4756212790474361"/>
                      <c:h val="0.1180917091245947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F763-42BC-BD62-5EA3AC43C524}"/>
                </c:ext>
              </c:extLst>
            </c:dLbl>
            <c:dLbl>
              <c:idx val="1"/>
              <c:layout>
                <c:manualLayout>
                  <c:x val="0.10731707317073159"/>
                  <c:y val="-6.274509803921568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763-42BC-BD62-5EA3AC43C524}"/>
                </c:ext>
              </c:extLst>
            </c:dLbl>
            <c:dLbl>
              <c:idx val="2"/>
              <c:layout>
                <c:manualLayout>
                  <c:x val="0.1203252032520324"/>
                  <c:y val="1.8300653594771243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800">
                      <a:solidFill>
                        <a:srgbClr val="005463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330081300813009"/>
                      <c:h val="0.123320467294529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B-F763-42BC-BD62-5EA3AC43C524}"/>
                </c:ext>
              </c:extLst>
            </c:dLbl>
            <c:dLbl>
              <c:idx val="3"/>
              <c:layout>
                <c:manualLayout>
                  <c:x val="0.11544715447154472"/>
                  <c:y val="0.10203489269723628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800">
                      <a:solidFill>
                        <a:srgbClr val="005463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46016260162602"/>
                      <c:h val="0.1128629509546600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D-F763-42BC-BD62-5EA3AC43C524}"/>
                </c:ext>
              </c:extLst>
            </c:dLbl>
            <c:dLbl>
              <c:idx val="4"/>
              <c:layout>
                <c:manualLayout>
                  <c:x val="-6.50406504065041E-2"/>
                  <c:y val="0.1359477124183006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763-42BC-BD62-5EA3AC43C524}"/>
                </c:ext>
              </c:extLst>
            </c:dLbl>
            <c:dLbl>
              <c:idx val="5"/>
              <c:layout>
                <c:manualLayout>
                  <c:x val="-0.17398373983739837"/>
                  <c:y val="9.4117647058823528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800">
                      <a:solidFill>
                        <a:srgbClr val="005463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398386787017478"/>
                      <c:h val="0.1494642581442025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1-F763-42BC-BD62-5EA3AC43C524}"/>
                </c:ext>
              </c:extLst>
            </c:dLbl>
            <c:dLbl>
              <c:idx val="6"/>
              <c:layout>
                <c:manualLayout>
                  <c:x val="-0.21464771781576084"/>
                  <c:y val="-1.8300653594771146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800">
                      <a:solidFill>
                        <a:srgbClr val="005463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386991869918702"/>
                      <c:h val="0.1128629509546600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3-F763-42BC-BD62-5EA3AC43C524}"/>
                </c:ext>
              </c:extLst>
            </c:dLbl>
            <c:dLbl>
              <c:idx val="7"/>
              <c:layout>
                <c:manualLayout>
                  <c:x val="-0.1756095000320082"/>
                  <c:y val="1.324810869229581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463427437423981"/>
                      <c:h val="0.1599217744840718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F763-42BC-BD62-5EA3AC43C524}"/>
                </c:ext>
              </c:extLst>
            </c:dLbl>
            <c:dLbl>
              <c:idx val="8"/>
              <c:layout>
                <c:manualLayout>
                  <c:x val="-0.22926829268292684"/>
                  <c:y val="0.13594771241830061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800">
                      <a:solidFill>
                        <a:srgbClr val="005463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557723577235772"/>
                      <c:h val="0.1180917091245947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7-F763-42BC-BD62-5EA3AC43C524}"/>
                </c:ext>
              </c:extLst>
            </c:dLbl>
            <c:dLbl>
              <c:idx val="9"/>
              <c:layout>
                <c:manualLayout>
                  <c:x val="-0.26016247359323985"/>
                  <c:y val="7.058823529411760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800">
                      <a:solidFill>
                        <a:srgbClr val="005463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435772357723573"/>
                      <c:h val="0.1128629509546600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9-F763-42BC-BD62-5EA3AC43C524}"/>
                </c:ext>
              </c:extLst>
            </c:dLbl>
            <c:dLbl>
              <c:idx val="10"/>
              <c:layout>
                <c:manualLayout>
                  <c:x val="-0.20813008130081304"/>
                  <c:y val="-2.614379084967321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763-42BC-BD62-5EA3AC43C524}"/>
                </c:ext>
              </c:extLst>
            </c:dLbl>
            <c:dLbl>
              <c:idx val="11"/>
              <c:layout>
                <c:manualLayout>
                  <c:x val="-9.6000384098329172E-2"/>
                  <c:y val="-8.6274509803921567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800">
                      <a:solidFill>
                        <a:srgbClr val="005463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699110172204082"/>
                      <c:h val="0.123320467294529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D-F763-42BC-BD62-5EA3AC43C52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rgbClr val="0054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'Data 1'!$C$579:$C$590</c:f>
              <c:strCache>
                <c:ptCount val="12"/>
                <c:pt idx="0">
                  <c:v>Turbinación bombeo (1)</c:v>
                </c:pt>
                <c:pt idx="1">
                  <c:v>Nuclear</c:v>
                </c:pt>
                <c:pt idx="2">
                  <c:v>Carbón</c:v>
                </c:pt>
                <c:pt idx="3">
                  <c:v>Ciclo combinado</c:v>
                </c:pt>
                <c:pt idx="4">
                  <c:v>Cogeneración</c:v>
                </c:pt>
                <c:pt idx="5">
                  <c:v>Residuos no renovables</c:v>
                </c:pt>
                <c:pt idx="6">
                  <c:v>Residuos renovables</c:v>
                </c:pt>
                <c:pt idx="7">
                  <c:v>Eólica</c:v>
                </c:pt>
                <c:pt idx="8">
                  <c:v>Hidráulica</c:v>
                </c:pt>
                <c:pt idx="9">
                  <c:v>Solar fotovoltaica</c:v>
                </c:pt>
                <c:pt idx="10">
                  <c:v>Solar térmica</c:v>
                </c:pt>
                <c:pt idx="11">
                  <c:v>Otras renovables</c:v>
                </c:pt>
              </c:strCache>
            </c:strRef>
          </c:cat>
          <c:val>
            <c:numRef>
              <c:f>'Data 1'!$D$579:$D$590</c:f>
              <c:numCache>
                <c:formatCode>#,##0.0</c:formatCode>
                <c:ptCount val="12"/>
                <c:pt idx="0">
                  <c:v>0.6658822543115368</c:v>
                </c:pt>
                <c:pt idx="1">
                  <c:v>22.590244756081496</c:v>
                </c:pt>
                <c:pt idx="2">
                  <c:v>4.3180835052224804</c:v>
                </c:pt>
                <c:pt idx="3">
                  <c:v>20.696008324712714</c:v>
                </c:pt>
                <c:pt idx="4">
                  <c:v>11.970349671335217</c:v>
                </c:pt>
                <c:pt idx="5">
                  <c:v>0.83831022092055352</c:v>
                </c:pt>
                <c:pt idx="6">
                  <c:v>0.29903038838383877</c:v>
                </c:pt>
                <c:pt idx="7">
                  <c:v>21.48818477750304</c:v>
                </c:pt>
                <c:pt idx="8">
                  <c:v>10.001559472277076</c:v>
                </c:pt>
                <c:pt idx="9">
                  <c:v>3.5821050592732995</c:v>
                </c:pt>
                <c:pt idx="10">
                  <c:v>2.0906862633565311</c:v>
                </c:pt>
                <c:pt idx="11">
                  <c:v>1.4595553070269014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E-F763-42BC-BD62-5EA3AC43C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</c:spPr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ES" sz="10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2020</a:t>
            </a:r>
          </a:p>
        </c:rich>
      </c:tx>
      <c:layout>
        <c:manualLayout>
          <c:xMode val="edge"/>
          <c:yMode val="edge"/>
          <c:x val="1.4634146341463415E-2"/>
          <c:y val="2.0915032679738561E-2"/>
        </c:manualLayout>
      </c:layout>
      <c:overlay val="0"/>
      <c:spPr>
        <a:ln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6338108955892703"/>
          <c:y val="0.10657897174617879"/>
          <c:w val="0.4868981499263812"/>
          <c:h val="0.78285584890124038"/>
        </c:manualLayout>
      </c:layout>
      <c:doughnutChart>
        <c:varyColors val="1"/>
        <c:ser>
          <c:idx val="1"/>
          <c:order val="0"/>
          <c:tx>
            <c:strRef>
              <c:f>'Data 1'!$F$595:$F$606</c:f>
              <c:strCache>
                <c:ptCount val="12"/>
                <c:pt idx="0">
                  <c:v>No renovables</c:v>
                </c:pt>
                <c:pt idx="1">
                  <c:v>Renovables</c:v>
                </c:pt>
              </c:strCache>
            </c:strRef>
          </c:tx>
          <c:spPr>
            <a:solidFill>
              <a:srgbClr val="CCFF99"/>
            </a:solidFill>
          </c:spPr>
          <c:dPt>
            <c:idx val="0"/>
            <c:bubble3D val="0"/>
            <c:spPr>
              <a:solidFill>
                <a:srgbClr val="D9D9D9"/>
              </a:solidFill>
            </c:spPr>
            <c:extLst>
              <c:ext xmlns:c16="http://schemas.microsoft.com/office/drawing/2014/chart" uri="{C3380CC4-5D6E-409C-BE32-E72D297353CC}">
                <c16:uniqueId val="{00000001-4B03-4533-95E2-3F8F37EBD5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B03-4533-95E2-3F8F37EBD566}"/>
              </c:ext>
            </c:extLst>
          </c:dPt>
          <c:dPt>
            <c:idx val="2"/>
            <c:bubble3D val="0"/>
            <c:spPr>
              <a:solidFill>
                <a:srgbClr val="6FB124"/>
              </a:solidFill>
            </c:spPr>
            <c:extLst>
              <c:ext xmlns:c16="http://schemas.microsoft.com/office/drawing/2014/chart" uri="{C3380CC4-5D6E-409C-BE32-E72D297353CC}">
                <c16:uniqueId val="{00000004-4B03-4533-95E2-3F8F37EBD566}"/>
              </c:ext>
            </c:extLst>
          </c:dPt>
          <c:dPt>
            <c:idx val="3"/>
            <c:bubble3D val="0"/>
            <c:spPr>
              <a:solidFill>
                <a:srgbClr val="E48500"/>
              </a:solidFill>
            </c:spPr>
            <c:extLst>
              <c:ext xmlns:c16="http://schemas.microsoft.com/office/drawing/2014/chart" uri="{C3380CC4-5D6E-409C-BE32-E72D297353CC}">
                <c16:uniqueId val="{00000006-4B03-4533-95E2-3F8F37EBD566}"/>
              </c:ext>
            </c:extLst>
          </c:dPt>
          <c:dPt>
            <c:idx val="4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8-4B03-4533-95E2-3F8F37EBD566}"/>
              </c:ext>
            </c:extLst>
          </c:dPt>
          <c:dPt>
            <c:idx val="5"/>
            <c:bubble3D val="0"/>
            <c:spPr>
              <a:solidFill>
                <a:srgbClr val="9900FF"/>
              </a:solidFill>
            </c:spPr>
            <c:extLst>
              <c:ext xmlns:c16="http://schemas.microsoft.com/office/drawing/2014/chart" uri="{C3380CC4-5D6E-409C-BE32-E72D297353CC}">
                <c16:uniqueId val="{0000000A-4B03-4533-95E2-3F8F37EBD566}"/>
              </c:ext>
            </c:extLst>
          </c:dPt>
          <c:dPt>
            <c:idx val="6"/>
            <c:bubble3D val="0"/>
            <c:spPr>
              <a:solidFill>
                <a:srgbClr val="464394"/>
              </a:solidFill>
            </c:spPr>
            <c:extLst>
              <c:ext xmlns:c16="http://schemas.microsoft.com/office/drawing/2014/chart" uri="{C3380CC4-5D6E-409C-BE32-E72D297353CC}">
                <c16:uniqueId val="{0000000C-4B03-4533-95E2-3F8F37EBD566}"/>
              </c:ext>
            </c:extLst>
          </c:dPt>
          <c:dPt>
            <c:idx val="7"/>
            <c:bubble3D val="0"/>
            <c:spPr>
              <a:solidFill>
                <a:srgbClr val="BA0F16"/>
              </a:solidFill>
            </c:spPr>
            <c:extLst>
              <c:ext xmlns:c16="http://schemas.microsoft.com/office/drawing/2014/chart" uri="{C3380CC4-5D6E-409C-BE32-E72D297353CC}">
                <c16:uniqueId val="{0000000E-4B03-4533-95E2-3F8F37EBD566}"/>
              </c:ext>
            </c:extLst>
          </c:dPt>
          <c:dPt>
            <c:idx val="8"/>
            <c:bubble3D val="0"/>
            <c:spPr>
              <a:solidFill>
                <a:srgbClr val="CC99CC"/>
              </a:solidFill>
            </c:spPr>
            <c:extLst>
              <c:ext xmlns:c16="http://schemas.microsoft.com/office/drawing/2014/chart" uri="{C3380CC4-5D6E-409C-BE32-E72D297353CC}">
                <c16:uniqueId val="{00000010-4B03-4533-95E2-3F8F37EBD566}"/>
              </c:ext>
            </c:extLst>
          </c:dPt>
          <c:dPt>
            <c:idx val="9"/>
            <c:bubble3D val="0"/>
            <c:spPr>
              <a:solidFill>
                <a:srgbClr val="FFCC66"/>
              </a:solidFill>
            </c:spPr>
            <c:extLst>
              <c:ext xmlns:c16="http://schemas.microsoft.com/office/drawing/2014/chart" uri="{C3380CC4-5D6E-409C-BE32-E72D297353CC}">
                <c16:uniqueId val="{00000012-4B03-4533-95E2-3F8F37EBD566}"/>
              </c:ext>
            </c:extLst>
          </c:dPt>
          <c:dLbls>
            <c:dLbl>
              <c:idx val="0"/>
              <c:layout>
                <c:manualLayout>
                  <c:x val="-0.12032520325203258"/>
                  <c:y val="-9.5859459072150535E-17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No renovable
</a:t>
                    </a:r>
                    <a:fld id="{34852EE5-707A-47D5-807C-2B687687B3D1}" type="PERCENTAGE">
                      <a:rPr lang="en-US" baseline="0"/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4B03-4533-95E2-3F8F37EBD566}"/>
                </c:ext>
              </c:extLst>
            </c:dLbl>
            <c:dLbl>
              <c:idx val="1"/>
              <c:layout>
                <c:manualLayout>
                  <c:x val="0.12357723577235773"/>
                  <c:y val="-4.705882352941181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Renovable</a:t>
                    </a:r>
                    <a:r>
                      <a:rPr lang="en-US" baseline="0"/>
                      <a:t>
</a:t>
                    </a:r>
                    <a:fld id="{78F6791D-A225-442D-8276-8AD038349A7B}" type="PERCENTAGE">
                      <a:rPr lang="en-US" baseline="0"/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4B03-4533-95E2-3F8F37EBD56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03-4533-95E2-3F8F37EBD56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03-4533-95E2-3F8F37EBD56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03-4533-95E2-3F8F37EBD56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03-4533-95E2-3F8F37EBD56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03-4533-95E2-3F8F37EBD56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03-4533-95E2-3F8F37EBD56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03-4533-95E2-3F8F37EBD56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03-4533-95E2-3F8F37EBD56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03-4533-95E2-3F8F37EBD56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03-4533-95E2-3F8F37EBD56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rgbClr val="0054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'Data 1'!$C$595:$C$606</c:f>
              <c:strCache>
                <c:ptCount val="12"/>
                <c:pt idx="0">
                  <c:v>Turbinación bombeo (1)</c:v>
                </c:pt>
                <c:pt idx="1">
                  <c:v>Nuclear</c:v>
                </c:pt>
                <c:pt idx="2">
                  <c:v>Carbón</c:v>
                </c:pt>
                <c:pt idx="3">
                  <c:v>Ciclo combinado</c:v>
                </c:pt>
                <c:pt idx="4">
                  <c:v>Cogeneración</c:v>
                </c:pt>
                <c:pt idx="5">
                  <c:v>Residuos no renovables</c:v>
                </c:pt>
                <c:pt idx="6">
                  <c:v>Residuos renovables</c:v>
                </c:pt>
                <c:pt idx="7">
                  <c:v>Eólica</c:v>
                </c:pt>
                <c:pt idx="8">
                  <c:v>Hidráulica</c:v>
                </c:pt>
                <c:pt idx="9">
                  <c:v>Solar fotovoltaica</c:v>
                </c:pt>
                <c:pt idx="10">
                  <c:v>Solar térmica</c:v>
                </c:pt>
                <c:pt idx="11">
                  <c:v>Otras renovables</c:v>
                </c:pt>
              </c:strCache>
            </c:strRef>
          </c:cat>
          <c:val>
            <c:numRef>
              <c:f>'Data 1'!$G$595:$G$606</c:f>
              <c:numCache>
                <c:formatCode>#,##0.0</c:formatCode>
                <c:ptCount val="12"/>
                <c:pt idx="0">
                  <c:v>54.509740906411203</c:v>
                </c:pt>
                <c:pt idx="1">
                  <c:v>45.490259093588804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B03-4533-95E2-3F8F37EBD566}"/>
            </c:ext>
          </c:extLst>
        </c:ser>
        <c:ser>
          <c:idx val="0"/>
          <c:order val="1"/>
          <c:tx>
            <c:v>Generación</c:v>
          </c:tx>
          <c:dPt>
            <c:idx val="0"/>
            <c:bubble3D val="0"/>
            <c:spPr>
              <a:solidFill>
                <a:srgbClr val="007CF9"/>
              </a:solidFill>
            </c:spPr>
            <c:extLst>
              <c:ext xmlns:c16="http://schemas.microsoft.com/office/drawing/2014/chart" uri="{C3380CC4-5D6E-409C-BE32-E72D297353CC}">
                <c16:uniqueId val="{00000017-4B03-4533-95E2-3F8F37EBD566}"/>
              </c:ext>
            </c:extLst>
          </c:dPt>
          <c:dPt>
            <c:idx val="1"/>
            <c:bubble3D val="0"/>
            <c:spPr>
              <a:solidFill>
                <a:srgbClr val="464394"/>
              </a:solidFill>
            </c:spPr>
            <c:extLst>
              <c:ext xmlns:c16="http://schemas.microsoft.com/office/drawing/2014/chart" uri="{C3380CC4-5D6E-409C-BE32-E72D297353CC}">
                <c16:uniqueId val="{00000019-4B03-4533-95E2-3F8F37EBD566}"/>
              </c:ext>
            </c:extLst>
          </c:dPt>
          <c:dPt>
            <c:idx val="2"/>
            <c:bubble3D val="0"/>
            <c:spPr>
              <a:solidFill>
                <a:srgbClr val="993300"/>
              </a:solidFill>
            </c:spPr>
            <c:extLst>
              <c:ext xmlns:c16="http://schemas.microsoft.com/office/drawing/2014/chart" uri="{C3380CC4-5D6E-409C-BE32-E72D297353CC}">
                <c16:uniqueId val="{0000001B-4B03-4533-95E2-3F8F37EBD566}"/>
              </c:ext>
            </c:extLst>
          </c:dPt>
          <c:dPt>
            <c:idx val="3"/>
            <c:bubble3D val="0"/>
            <c:spPr>
              <a:solidFill>
                <a:srgbClr val="FFCC66"/>
              </a:solidFill>
            </c:spPr>
            <c:extLst>
              <c:ext xmlns:c16="http://schemas.microsoft.com/office/drawing/2014/chart" uri="{C3380CC4-5D6E-409C-BE32-E72D297353CC}">
                <c16:uniqueId val="{0000001D-4B03-4533-95E2-3F8F37EBD566}"/>
              </c:ext>
            </c:extLst>
          </c:dPt>
          <c:dPt>
            <c:idx val="4"/>
            <c:bubble3D val="0"/>
            <c:spPr>
              <a:solidFill>
                <a:srgbClr val="CFA2CA"/>
              </a:solidFill>
            </c:spPr>
            <c:extLst>
              <c:ext xmlns:c16="http://schemas.microsoft.com/office/drawing/2014/chart" uri="{C3380CC4-5D6E-409C-BE32-E72D297353CC}">
                <c16:uniqueId val="{0000001F-4B03-4533-95E2-3F8F37EBD566}"/>
              </c:ext>
            </c:extLst>
          </c:dPt>
          <c:dPt>
            <c:idx val="5"/>
            <c:bubble3D val="0"/>
            <c:spPr>
              <a:solidFill>
                <a:srgbClr val="666666"/>
              </a:solidFill>
            </c:spPr>
            <c:extLst>
              <c:ext xmlns:c16="http://schemas.microsoft.com/office/drawing/2014/chart" uri="{C3380CC4-5D6E-409C-BE32-E72D297353CC}">
                <c16:uniqueId val="{00000021-4B03-4533-95E2-3F8F37EBD566}"/>
              </c:ext>
            </c:extLst>
          </c:dPt>
          <c:dPt>
            <c:idx val="6"/>
            <c:bubble3D val="0"/>
            <c:spPr>
              <a:solidFill>
                <a:srgbClr val="A0A0A0"/>
              </a:solidFill>
            </c:spPr>
            <c:extLst>
              <c:ext xmlns:c16="http://schemas.microsoft.com/office/drawing/2014/chart" uri="{C3380CC4-5D6E-409C-BE32-E72D297353CC}">
                <c16:uniqueId val="{00000023-4B03-4533-95E2-3F8F37EBD566}"/>
              </c:ext>
            </c:extLst>
          </c:dPt>
          <c:dPt>
            <c:idx val="7"/>
            <c:bubble3D val="0"/>
            <c:spPr>
              <a:solidFill>
                <a:srgbClr val="6FB114"/>
              </a:solidFill>
            </c:spPr>
            <c:extLst>
              <c:ext xmlns:c16="http://schemas.microsoft.com/office/drawing/2014/chart" uri="{C3380CC4-5D6E-409C-BE32-E72D297353CC}">
                <c16:uniqueId val="{00000025-4B03-4533-95E2-3F8F37EBD566}"/>
              </c:ext>
            </c:extLst>
          </c:dPt>
          <c:dPt>
            <c:idx val="8"/>
            <c:bubble3D val="0"/>
            <c:spPr>
              <a:solidFill>
                <a:srgbClr val="0090D1"/>
              </a:solidFill>
            </c:spPr>
            <c:extLst>
              <c:ext xmlns:c16="http://schemas.microsoft.com/office/drawing/2014/chart" uri="{C3380CC4-5D6E-409C-BE32-E72D297353CC}">
                <c16:uniqueId val="{00000027-4B03-4533-95E2-3F8F37EBD566}"/>
              </c:ext>
            </c:extLst>
          </c:dPt>
          <c:dPt>
            <c:idx val="9"/>
            <c:bubble3D val="0"/>
            <c:spPr>
              <a:solidFill>
                <a:srgbClr val="E48500"/>
              </a:solidFill>
            </c:spPr>
            <c:extLst>
              <c:ext xmlns:c16="http://schemas.microsoft.com/office/drawing/2014/chart" uri="{C3380CC4-5D6E-409C-BE32-E72D297353CC}">
                <c16:uniqueId val="{00000029-4B03-4533-95E2-3F8F37EBD566}"/>
              </c:ext>
            </c:extLst>
          </c:dPt>
          <c:dPt>
            <c:idx val="1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2B-4B03-4533-95E2-3F8F37EBD566}"/>
              </c:ext>
            </c:extLst>
          </c:dPt>
          <c:dPt>
            <c:idx val="11"/>
            <c:bubble3D val="0"/>
            <c:spPr>
              <a:solidFill>
                <a:srgbClr val="9A5CBC"/>
              </a:solidFill>
            </c:spPr>
            <c:extLst>
              <c:ext xmlns:c16="http://schemas.microsoft.com/office/drawing/2014/chart" uri="{C3380CC4-5D6E-409C-BE32-E72D297353CC}">
                <c16:uniqueId val="{0000002D-4B03-4533-95E2-3F8F37EBD566}"/>
              </c:ext>
            </c:extLst>
          </c:dPt>
          <c:dLbls>
            <c:dLbl>
              <c:idx val="0"/>
              <c:layout>
                <c:manualLayout>
                  <c:x val="0.15182280263747513"/>
                  <c:y val="-7.93774895785085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943102234171949"/>
                      <c:h val="0.1128629509546600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4B03-4533-95E2-3F8F37EBD566}"/>
                </c:ext>
              </c:extLst>
            </c:dLbl>
            <c:dLbl>
              <c:idx val="1"/>
              <c:layout>
                <c:manualLayout>
                  <c:x val="0.12886652583061264"/>
                  <c:y val="-5.6330605733106894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B03-4533-95E2-3F8F37EBD566}"/>
                </c:ext>
              </c:extLst>
            </c:dLbl>
            <c:dLbl>
              <c:idx val="2"/>
              <c:layout>
                <c:manualLayout>
                  <c:x val="0.12895230779079433"/>
                  <c:y val="6.5791776027996499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183739837398374"/>
                      <c:h val="0.1180917091245947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B-4B03-4533-95E2-3F8F37EBD566}"/>
                </c:ext>
              </c:extLst>
            </c:dLbl>
            <c:dLbl>
              <c:idx val="3"/>
              <c:layout>
                <c:manualLayout>
                  <c:x val="0.11654298700467319"/>
                  <c:y val="0.1031209922289123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435772357723573"/>
                      <c:h val="0.123320467294529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D-4B03-4533-95E2-3F8F37EBD566}"/>
                </c:ext>
              </c:extLst>
            </c:dLbl>
            <c:dLbl>
              <c:idx val="4"/>
              <c:layout>
                <c:manualLayout>
                  <c:x val="8.6553997823442863E-2"/>
                  <c:y val="0.1060474499511090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B03-4533-95E2-3F8F37EBD566}"/>
                </c:ext>
              </c:extLst>
            </c:dLbl>
            <c:dLbl>
              <c:idx val="5"/>
              <c:layout>
                <c:manualLayout>
                  <c:x val="-0.13958927085333844"/>
                  <c:y val="0.1189892439915597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2086755009282375"/>
                      <c:h val="0.1466514332767227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1-4B03-4533-95E2-3F8F37EBD566}"/>
                </c:ext>
              </c:extLst>
            </c:dLbl>
            <c:dLbl>
              <c:idx val="6"/>
              <c:layout>
                <c:manualLayout>
                  <c:x val="-0.25040650406504067"/>
                  <c:y val="9.5859459072150535E-1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03739837398374"/>
                      <c:h val="0.1285492254644640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3-4B03-4533-95E2-3F8F37EBD566}"/>
                </c:ext>
              </c:extLst>
            </c:dLbl>
            <c:dLbl>
              <c:idx val="7"/>
              <c:layout>
                <c:manualLayout>
                  <c:x val="-0.13312848089110813"/>
                  <c:y val="1.767690803355453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B03-4533-95E2-3F8F37EBD566}"/>
                </c:ext>
              </c:extLst>
            </c:dLbl>
            <c:dLbl>
              <c:idx val="8"/>
              <c:layout>
                <c:manualLayout>
                  <c:x val="-0.19773049100569745"/>
                  <c:y val="9.90701456435592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B03-4533-95E2-3F8F37EBD566}"/>
                </c:ext>
              </c:extLst>
            </c:dLbl>
            <c:dLbl>
              <c:idx val="9"/>
              <c:layout>
                <c:manualLayout>
                  <c:x val="-0.25465872863453043"/>
                  <c:y val="4.155257063455303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809756097560976"/>
                      <c:h val="0.1128629509546600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9-4B03-4533-95E2-3F8F37EBD566}"/>
                </c:ext>
              </c:extLst>
            </c:dLbl>
            <c:dLbl>
              <c:idx val="10"/>
              <c:layout>
                <c:manualLayout>
                  <c:x val="-0.25088124959989755"/>
                  <c:y val="-4.798476661005609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B03-4533-95E2-3F8F37EBD566}"/>
                </c:ext>
              </c:extLst>
            </c:dLbl>
            <c:dLbl>
              <c:idx val="11"/>
              <c:layout>
                <c:manualLayout>
                  <c:x val="-0.10369118494334553"/>
                  <c:y val="-8.729185322422930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021394276934898"/>
                      <c:h val="0.1285492254644640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D-4B03-4533-95E2-3F8F37EBD56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54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'Data 1'!$C$595:$C$606</c:f>
              <c:strCache>
                <c:ptCount val="12"/>
                <c:pt idx="0">
                  <c:v>Turbinación bombeo (1)</c:v>
                </c:pt>
                <c:pt idx="1">
                  <c:v>Nuclear</c:v>
                </c:pt>
                <c:pt idx="2">
                  <c:v>Carbón</c:v>
                </c:pt>
                <c:pt idx="3">
                  <c:v>Ciclo combinado</c:v>
                </c:pt>
                <c:pt idx="4">
                  <c:v>Cogeneración</c:v>
                </c:pt>
                <c:pt idx="5">
                  <c:v>Residuos no renovables</c:v>
                </c:pt>
                <c:pt idx="6">
                  <c:v>Residuos renovables</c:v>
                </c:pt>
                <c:pt idx="7">
                  <c:v>Eólica</c:v>
                </c:pt>
                <c:pt idx="8">
                  <c:v>Hidráulica</c:v>
                </c:pt>
                <c:pt idx="9">
                  <c:v>Solar fotovoltaica</c:v>
                </c:pt>
                <c:pt idx="10">
                  <c:v>Solar térmica</c:v>
                </c:pt>
                <c:pt idx="11">
                  <c:v>Otras renovables</c:v>
                </c:pt>
              </c:strCache>
            </c:strRef>
          </c:cat>
          <c:val>
            <c:numRef>
              <c:f>'Data 1'!$D$595:$D$606</c:f>
              <c:numCache>
                <c:formatCode>#,##0.0</c:formatCode>
                <c:ptCount val="12"/>
                <c:pt idx="0">
                  <c:v>1.1476005155187592</c:v>
                </c:pt>
                <c:pt idx="1">
                  <c:v>23.283900479826272</c:v>
                </c:pt>
                <c:pt idx="2">
                  <c:v>2.004492186594665</c:v>
                </c:pt>
                <c:pt idx="3">
                  <c:v>16.017608055605205</c:v>
                </c:pt>
                <c:pt idx="4">
                  <c:v>11.264462492159533</c:v>
                </c:pt>
                <c:pt idx="5">
                  <c:v>0.79167717670677096</c:v>
                </c:pt>
                <c:pt idx="6">
                  <c:v>0.25311631735737777</c:v>
                </c:pt>
                <c:pt idx="7">
                  <c:v>22.464800804649585</c:v>
                </c:pt>
                <c:pt idx="8">
                  <c:v>12.782987997747588</c:v>
                </c:pt>
                <c:pt idx="9">
                  <c:v>6.2273834883974484</c:v>
                </c:pt>
                <c:pt idx="10">
                  <c:v>1.8951878329078242</c:v>
                </c:pt>
                <c:pt idx="11">
                  <c:v>1.8667826525289797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E-4B03-4533-95E2-3F8F37EBD56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  <c:holeSize val="50"/>
      </c:doughnutChart>
      <c:spPr>
        <a:noFill/>
      </c:spPr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38592987978368E-2"/>
          <c:y val="0.18246406285307051"/>
          <c:w val="0.87211336257901495"/>
          <c:h val="0.673511324329491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'Data 1'!$C$611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464394"/>
            </a:solidFill>
          </c:spPr>
          <c:invertIfNegative val="0"/>
          <c:cat>
            <c:numRef>
              <c:f>'Data 1'!$D$610:$M$610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'Data 1'!$D$611:$M$611</c:f>
              <c:numCache>
                <c:formatCode>#,##0.0</c:formatCode>
                <c:ptCount val="10"/>
                <c:pt idx="0">
                  <c:v>96.323614682786214</c:v>
                </c:pt>
                <c:pt idx="1">
                  <c:v>97.223170491675234</c:v>
                </c:pt>
                <c:pt idx="2">
                  <c:v>97.271798133498351</c:v>
                </c:pt>
                <c:pt idx="3">
                  <c:v>98.10482885281175</c:v>
                </c:pt>
                <c:pt idx="4">
                  <c:v>97.435767868653599</c:v>
                </c:pt>
                <c:pt idx="5">
                  <c:v>97.960579110023957</c:v>
                </c:pt>
                <c:pt idx="6">
                  <c:v>97.665212583560816</c:v>
                </c:pt>
                <c:pt idx="7">
                  <c:v>98.3072949675133</c:v>
                </c:pt>
                <c:pt idx="8">
                  <c:v>92.920824115940974</c:v>
                </c:pt>
                <c:pt idx="9">
                  <c:v>96.964532512394541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0A-4DC6-BD1E-7BAE0998DC3F}"/>
            </c:ext>
          </c:extLst>
        </c:ser>
        <c:ser>
          <c:idx val="0"/>
          <c:order val="1"/>
          <c:tx>
            <c:strRef>
              <c:f>'Data 1'!$C$612</c:f>
              <c:strCache>
                <c:ptCount val="1"/>
                <c:pt idx="0">
                  <c:v>Carbón</c:v>
                </c:pt>
              </c:strCache>
            </c:strRef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cat>
            <c:numRef>
              <c:f>'Data 1'!$D$610:$M$610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'Data 1'!$D$612:$M$612</c:f>
              <c:numCache>
                <c:formatCode>#,##0.0</c:formatCode>
                <c:ptCount val="10"/>
                <c:pt idx="0">
                  <c:v>44.839143711115334</c:v>
                </c:pt>
                <c:pt idx="1">
                  <c:v>60.364741592060902</c:v>
                </c:pt>
                <c:pt idx="2">
                  <c:v>44.180047584784745</c:v>
                </c:pt>
                <c:pt idx="3">
                  <c:v>51.124440752491182</c:v>
                </c:pt>
                <c:pt idx="4">
                  <c:v>61.450359375554797</c:v>
                </c:pt>
                <c:pt idx="5">
                  <c:v>48.124169423297793</c:v>
                </c:pt>
                <c:pt idx="6">
                  <c:v>56.931728725061802</c:v>
                </c:pt>
                <c:pt idx="7">
                  <c:v>45.286984152424658</c:v>
                </c:pt>
                <c:pt idx="8">
                  <c:v>14.847288248816042</c:v>
                </c:pt>
                <c:pt idx="9">
                  <c:v>14.573219364477886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0A-4DC6-BD1E-7BAE0998DC3F}"/>
            </c:ext>
          </c:extLst>
        </c:ser>
        <c:ser>
          <c:idx val="1"/>
          <c:order val="2"/>
          <c:tx>
            <c:strRef>
              <c:f>'Data 1'!$C$614</c:f>
              <c:strCache>
                <c:ptCount val="1"/>
                <c:pt idx="0">
                  <c:v>Ciclo combinado</c:v>
                </c:pt>
              </c:strCache>
            </c:strRef>
          </c:tx>
          <c:spPr>
            <a:solidFill>
              <a:srgbClr val="FFCC66"/>
            </a:solidFill>
          </c:spPr>
          <c:invertIfNegative val="0"/>
          <c:cat>
            <c:numRef>
              <c:f>'Data 1'!$D$610:$M$610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'Data 1'!$D$614:$M$614</c:f>
              <c:numCache>
                <c:formatCode>#,##0.0</c:formatCode>
                <c:ptCount val="10"/>
                <c:pt idx="0">
                  <c:v>24.751557266463784</c:v>
                </c:pt>
                <c:pt idx="1">
                  <c:v>18.489006822304621</c:v>
                </c:pt>
                <c:pt idx="2">
                  <c:v>11.619584494574912</c:v>
                </c:pt>
                <c:pt idx="3">
                  <c:v>10.543157277459073</c:v>
                </c:pt>
                <c:pt idx="4">
                  <c:v>12.719458227148065</c:v>
                </c:pt>
                <c:pt idx="5">
                  <c:v>12.868637727053919</c:v>
                </c:pt>
                <c:pt idx="6">
                  <c:v>16.688446439471207</c:v>
                </c:pt>
                <c:pt idx="7">
                  <c:v>13.189669235194829</c:v>
                </c:pt>
                <c:pt idx="8">
                  <c:v>27.145474147245551</c:v>
                </c:pt>
                <c:pt idx="9">
                  <c:v>21.779018286610391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0A-4DC6-BD1E-7BAE0998D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0"/>
        <c:axId val="440134288"/>
        <c:axId val="446393904"/>
      </c:barChart>
      <c:catAx>
        <c:axId val="44013428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3939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6393904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#,##0" sourceLinked="0"/>
        <c:majorTickMark val="cross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013428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687107759914738"/>
          <c:y val="4.3355060749856601E-2"/>
          <c:w val="0.50175021894158256"/>
          <c:h val="0.12662299212598424"/>
        </c:manualLayout>
      </c:layout>
      <c:overlay val="0"/>
      <c:txPr>
        <a:bodyPr/>
        <a:lstStyle/>
        <a:p>
          <a:pPr>
            <a:defRPr sz="8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4563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-4" verticalDpi="-4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014807737082345E-2"/>
          <c:y val="0.21569609457639952"/>
          <c:w val="0.84251457249075767"/>
          <c:h val="0.64607768135989729"/>
        </c:manualLayout>
      </c:layout>
      <c:barChart>
        <c:barDir val="bar"/>
        <c:grouping val="stacked"/>
        <c:varyColors val="0"/>
        <c:ser>
          <c:idx val="2"/>
          <c:order val="0"/>
          <c:tx>
            <c:strRef>
              <c:f>'Data 1'!$C$618</c:f>
              <c:strCache>
                <c:ptCount val="1"/>
                <c:pt idx="0">
                  <c:v>Carbón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numRef>
              <c:f>'Data 1'!$D$617:$M$617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'Data 1'!$D$618:$M$618</c:f>
              <c:numCache>
                <c:formatCode>#,##0</c:formatCode>
                <c:ptCount val="10"/>
                <c:pt idx="0">
                  <c:v>2764.9845290000003</c:v>
                </c:pt>
                <c:pt idx="1">
                  <c:v>2682.5672370000002</c:v>
                </c:pt>
                <c:pt idx="2">
                  <c:v>2350.6404040000002</c:v>
                </c:pt>
                <c:pt idx="3">
                  <c:v>2187.7777259999998</c:v>
                </c:pt>
                <c:pt idx="4">
                  <c:v>1861.6830870000001</c:v>
                </c:pt>
                <c:pt idx="5">
                  <c:v>2302.8679710000001</c:v>
                </c:pt>
                <c:pt idx="6">
                  <c:v>2597.531837</c:v>
                </c:pt>
                <c:pt idx="7">
                  <c:v>2395.770931</c:v>
                </c:pt>
                <c:pt idx="8">
                  <c:v>1999.939695</c:v>
                </c:pt>
                <c:pt idx="9">
                  <c:v>221.66149100000001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E4-4A2B-AD2B-C0E4E6B20B41}"/>
            </c:ext>
          </c:extLst>
        </c:ser>
        <c:ser>
          <c:idx val="8"/>
          <c:order val="1"/>
          <c:tx>
            <c:strRef>
              <c:f>'Data 1'!$C$619</c:f>
              <c:strCache>
                <c:ptCount val="1"/>
                <c:pt idx="0">
                  <c:v>Motores diésel</c:v>
                </c:pt>
              </c:strCache>
            </c:strRef>
          </c:tx>
          <c:spPr>
            <a:solidFill>
              <a:srgbClr val="8DA69F"/>
            </a:solidFill>
          </c:spPr>
          <c:invertIfNegative val="0"/>
          <c:cat>
            <c:numRef>
              <c:f>'Data 1'!$D$617:$M$617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'Data 1'!$D$619:$M$619</c:f>
              <c:numCache>
                <c:formatCode>#,##0</c:formatCode>
                <c:ptCount val="10"/>
                <c:pt idx="0">
                  <c:v>923.46236399999998</c:v>
                </c:pt>
                <c:pt idx="1">
                  <c:v>933.28890000000001</c:v>
                </c:pt>
                <c:pt idx="2">
                  <c:v>738.66198199999997</c:v>
                </c:pt>
                <c:pt idx="3">
                  <c:v>666.78356000000008</c:v>
                </c:pt>
                <c:pt idx="4">
                  <c:v>724.983971</c:v>
                </c:pt>
                <c:pt idx="5">
                  <c:v>961.26082000000099</c:v>
                </c:pt>
                <c:pt idx="6">
                  <c:v>795.98756000000003</c:v>
                </c:pt>
                <c:pt idx="7">
                  <c:v>634.8807240000001</c:v>
                </c:pt>
                <c:pt idx="8">
                  <c:v>463.23745500000001</c:v>
                </c:pt>
                <c:pt idx="9">
                  <c:v>282.30966100000001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E4-4A2B-AD2B-C0E4E6B20B41}"/>
            </c:ext>
          </c:extLst>
        </c:ser>
        <c:ser>
          <c:idx val="0"/>
          <c:order val="2"/>
          <c:tx>
            <c:strRef>
              <c:f>'Data 1'!$C$620</c:f>
              <c:strCache>
                <c:ptCount val="1"/>
                <c:pt idx="0">
                  <c:v>Turbina de gas</c:v>
                </c:pt>
              </c:strCache>
            </c:strRef>
          </c:tx>
          <c:spPr>
            <a:solidFill>
              <a:srgbClr val="00CCFF"/>
            </a:solidFill>
          </c:spPr>
          <c:invertIfNegative val="0"/>
          <c:cat>
            <c:numRef>
              <c:f>'Data 1'!$D$617:$M$617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'Data 1'!$D$620:$M$620</c:f>
              <c:numCache>
                <c:formatCode>#,##0</c:formatCode>
                <c:ptCount val="10"/>
                <c:pt idx="0">
                  <c:v>350.60437099999996</c:v>
                </c:pt>
                <c:pt idx="1">
                  <c:v>340.44978000000003</c:v>
                </c:pt>
                <c:pt idx="2">
                  <c:v>514.33898799999906</c:v>
                </c:pt>
                <c:pt idx="3">
                  <c:v>585.38788199999999</c:v>
                </c:pt>
                <c:pt idx="4">
                  <c:v>586.58929899999998</c:v>
                </c:pt>
                <c:pt idx="5">
                  <c:v>339.75826499999999</c:v>
                </c:pt>
                <c:pt idx="6">
                  <c:v>556.52457400000003</c:v>
                </c:pt>
                <c:pt idx="7">
                  <c:v>764.99901499999999</c:v>
                </c:pt>
                <c:pt idx="8">
                  <c:v>441.49074099999996</c:v>
                </c:pt>
                <c:pt idx="9">
                  <c:v>210.560146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E4-4A2B-AD2B-C0E4E6B20B41}"/>
            </c:ext>
          </c:extLst>
        </c:ser>
        <c:ser>
          <c:idx val="3"/>
          <c:order val="3"/>
          <c:tx>
            <c:strRef>
              <c:f>'Data 1'!$C$621</c:f>
              <c:strCache>
                <c:ptCount val="1"/>
                <c:pt idx="0">
                  <c:v>Ciclo combinado (1)</c:v>
                </c:pt>
              </c:strCache>
            </c:strRef>
          </c:tx>
          <c:spPr>
            <a:solidFill>
              <a:srgbClr val="FFCC66"/>
            </a:solidFill>
          </c:spPr>
          <c:invertIfNegative val="0"/>
          <c:cat>
            <c:numRef>
              <c:f>'Data 1'!$D$617:$M$617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'Data 1'!$D$621:$M$621</c:f>
              <c:numCache>
                <c:formatCode>#,##0</c:formatCode>
                <c:ptCount val="10"/>
                <c:pt idx="0">
                  <c:v>1323.108338</c:v>
                </c:pt>
                <c:pt idx="1">
                  <c:v>885.97971200000006</c:v>
                </c:pt>
                <c:pt idx="2">
                  <c:v>407.33072800000002</c:v>
                </c:pt>
                <c:pt idx="3">
                  <c:v>419.63312000000002</c:v>
                </c:pt>
                <c:pt idx="4">
                  <c:v>804.68698600000005</c:v>
                </c:pt>
                <c:pt idx="5">
                  <c:v>535.08209499999998</c:v>
                </c:pt>
                <c:pt idx="6">
                  <c:v>420.42935600000004</c:v>
                </c:pt>
                <c:pt idx="7">
                  <c:v>590.52251799999999</c:v>
                </c:pt>
                <c:pt idx="8">
                  <c:v>1045.1970490000001</c:v>
                </c:pt>
                <c:pt idx="9">
                  <c:v>2412.1366460000004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E4-4A2B-AD2B-C0E4E6B20B41}"/>
            </c:ext>
          </c:extLst>
        </c:ser>
        <c:ser>
          <c:idx val="1"/>
          <c:order val="4"/>
          <c:tx>
            <c:strRef>
              <c:f>'Data 1'!$C$622</c:f>
              <c:strCache>
                <c:ptCount val="1"/>
                <c:pt idx="0">
                  <c:v>Generación auxiliar (2)</c:v>
                </c:pt>
              </c:strCache>
            </c:strRef>
          </c:tx>
          <c:spPr>
            <a:solidFill>
              <a:srgbClr val="C91C17"/>
            </a:solidFill>
          </c:spPr>
          <c:invertIfNegative val="0"/>
          <c:cat>
            <c:numRef>
              <c:f>'Data 1'!$D$617:$M$617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'Data 1'!$D$622:$M$622</c:f>
              <c:numCache>
                <c:formatCode>#,##0</c:formatCode>
                <c:ptCount val="10"/>
                <c:pt idx="0">
                  <c:v>8.721718000000001</c:v>
                </c:pt>
                <c:pt idx="1">
                  <c:v>8.807936999999999</c:v>
                </c:pt>
                <c:pt idx="2">
                  <c:v>6.7598549999999999</c:v>
                </c:pt>
                <c:pt idx="3">
                  <c:v>7.6940939999999998</c:v>
                </c:pt>
                <c:pt idx="4">
                  <c:v>10.57849</c:v>
                </c:pt>
                <c:pt idx="5">
                  <c:v>10.092818999999999</c:v>
                </c:pt>
                <c:pt idx="6">
                  <c:v>14.746465000000001</c:v>
                </c:pt>
                <c:pt idx="7">
                  <c:v>12.813724000000001</c:v>
                </c:pt>
                <c:pt idx="8">
                  <c:v>16.897098999999997</c:v>
                </c:pt>
                <c:pt idx="9">
                  <c:v>3.9038110000000001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E4-4A2B-AD2B-C0E4E6B20B41}"/>
            </c:ext>
          </c:extLst>
        </c:ser>
        <c:ser>
          <c:idx val="5"/>
          <c:order val="5"/>
          <c:tx>
            <c:strRef>
              <c:f>'Data 1'!$C$623</c:f>
              <c:strCache>
                <c:ptCount val="1"/>
                <c:pt idx="0">
                  <c:v>Eólica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numRef>
              <c:f>'Data 1'!$D$617:$M$617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'Data 1'!$D$623:$M$623</c:f>
              <c:numCache>
                <c:formatCode>#,##0</c:formatCode>
                <c:ptCount val="10"/>
                <c:pt idx="0">
                  <c:v>5.7859150000000001</c:v>
                </c:pt>
                <c:pt idx="1">
                  <c:v>6.5046989999999996</c:v>
                </c:pt>
                <c:pt idx="2">
                  <c:v>6.1594679999999995</c:v>
                </c:pt>
                <c:pt idx="3">
                  <c:v>5.8395780000000004</c:v>
                </c:pt>
                <c:pt idx="4">
                  <c:v>5.3182280000000004</c:v>
                </c:pt>
                <c:pt idx="5">
                  <c:v>5.4160579999999996</c:v>
                </c:pt>
                <c:pt idx="6">
                  <c:v>2.9242759999999999</c:v>
                </c:pt>
                <c:pt idx="7">
                  <c:v>3.757171</c:v>
                </c:pt>
                <c:pt idx="8">
                  <c:v>6.0848199999999997</c:v>
                </c:pt>
                <c:pt idx="9">
                  <c:v>3.6409229999999999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E4-4A2B-AD2B-C0E4E6B20B41}"/>
            </c:ext>
          </c:extLst>
        </c:ser>
        <c:ser>
          <c:idx val="6"/>
          <c:order val="6"/>
          <c:tx>
            <c:strRef>
              <c:f>'Data 1'!$C$624</c:f>
              <c:strCache>
                <c:ptCount val="1"/>
                <c:pt idx="0">
                  <c:v>Solar fotovoltaica</c:v>
                </c:pt>
              </c:strCache>
            </c:strRef>
          </c:tx>
          <c:spPr>
            <a:solidFill>
              <a:srgbClr val="E48500"/>
            </a:solidFill>
          </c:spPr>
          <c:invertIfNegative val="0"/>
          <c:cat>
            <c:numRef>
              <c:f>'Data 1'!$D$617:$M$617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'Data 1'!$D$624:$M$624</c:f>
              <c:numCache>
                <c:formatCode>#,##0</c:formatCode>
                <c:ptCount val="10"/>
                <c:pt idx="0">
                  <c:v>101.81091599999999</c:v>
                </c:pt>
                <c:pt idx="1">
                  <c:v>115.59326900000001</c:v>
                </c:pt>
                <c:pt idx="2">
                  <c:v>122.112852</c:v>
                </c:pt>
                <c:pt idx="3">
                  <c:v>122.76568899999999</c:v>
                </c:pt>
                <c:pt idx="4">
                  <c:v>122.619803</c:v>
                </c:pt>
                <c:pt idx="5">
                  <c:v>120.50753</c:v>
                </c:pt>
                <c:pt idx="6">
                  <c:v>123.336995</c:v>
                </c:pt>
                <c:pt idx="7">
                  <c:v>113.48353999999999</c:v>
                </c:pt>
                <c:pt idx="8">
                  <c:v>121.04503299999999</c:v>
                </c:pt>
                <c:pt idx="9">
                  <c:v>118.30664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6E4-4A2B-AD2B-C0E4E6B20B41}"/>
            </c:ext>
          </c:extLst>
        </c:ser>
        <c:ser>
          <c:idx val="7"/>
          <c:order val="7"/>
          <c:tx>
            <c:strRef>
              <c:f>'Data 1'!$C$625</c:f>
              <c:strCache>
                <c:ptCount val="1"/>
                <c:pt idx="0">
                  <c:v>Otras renovables</c:v>
                </c:pt>
              </c:strCache>
            </c:strRef>
          </c:tx>
          <c:spPr>
            <a:solidFill>
              <a:srgbClr val="9A5CBC"/>
            </a:solidFill>
          </c:spPr>
          <c:invertIfNegative val="0"/>
          <c:cat>
            <c:numRef>
              <c:f>'Data 1'!$D$617:$M$617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'Data 1'!$D$625:$M$625</c:f>
              <c:numCache>
                <c:formatCode>#,##0</c:formatCode>
                <c:ptCount val="10"/>
                <c:pt idx="0">
                  <c:v>8.779300000000001E-2</c:v>
                </c:pt>
                <c:pt idx="1">
                  <c:v>0.56983000000000006</c:v>
                </c:pt>
                <c:pt idx="2">
                  <c:v>0.50569299999999995</c:v>
                </c:pt>
                <c:pt idx="3">
                  <c:v>1.945659</c:v>
                </c:pt>
                <c:pt idx="4">
                  <c:v>1.971549</c:v>
                </c:pt>
                <c:pt idx="5">
                  <c:v>1.309715</c:v>
                </c:pt>
                <c:pt idx="6">
                  <c:v>1.626741</c:v>
                </c:pt>
                <c:pt idx="7">
                  <c:v>1.332595</c:v>
                </c:pt>
                <c:pt idx="8">
                  <c:v>1.139367</c:v>
                </c:pt>
                <c:pt idx="9">
                  <c:v>0.62939999999999996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6E4-4A2B-AD2B-C0E4E6B20B41}"/>
            </c:ext>
          </c:extLst>
        </c:ser>
        <c:ser>
          <c:idx val="4"/>
          <c:order val="8"/>
          <c:tx>
            <c:strRef>
              <c:f>'Data 1'!$C$626</c:f>
              <c:strCache>
                <c:ptCount val="1"/>
                <c:pt idx="0">
                  <c:v>Cogeneración</c:v>
                </c:pt>
              </c:strCache>
            </c:strRef>
          </c:tx>
          <c:spPr>
            <a:solidFill>
              <a:srgbClr val="CFA2CA"/>
            </a:solidFill>
          </c:spPr>
          <c:invertIfNegative val="0"/>
          <c:cat>
            <c:numRef>
              <c:f>'Data 1'!$D$617:$M$617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'Data 1'!$D$626:$M$626</c:f>
              <c:numCache>
                <c:formatCode>#,##0</c:formatCode>
                <c:ptCount val="10"/>
                <c:pt idx="0">
                  <c:v>13.333674</c:v>
                </c:pt>
                <c:pt idx="1">
                  <c:v>26.496669999999998</c:v>
                </c:pt>
                <c:pt idx="2">
                  <c:v>25.720822000000002</c:v>
                </c:pt>
                <c:pt idx="3">
                  <c:v>25.222583999999998</c:v>
                </c:pt>
                <c:pt idx="4">
                  <c:v>31.549726999999997</c:v>
                </c:pt>
                <c:pt idx="5">
                  <c:v>34.701317000000003</c:v>
                </c:pt>
                <c:pt idx="6">
                  <c:v>36.244233999999999</c:v>
                </c:pt>
                <c:pt idx="7">
                  <c:v>34.974446</c:v>
                </c:pt>
                <c:pt idx="8">
                  <c:v>34.42747</c:v>
                </c:pt>
                <c:pt idx="9">
                  <c:v>33.823183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6E4-4A2B-AD2B-C0E4E6B20B41}"/>
            </c:ext>
          </c:extLst>
        </c:ser>
        <c:ser>
          <c:idx val="11"/>
          <c:order val="9"/>
          <c:tx>
            <c:strRef>
              <c:f>'Data 1'!$C$627</c:f>
              <c:strCache>
                <c:ptCount val="1"/>
                <c:pt idx="0">
                  <c:v>Residuos no renovables</c:v>
                </c:pt>
              </c:strCache>
            </c:strRef>
          </c:tx>
          <c:spPr>
            <a:solidFill>
              <a:srgbClr val="666666"/>
            </a:solidFill>
          </c:spPr>
          <c:invertIfNegative val="0"/>
          <c:cat>
            <c:numRef>
              <c:f>'Data 1'!$D$617:$M$617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'Data 1'!$D$627:$M$627</c:f>
              <c:numCache>
                <c:formatCode>#,##0</c:formatCode>
                <c:ptCount val="10"/>
                <c:pt idx="0">
                  <c:v>123.7120335</c:v>
                </c:pt>
                <c:pt idx="1">
                  <c:v>122.789536</c:v>
                </c:pt>
                <c:pt idx="2">
                  <c:v>113.06659500000001</c:v>
                </c:pt>
                <c:pt idx="3">
                  <c:v>128.0843295</c:v>
                </c:pt>
                <c:pt idx="4">
                  <c:v>151.09772949999999</c:v>
                </c:pt>
                <c:pt idx="5">
                  <c:v>130.80506650000001</c:v>
                </c:pt>
                <c:pt idx="6">
                  <c:v>143.878668</c:v>
                </c:pt>
                <c:pt idx="7">
                  <c:v>135.7577445</c:v>
                </c:pt>
                <c:pt idx="8">
                  <c:v>145.46326099999999</c:v>
                </c:pt>
                <c:pt idx="9">
                  <c:v>114.001848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6E4-4A2B-AD2B-C0E4E6B20B41}"/>
            </c:ext>
          </c:extLst>
        </c:ser>
        <c:ser>
          <c:idx val="10"/>
          <c:order val="10"/>
          <c:tx>
            <c:strRef>
              <c:f>'Data 1'!$C$628</c:f>
              <c:strCache>
                <c:ptCount val="1"/>
                <c:pt idx="0">
                  <c:v>Residuos renovables</c:v>
                </c:pt>
              </c:strCache>
            </c:strRef>
          </c:tx>
          <c:spPr>
            <a:solidFill>
              <a:srgbClr val="A0A0A0"/>
            </a:solidFill>
          </c:spPr>
          <c:invertIfNegative val="0"/>
          <c:cat>
            <c:numRef>
              <c:f>'Data 1'!$D$617:$M$617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'Data 1'!$D$628:$M$628</c:f>
              <c:numCache>
                <c:formatCode>#,##0</c:formatCode>
                <c:ptCount val="10"/>
                <c:pt idx="0">
                  <c:v>123.7120335</c:v>
                </c:pt>
                <c:pt idx="1">
                  <c:v>122.789536</c:v>
                </c:pt>
                <c:pt idx="2">
                  <c:v>113.06659500000001</c:v>
                </c:pt>
                <c:pt idx="3">
                  <c:v>128.0843295</c:v>
                </c:pt>
                <c:pt idx="4">
                  <c:v>151.09772949999999</c:v>
                </c:pt>
                <c:pt idx="5">
                  <c:v>130.80506650000001</c:v>
                </c:pt>
                <c:pt idx="6">
                  <c:v>143.878668</c:v>
                </c:pt>
                <c:pt idx="7">
                  <c:v>135.7577445</c:v>
                </c:pt>
                <c:pt idx="8">
                  <c:v>145.46326099999999</c:v>
                </c:pt>
                <c:pt idx="9">
                  <c:v>114.001848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6E4-4A2B-AD2B-C0E4E6B20B41}"/>
            </c:ext>
          </c:extLst>
        </c:ser>
        <c:ser>
          <c:idx val="9"/>
          <c:order val="11"/>
          <c:tx>
            <c:strRef>
              <c:f>'Data 1'!$C$630</c:f>
              <c:strCache>
                <c:ptCount val="1"/>
                <c:pt idx="0">
                  <c:v>Enlace Península-Baleares (3)</c:v>
                </c:pt>
              </c:strCache>
            </c:strRef>
          </c:tx>
          <c:spPr>
            <a:solidFill>
              <a:srgbClr val="FF3300"/>
            </a:solidFill>
          </c:spPr>
          <c:invertIfNegative val="0"/>
          <c:cat>
            <c:numRef>
              <c:f>'Data 1'!$D$617:$M$617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'Data 1'!$D$630:$M$630</c:f>
              <c:numCache>
                <c:formatCode>#,##0</c:formatCode>
                <c:ptCount val="10"/>
                <c:pt idx="0">
                  <c:v>0.66324899999999998</c:v>
                </c:pt>
                <c:pt idx="1">
                  <c:v>575.56301800000097</c:v>
                </c:pt>
                <c:pt idx="2">
                  <c:v>1268.5086000000001</c:v>
                </c:pt>
                <c:pt idx="3">
                  <c:v>1298.258934</c:v>
                </c:pt>
                <c:pt idx="4">
                  <c:v>1335.7925439999999</c:v>
                </c:pt>
                <c:pt idx="5">
                  <c:v>1250.5839680000001</c:v>
                </c:pt>
                <c:pt idx="6">
                  <c:v>1179.306642</c:v>
                </c:pt>
                <c:pt idx="7">
                  <c:v>1233.358142</c:v>
                </c:pt>
                <c:pt idx="8">
                  <c:v>1694.8405220000002</c:v>
                </c:pt>
                <c:pt idx="9">
                  <c:v>1426.537525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6E4-4A2B-AD2B-C0E4E6B20B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446394688"/>
        <c:axId val="446395080"/>
      </c:barChart>
      <c:catAx>
        <c:axId val="446394688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395080"/>
        <c:crosses val="autoZero"/>
        <c:auto val="1"/>
        <c:lblAlgn val="ctr"/>
        <c:lblOffset val="100"/>
        <c:noMultiLvlLbl val="0"/>
      </c:catAx>
      <c:valAx>
        <c:axId val="446395080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3946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8.724849853849459E-2"/>
          <c:y val="2.0710212447536562E-2"/>
          <c:w val="0.84118724672271172"/>
          <c:h val="0.187524123831034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4563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80808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014807737082345E-2"/>
          <c:y val="0.22172767538377228"/>
          <c:w val="0.84251457249075767"/>
          <c:h val="0.63732877195967652"/>
        </c:manualLayout>
      </c:layout>
      <c:barChart>
        <c:barDir val="bar"/>
        <c:grouping val="stacked"/>
        <c:varyColors val="0"/>
        <c:ser>
          <c:idx val="2"/>
          <c:order val="0"/>
          <c:tx>
            <c:strRef>
              <c:f>'Data 1'!$C$635</c:f>
              <c:strCache>
                <c:ptCount val="1"/>
                <c:pt idx="0">
                  <c:v>Hidráulica</c:v>
                </c:pt>
              </c:strCache>
            </c:strRef>
          </c:tx>
          <c:spPr>
            <a:solidFill>
              <a:srgbClr val="0090D1"/>
            </a:solidFill>
          </c:spPr>
          <c:invertIfNegative val="0"/>
          <c:cat>
            <c:numRef>
              <c:f>'Data 1'!$D$634:$M$634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'Data 1'!$D$635:$M$635</c:f>
              <c:numCache>
                <c:formatCode>#,##0</c:formatCode>
                <c:ptCount val="10"/>
                <c:pt idx="0">
                  <c:v>1.654771</c:v>
                </c:pt>
                <c:pt idx="1">
                  <c:v>1.769099</c:v>
                </c:pt>
                <c:pt idx="2">
                  <c:v>3.0312829999999997</c:v>
                </c:pt>
                <c:pt idx="3">
                  <c:v>3.4610560000000001</c:v>
                </c:pt>
                <c:pt idx="4">
                  <c:v>3.5683929999999999</c:v>
                </c:pt>
                <c:pt idx="5">
                  <c:v>3.4539609999999996</c:v>
                </c:pt>
                <c:pt idx="6">
                  <c:v>3.271979</c:v>
                </c:pt>
                <c:pt idx="7">
                  <c:v>3.2771120000000002</c:v>
                </c:pt>
                <c:pt idx="8">
                  <c:v>3.5095189999999996</c:v>
                </c:pt>
                <c:pt idx="9">
                  <c:v>3.4808159999999999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01-4EB7-8888-3A0D81E7B819}"/>
            </c:ext>
          </c:extLst>
        </c:ser>
        <c:ser>
          <c:idx val="8"/>
          <c:order val="1"/>
          <c:tx>
            <c:strRef>
              <c:f>'Data 1'!$C$636</c:f>
              <c:strCache>
                <c:ptCount val="1"/>
                <c:pt idx="0">
                  <c:v>Motores diésel</c:v>
                </c:pt>
              </c:strCache>
            </c:strRef>
          </c:tx>
          <c:spPr>
            <a:solidFill>
              <a:srgbClr val="8DA69F"/>
            </a:solidFill>
          </c:spPr>
          <c:invertIfNegative val="0"/>
          <c:cat>
            <c:numRef>
              <c:f>'Data 1'!$D$634:$M$634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'Data 1'!$D$636:$M$636</c:f>
              <c:numCache>
                <c:formatCode>#,##0</c:formatCode>
                <c:ptCount val="10"/>
                <c:pt idx="0">
                  <c:v>2161.3083939999997</c:v>
                </c:pt>
                <c:pt idx="1">
                  <c:v>2108.4429610000002</c:v>
                </c:pt>
                <c:pt idx="2">
                  <c:v>2069.7460700000001</c:v>
                </c:pt>
                <c:pt idx="3">
                  <c:v>2140.7023509999999</c:v>
                </c:pt>
                <c:pt idx="4">
                  <c:v>2202.3375219999998</c:v>
                </c:pt>
                <c:pt idx="5">
                  <c:v>2222.301543</c:v>
                </c:pt>
                <c:pt idx="6">
                  <c:v>2242.3242279999999</c:v>
                </c:pt>
                <c:pt idx="7">
                  <c:v>2121.1348889999999</c:v>
                </c:pt>
                <c:pt idx="8">
                  <c:v>1949.9451159999999</c:v>
                </c:pt>
                <c:pt idx="9">
                  <c:v>1717.4091429999999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01-4EB7-8888-3A0D81E7B819}"/>
            </c:ext>
          </c:extLst>
        </c:ser>
        <c:ser>
          <c:idx val="0"/>
          <c:order val="2"/>
          <c:tx>
            <c:strRef>
              <c:f>'Data 1'!$C$637</c:f>
              <c:strCache>
                <c:ptCount val="1"/>
                <c:pt idx="0">
                  <c:v>Turbina de gas</c:v>
                </c:pt>
              </c:strCache>
            </c:strRef>
          </c:tx>
          <c:spPr>
            <a:solidFill>
              <a:srgbClr val="00CCFF"/>
            </a:solidFill>
          </c:spPr>
          <c:invertIfNegative val="0"/>
          <c:cat>
            <c:numRef>
              <c:f>'Data 1'!$D$634:$M$634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'Data 1'!$D$637:$M$637</c:f>
              <c:numCache>
                <c:formatCode>#,##0</c:formatCode>
                <c:ptCount val="10"/>
                <c:pt idx="0">
                  <c:v>528.79792799999996</c:v>
                </c:pt>
                <c:pt idx="1">
                  <c:v>598.67031000000009</c:v>
                </c:pt>
                <c:pt idx="2">
                  <c:v>368.97421600000001</c:v>
                </c:pt>
                <c:pt idx="3">
                  <c:v>360.74451199999999</c:v>
                </c:pt>
                <c:pt idx="4">
                  <c:v>327.805271</c:v>
                </c:pt>
                <c:pt idx="5">
                  <c:v>275.90062399999999</c:v>
                </c:pt>
                <c:pt idx="6">
                  <c:v>314.34570600000001</c:v>
                </c:pt>
                <c:pt idx="7">
                  <c:v>284.09280899999999</c:v>
                </c:pt>
                <c:pt idx="8">
                  <c:v>228.93631500000001</c:v>
                </c:pt>
                <c:pt idx="9">
                  <c:v>195.760693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01-4EB7-8888-3A0D81E7B819}"/>
            </c:ext>
          </c:extLst>
        </c:ser>
        <c:ser>
          <c:idx val="11"/>
          <c:order val="3"/>
          <c:tx>
            <c:strRef>
              <c:f>'Data 1'!$C$638</c:f>
              <c:strCache>
                <c:ptCount val="1"/>
                <c:pt idx="0">
                  <c:v>Turbina de vapor</c:v>
                </c:pt>
              </c:strCache>
            </c:strRef>
          </c:tx>
          <c:spPr>
            <a:solidFill>
              <a:srgbClr val="AF8E00"/>
            </a:solidFill>
          </c:spPr>
          <c:invertIfNegative val="0"/>
          <c:cat>
            <c:numRef>
              <c:f>'Data 1'!$D$634:$M$634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'Data 1'!$D$638:$M$638</c:f>
              <c:numCache>
                <c:formatCode>#,##0</c:formatCode>
                <c:ptCount val="10"/>
                <c:pt idx="0">
                  <c:v>2634.2951170000001</c:v>
                </c:pt>
                <c:pt idx="1">
                  <c:v>2681.6959270000002</c:v>
                </c:pt>
                <c:pt idx="2">
                  <c:v>2463.7969989999997</c:v>
                </c:pt>
                <c:pt idx="3">
                  <c:v>2070.771428</c:v>
                </c:pt>
                <c:pt idx="4">
                  <c:v>2222.9505669999999</c:v>
                </c:pt>
                <c:pt idx="5">
                  <c:v>2536.1430030000001</c:v>
                </c:pt>
                <c:pt idx="6">
                  <c:v>2674.3938499999999</c:v>
                </c:pt>
                <c:pt idx="7">
                  <c:v>2455.4322969999998</c:v>
                </c:pt>
                <c:pt idx="8">
                  <c:v>2189.0106679999999</c:v>
                </c:pt>
                <c:pt idx="9">
                  <c:v>1387.6066899999998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01-4EB7-8888-3A0D81E7B819}"/>
            </c:ext>
          </c:extLst>
        </c:ser>
        <c:ser>
          <c:idx val="3"/>
          <c:order val="4"/>
          <c:tx>
            <c:strRef>
              <c:f>'Data 1'!$C$639</c:f>
              <c:strCache>
                <c:ptCount val="1"/>
                <c:pt idx="0">
                  <c:v>Ciclo combinado (1)</c:v>
                </c:pt>
              </c:strCache>
            </c:strRef>
          </c:tx>
          <c:spPr>
            <a:solidFill>
              <a:srgbClr val="FFCC66"/>
            </a:solidFill>
          </c:spPr>
          <c:invertIfNegative val="0"/>
          <c:cat>
            <c:numRef>
              <c:f>'Data 1'!$D$634:$M$634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'Data 1'!$D$639:$M$639</c:f>
              <c:numCache>
                <c:formatCode>#,##0</c:formatCode>
                <c:ptCount val="10"/>
                <c:pt idx="0">
                  <c:v>2914.6264580000002</c:v>
                </c:pt>
                <c:pt idx="1">
                  <c:v>2871.675338</c:v>
                </c:pt>
                <c:pt idx="2">
                  <c:v>3036.0126060000002</c:v>
                </c:pt>
                <c:pt idx="3">
                  <c:v>3288.6922519999998</c:v>
                </c:pt>
                <c:pt idx="4">
                  <c:v>3188.0567889999998</c:v>
                </c:pt>
                <c:pt idx="5">
                  <c:v>3008.3337409999999</c:v>
                </c:pt>
                <c:pt idx="6">
                  <c:v>2997.3769480000001</c:v>
                </c:pt>
                <c:pt idx="7">
                  <c:v>3051.021608</c:v>
                </c:pt>
                <c:pt idx="8">
                  <c:v>3053.51755</c:v>
                </c:pt>
                <c:pt idx="9">
                  <c:v>3254.2698949999999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201-4EB7-8888-3A0D81E7B819}"/>
            </c:ext>
          </c:extLst>
        </c:ser>
        <c:ser>
          <c:idx val="12"/>
          <c:order val="5"/>
          <c:tx>
            <c:strRef>
              <c:f>'Data 1'!$C$640</c:f>
              <c:strCache>
                <c:ptCount val="1"/>
                <c:pt idx="0">
                  <c:v>Hidroeólica</c:v>
                </c:pt>
              </c:strCache>
            </c:strRef>
          </c:tx>
          <c:spPr>
            <a:solidFill>
              <a:srgbClr val="00FFFF"/>
            </a:solidFill>
          </c:spPr>
          <c:invertIfNegative val="0"/>
          <c:cat>
            <c:numRef>
              <c:f>'Data 1'!$D$634:$M$634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'Data 1'!$D$640:$M$640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0.8892770000000001</c:v>
                </c:pt>
                <c:pt idx="4">
                  <c:v>8.2074240000000014</c:v>
                </c:pt>
                <c:pt idx="5">
                  <c:v>17.891936000000001</c:v>
                </c:pt>
                <c:pt idx="6">
                  <c:v>20.233057000000002</c:v>
                </c:pt>
                <c:pt idx="7">
                  <c:v>23.655544000000003</c:v>
                </c:pt>
                <c:pt idx="8">
                  <c:v>23.248718</c:v>
                </c:pt>
                <c:pt idx="9">
                  <c:v>19.540226999999998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201-4EB7-8888-3A0D81E7B819}"/>
            </c:ext>
          </c:extLst>
        </c:ser>
        <c:ser>
          <c:idx val="5"/>
          <c:order val="6"/>
          <c:tx>
            <c:strRef>
              <c:f>'Data 1'!$C$641</c:f>
              <c:strCache>
                <c:ptCount val="1"/>
                <c:pt idx="0">
                  <c:v>Eólica</c:v>
                </c:pt>
              </c:strCache>
            </c:strRef>
          </c:tx>
          <c:spPr>
            <a:solidFill>
              <a:srgbClr val="6FB114"/>
            </a:solidFill>
          </c:spPr>
          <c:invertIfNegative val="0"/>
          <c:cat>
            <c:numRef>
              <c:f>'Data 1'!$D$634:$M$634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'Data 1'!$D$641:$M$641</c:f>
              <c:numCache>
                <c:formatCode>#,##0</c:formatCode>
                <c:ptCount val="10"/>
                <c:pt idx="0">
                  <c:v>355.67776099999998</c:v>
                </c:pt>
                <c:pt idx="1">
                  <c:v>361.76732500000003</c:v>
                </c:pt>
                <c:pt idx="2">
                  <c:v>362.73348499999997</c:v>
                </c:pt>
                <c:pt idx="3">
                  <c:v>389.52880599999997</c:v>
                </c:pt>
                <c:pt idx="4">
                  <c:v>396.68714299999999</c:v>
                </c:pt>
                <c:pt idx="5">
                  <c:v>393.08058299999999</c:v>
                </c:pt>
                <c:pt idx="6">
                  <c:v>395.92533299999997</c:v>
                </c:pt>
                <c:pt idx="7">
                  <c:v>622.02860199999998</c:v>
                </c:pt>
                <c:pt idx="8">
                  <c:v>1138.116575</c:v>
                </c:pt>
                <c:pt idx="9">
                  <c:v>1100.4306100000001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01-4EB7-8888-3A0D81E7B819}"/>
            </c:ext>
          </c:extLst>
        </c:ser>
        <c:ser>
          <c:idx val="6"/>
          <c:order val="7"/>
          <c:tx>
            <c:strRef>
              <c:f>'Data 1'!$C$642</c:f>
              <c:strCache>
                <c:ptCount val="1"/>
                <c:pt idx="0">
                  <c:v>Solar fotovoltaica</c:v>
                </c:pt>
              </c:strCache>
            </c:strRef>
          </c:tx>
          <c:spPr>
            <a:solidFill>
              <a:srgbClr val="E48500"/>
            </a:solidFill>
          </c:spPr>
          <c:invertIfNegative val="0"/>
          <c:cat>
            <c:numRef>
              <c:f>'Data 1'!$D$634:$M$634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'Data 1'!$D$642:$M$642</c:f>
              <c:numCache>
                <c:formatCode>#,##0</c:formatCode>
                <c:ptCount val="10"/>
                <c:pt idx="0">
                  <c:v>232.99919</c:v>
                </c:pt>
                <c:pt idx="1">
                  <c:v>256.51338600000003</c:v>
                </c:pt>
                <c:pt idx="2">
                  <c:v>286.70331699999997</c:v>
                </c:pt>
                <c:pt idx="3">
                  <c:v>282.28568899999999</c:v>
                </c:pt>
                <c:pt idx="4">
                  <c:v>275.546605</c:v>
                </c:pt>
                <c:pt idx="5">
                  <c:v>277.66134299999999</c:v>
                </c:pt>
                <c:pt idx="6">
                  <c:v>273.626665</c:v>
                </c:pt>
                <c:pt idx="7">
                  <c:v>272.07269199999996</c:v>
                </c:pt>
                <c:pt idx="8">
                  <c:v>278.920098</c:v>
                </c:pt>
                <c:pt idx="9">
                  <c:v>258.09411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201-4EB7-8888-3A0D81E7B819}"/>
            </c:ext>
          </c:extLst>
        </c:ser>
        <c:ser>
          <c:idx val="7"/>
          <c:order val="8"/>
          <c:tx>
            <c:strRef>
              <c:f>'Data 1'!$C$643</c:f>
              <c:strCache>
                <c:ptCount val="1"/>
                <c:pt idx="0">
                  <c:v>Otras renovables</c:v>
                </c:pt>
              </c:strCache>
            </c:strRef>
          </c:tx>
          <c:spPr>
            <a:solidFill>
              <a:srgbClr val="9A5CBC"/>
            </a:solidFill>
          </c:spPr>
          <c:invertIfNegative val="0"/>
          <c:cat>
            <c:numRef>
              <c:f>'Data 1'!$D$634:$M$634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'Data 1'!$D$643:$M$643</c:f>
              <c:numCache>
                <c:formatCode>#,##0</c:formatCode>
                <c:ptCount val="10"/>
                <c:pt idx="0">
                  <c:v>8.8159460000000003</c:v>
                </c:pt>
                <c:pt idx="1">
                  <c:v>8.0504469999999895</c:v>
                </c:pt>
                <c:pt idx="2">
                  <c:v>8.5025879999999905</c:v>
                </c:pt>
                <c:pt idx="3">
                  <c:v>8.8065840000000009</c:v>
                </c:pt>
                <c:pt idx="4">
                  <c:v>8.0536249999999896</c:v>
                </c:pt>
                <c:pt idx="5">
                  <c:v>9.3357750000000106</c:v>
                </c:pt>
                <c:pt idx="6">
                  <c:v>9.5652590000000099</c:v>
                </c:pt>
                <c:pt idx="7">
                  <c:v>8.931597</c:v>
                </c:pt>
                <c:pt idx="8">
                  <c:v>9.7735750000000099</c:v>
                </c:pt>
                <c:pt idx="9">
                  <c:v>9.1869809999999994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201-4EB7-8888-3A0D81E7B819}"/>
            </c:ext>
          </c:extLst>
        </c:ser>
        <c:ser>
          <c:idx val="4"/>
          <c:order val="9"/>
          <c:tx>
            <c:strRef>
              <c:f>'Data 1'!$C$644</c:f>
              <c:strCache>
                <c:ptCount val="1"/>
                <c:pt idx="0">
                  <c:v>Cogeneración</c:v>
                </c:pt>
              </c:strCache>
            </c:strRef>
          </c:tx>
          <c:spPr>
            <a:solidFill>
              <a:srgbClr val="CFA2CA"/>
            </a:solidFill>
          </c:spPr>
          <c:invertIfNegative val="0"/>
          <c:cat>
            <c:numRef>
              <c:f>'Data 1'!$D$634:$M$634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'Data 1'!$D$644:$M$644</c:f>
              <c:numCache>
                <c:formatCode>#,##0</c:formatCode>
                <c:ptCount val="10"/>
                <c:pt idx="0">
                  <c:v>24.807366000000002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201-4EB7-8888-3A0D81E7B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446395864"/>
        <c:axId val="446396256"/>
      </c:barChart>
      <c:catAx>
        <c:axId val="446395864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396256"/>
        <c:crosses val="autoZero"/>
        <c:auto val="1"/>
        <c:lblAlgn val="ctr"/>
        <c:lblOffset val="100"/>
        <c:noMultiLvlLbl val="0"/>
      </c:catAx>
      <c:valAx>
        <c:axId val="446396256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39586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7317294066252543E-2"/>
          <c:y val="4.0232238766693115E-2"/>
          <c:w val="0.92180012004588741"/>
          <c:h val="0.13087922422219619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4563"/>
              </a:solidFill>
              <a:latin typeface="Arial" panose="020B0604020202020204" pitchFamily="34" charset="0"/>
              <a:ea typeface="Arial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80808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52450327099478E-2"/>
          <c:y val="0.17933153599862162"/>
          <c:w val="0.81619185598641442"/>
          <c:h val="0.6749394115182020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'Data 1'!$C$649</c:f>
              <c:strCache>
                <c:ptCount val="1"/>
                <c:pt idx="0">
                  <c:v>Carbon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numRef>
              <c:f>'Data 1'!$D$648:$M$648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'Data 1'!$D$649:$M$649</c:f>
              <c:numCache>
                <c:formatCode>#,##0</c:formatCode>
                <c:ptCount val="10"/>
                <c:pt idx="0">
                  <c:v>41026656.903999999</c:v>
                </c:pt>
                <c:pt idx="1">
                  <c:v>51094541.222999997</c:v>
                </c:pt>
                <c:pt idx="2">
                  <c:v>37477568.108999997</c:v>
                </c:pt>
                <c:pt idx="3">
                  <c:v>41090701.177000001</c:v>
                </c:pt>
                <c:pt idx="4">
                  <c:v>49985653.751000002</c:v>
                </c:pt>
                <c:pt idx="5">
                  <c:v>35448088.887000002</c:v>
                </c:pt>
                <c:pt idx="6">
                  <c:v>42768449.391000003</c:v>
                </c:pt>
                <c:pt idx="7">
                  <c:v>36001786.045999996</c:v>
                </c:pt>
                <c:pt idx="8">
                  <c:v>12384273.155999999</c:v>
                </c:pt>
                <c:pt idx="9">
                  <c:v>4885397.7580000004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95-4180-BEE9-0824D50630DA}"/>
            </c:ext>
          </c:extLst>
        </c:ser>
        <c:ser>
          <c:idx val="8"/>
          <c:order val="1"/>
          <c:tx>
            <c:strRef>
              <c:f>'Data 1'!$C$650</c:f>
              <c:strCache>
                <c:ptCount val="1"/>
                <c:pt idx="0">
                  <c:v>Fuel/gas</c:v>
                </c:pt>
              </c:strCache>
            </c:strRef>
          </c:tx>
          <c:spPr>
            <a:solidFill>
              <a:srgbClr val="BA0F16"/>
            </a:solidFill>
          </c:spPr>
          <c:invertIfNegative val="0"/>
          <c:cat>
            <c:numRef>
              <c:f>'Data 1'!$D$648:$M$648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'Data 1'!$D$650:$M$650</c:f>
              <c:numCache>
                <c:formatCode>#,##0</c:formatCode>
                <c:ptCount val="10"/>
                <c:pt idx="0">
                  <c:v>6168042.9469999997</c:v>
                </c:pt>
                <c:pt idx="1">
                  <c:v>6236640.9039999992</c:v>
                </c:pt>
                <c:pt idx="2">
                  <c:v>5592117.2549999999</c:v>
                </c:pt>
                <c:pt idx="3">
                  <c:v>5198990.0659999996</c:v>
                </c:pt>
                <c:pt idx="4">
                  <c:v>5356609.5039999997</c:v>
                </c:pt>
                <c:pt idx="5">
                  <c:v>5601257.767</c:v>
                </c:pt>
                <c:pt idx="6">
                  <c:v>5801449.8640000001</c:v>
                </c:pt>
                <c:pt idx="7">
                  <c:v>5489453.504999999</c:v>
                </c:pt>
                <c:pt idx="8">
                  <c:v>4644752.784</c:v>
                </c:pt>
                <c:pt idx="9">
                  <c:v>3331936.156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95-4180-BEE9-0824D50630DA}"/>
            </c:ext>
          </c:extLst>
        </c:ser>
        <c:ser>
          <c:idx val="3"/>
          <c:order val="2"/>
          <c:tx>
            <c:strRef>
              <c:f>'Data 1'!$C$651</c:f>
              <c:strCache>
                <c:ptCount val="1"/>
                <c:pt idx="0">
                  <c:v>Ciclo combinado</c:v>
                </c:pt>
              </c:strCache>
            </c:strRef>
          </c:tx>
          <c:spPr>
            <a:solidFill>
              <a:srgbClr val="FFCC66"/>
            </a:solidFill>
          </c:spPr>
          <c:invertIfNegative val="0"/>
          <c:cat>
            <c:numRef>
              <c:f>'Data 1'!$D$648:$M$648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'Data 1'!$D$651:$M$651</c:f>
              <c:numCache>
                <c:formatCode>#,##0</c:formatCode>
                <c:ptCount val="10"/>
                <c:pt idx="0">
                  <c:v>20964447.905000001</c:v>
                </c:pt>
                <c:pt idx="1">
                  <c:v>16374931.460999999</c:v>
                </c:pt>
                <c:pt idx="2">
                  <c:v>11446736.821</c:v>
                </c:pt>
                <c:pt idx="3">
                  <c:v>10536239.845000001</c:v>
                </c:pt>
                <c:pt idx="4">
                  <c:v>12047630.317</c:v>
                </c:pt>
                <c:pt idx="5">
                  <c:v>11966149.066</c:v>
                </c:pt>
                <c:pt idx="6">
                  <c:v>14943795.127</c:v>
                </c:pt>
                <c:pt idx="7">
                  <c:v>11841921.435000001</c:v>
                </c:pt>
                <c:pt idx="8">
                  <c:v>21183920.116</c:v>
                </c:pt>
                <c:pt idx="9">
                  <c:v>17133462.633000001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95-4180-BEE9-0824D50630DA}"/>
            </c:ext>
          </c:extLst>
        </c:ser>
        <c:ser>
          <c:idx val="4"/>
          <c:order val="3"/>
          <c:tx>
            <c:strRef>
              <c:f>'Data 1'!$C$652</c:f>
              <c:strCache>
                <c:ptCount val="1"/>
                <c:pt idx="0">
                  <c:v>Cogeneración</c:v>
                </c:pt>
              </c:strCache>
            </c:strRef>
          </c:tx>
          <c:spPr>
            <a:solidFill>
              <a:srgbClr val="CFA2CA"/>
            </a:solidFill>
          </c:spPr>
          <c:invertIfNegative val="0"/>
          <c:cat>
            <c:numRef>
              <c:f>'Data 1'!$D$648:$M$648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'Data 1'!$D$652:$M$652</c:f>
              <c:numCache>
                <c:formatCode>#,##0</c:formatCode>
                <c:ptCount val="10"/>
                <c:pt idx="0">
                  <c:v>11626179.882999999</c:v>
                </c:pt>
                <c:pt idx="1">
                  <c:v>12328828.361</c:v>
                </c:pt>
                <c:pt idx="2">
                  <c:v>11717552.586999999</c:v>
                </c:pt>
                <c:pt idx="3">
                  <c:v>9178232.6950000003</c:v>
                </c:pt>
                <c:pt idx="4">
                  <c:v>9576333.5879999995</c:v>
                </c:pt>
                <c:pt idx="5">
                  <c:v>9845284.5700000003</c:v>
                </c:pt>
                <c:pt idx="6">
                  <c:v>10720486.584000001</c:v>
                </c:pt>
                <c:pt idx="7">
                  <c:v>11022567.761</c:v>
                </c:pt>
                <c:pt idx="8">
                  <c:v>11253752.863</c:v>
                </c:pt>
                <c:pt idx="9">
                  <c:v>10060579.124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95-4180-BEE9-0824D50630DA}"/>
            </c:ext>
          </c:extLst>
        </c:ser>
        <c:ser>
          <c:idx val="10"/>
          <c:order val="4"/>
          <c:tx>
            <c:strRef>
              <c:f>'Data 1'!$C$653</c:f>
              <c:strCache>
                <c:ptCount val="1"/>
                <c:pt idx="0">
                  <c:v>Residuos no renovables</c:v>
                </c:pt>
              </c:strCache>
            </c:strRef>
          </c:tx>
          <c:spPr>
            <a:solidFill>
              <a:srgbClr val="666666"/>
            </a:solidFill>
          </c:spPr>
          <c:invertIfNegative val="0"/>
          <c:cat>
            <c:numRef>
              <c:f>'Data 1'!$D$648:$M$648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'Data 1'!$D$653:$M$653</c:f>
              <c:numCache>
                <c:formatCode>#,##0</c:formatCode>
                <c:ptCount val="10"/>
                <c:pt idx="0">
                  <c:v>309064.91200000001</c:v>
                </c:pt>
                <c:pt idx="1">
                  <c:v>381459.81199999998</c:v>
                </c:pt>
                <c:pt idx="2">
                  <c:v>388136.64500000002</c:v>
                </c:pt>
                <c:pt idx="3">
                  <c:v>471810.50900000002</c:v>
                </c:pt>
                <c:pt idx="4">
                  <c:v>595226.16599999997</c:v>
                </c:pt>
                <c:pt idx="5">
                  <c:v>625671.29500000004</c:v>
                </c:pt>
                <c:pt idx="6">
                  <c:v>625916.27500000002</c:v>
                </c:pt>
                <c:pt idx="7">
                  <c:v>584391.06799999997</c:v>
                </c:pt>
                <c:pt idx="8">
                  <c:v>533391.18700000003</c:v>
                </c:pt>
                <c:pt idx="9">
                  <c:v>711818.80900000001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895-4180-BEE9-0824D5063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446398608"/>
        <c:axId val="446399000"/>
      </c:barChart>
      <c:lineChart>
        <c:grouping val="standard"/>
        <c:varyColors val="0"/>
        <c:ser>
          <c:idx val="0"/>
          <c:order val="5"/>
          <c:tx>
            <c:strRef>
              <c:f>'Data 1'!$C$655</c:f>
              <c:strCache>
                <c:ptCount val="1"/>
                <c:pt idx="0">
                  <c:v>Factor emisión (tCO2 eq./MWh)</c:v>
                </c:pt>
              </c:strCache>
            </c:strRef>
          </c:tx>
          <c:marker>
            <c:symbol val="none"/>
          </c:marker>
          <c:cat>
            <c:numRef>
              <c:f>'Data 1'!$D$648:$M$648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'Data 1'!$D$655:$M$655</c:f>
              <c:numCache>
                <c:formatCode>#,##0.000</c:formatCode>
                <c:ptCount val="10"/>
                <c:pt idx="0">
                  <c:v>0.28671307204688035</c:v>
                </c:pt>
                <c:pt idx="1">
                  <c:v>0.3052303465987819</c:v>
                </c:pt>
                <c:pt idx="2">
                  <c:v>0.24378143115701839</c:v>
                </c:pt>
                <c:pt idx="3">
                  <c:v>0.24942980810567572</c:v>
                </c:pt>
                <c:pt idx="4">
                  <c:v>0.28999939081145953</c:v>
                </c:pt>
                <c:pt idx="5">
                  <c:v>0.24246675929113179</c:v>
                </c:pt>
                <c:pt idx="6">
                  <c:v>0.28539250444909525</c:v>
                </c:pt>
                <c:pt idx="7">
                  <c:v>0.24882997367972459</c:v>
                </c:pt>
                <c:pt idx="8">
                  <c:v>0.1916969410500356</c:v>
                </c:pt>
                <c:pt idx="9">
                  <c:v>0.14372649235958018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95-4180-BEE9-0824D5063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399784"/>
        <c:axId val="446399392"/>
      </c:lineChart>
      <c:catAx>
        <c:axId val="44639860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399000"/>
        <c:crosses val="autoZero"/>
        <c:auto val="1"/>
        <c:lblAlgn val="ctr"/>
        <c:lblOffset val="100"/>
        <c:noMultiLvlLbl val="0"/>
      </c:catAx>
      <c:valAx>
        <c:axId val="446399000"/>
        <c:scaling>
          <c:orientation val="minMax"/>
          <c:max val="16000000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title>
          <c:tx>
            <c:rich>
              <a:bodyPr rot="0" vert="horz"/>
              <a:lstStyle/>
              <a:p>
                <a:pPr>
                  <a:defRPr sz="80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s-ES" sz="80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tCO2 eq.</a:t>
                </a:r>
              </a:p>
            </c:rich>
          </c:tx>
          <c:layout>
            <c:manualLayout>
              <c:xMode val="edge"/>
              <c:yMode val="edge"/>
              <c:x val="9.5881289384760024E-2"/>
              <c:y val="0.12233271051606347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398608"/>
        <c:crosses val="autoZero"/>
        <c:crossBetween val="between"/>
        <c:majorUnit val="20000000"/>
        <c:dispUnits>
          <c:builtInUnit val="millions"/>
          <c:dispUnitsLbl>
            <c:txPr>
              <a:bodyPr/>
              <a:lstStyle/>
              <a:p>
                <a:pPr>
                  <a:defRPr>
                    <a:solidFill>
                      <a:srgbClr val="004563"/>
                    </a:solidFill>
                  </a:defRPr>
                </a:pPr>
                <a:endParaRPr lang="es-ES"/>
              </a:p>
            </c:txPr>
          </c:dispUnitsLbl>
        </c:dispUnits>
      </c:valAx>
      <c:valAx>
        <c:axId val="446399392"/>
        <c:scaling>
          <c:orientation val="minMax"/>
          <c:max val="0.4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s-ES" sz="80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tCO2 eq./MWh</a:t>
                </a:r>
              </a:p>
            </c:rich>
          </c:tx>
          <c:layout>
            <c:manualLayout>
              <c:xMode val="edge"/>
              <c:yMode val="edge"/>
              <c:x val="0.82082263397724808"/>
              <c:y val="0.12325415741005888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446399784"/>
        <c:crosses val="max"/>
        <c:crossBetween val="between"/>
      </c:valAx>
      <c:catAx>
        <c:axId val="44639978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446399392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8.7394684595413399E-2"/>
          <c:y val="2.816625476255244E-2"/>
          <c:w val="0.91096899761684047"/>
          <c:h val="8.865434264453996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4563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80808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4623852398197"/>
          <c:y val="0.12023884688370216"/>
          <c:w val="0.82649935767522731"/>
          <c:h val="0.739762648953175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90D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4563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'Data 2'!$C$201:$C$205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 formatCode="0">
                  <c:v>2020</c:v>
                </c:pt>
              </c:numCache>
            </c:numRef>
          </c:cat>
          <c:val>
            <c:numRef>
              <c:f>'Data 2'!$D$201:$D$205</c:f>
              <c:numCache>
                <c:formatCode>#,##0\ _)</c:formatCode>
                <c:ptCount val="5"/>
                <c:pt idx="0">
                  <c:v>36111.434365772002</c:v>
                </c:pt>
                <c:pt idx="1">
                  <c:v>18447.346771659999</c:v>
                </c:pt>
                <c:pt idx="2">
                  <c:v>34113.964229872006</c:v>
                </c:pt>
                <c:pt idx="3">
                  <c:v>24715.505746512001</c:v>
                </c:pt>
                <c:pt idx="4">
                  <c:v>30610.772670926002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B7-4599-A2C1-8C5B2079A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402920"/>
        <c:axId val="446403312"/>
      </c:barChart>
      <c:catAx>
        <c:axId val="446402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4033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640331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#,##0\ _)" sourceLinked="1"/>
        <c:majorTickMark val="cross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402920"/>
        <c:crosses val="autoZero"/>
        <c:crossBetween val="between"/>
        <c:majorUnit val="1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4563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-4" verticalDpi="-4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673469387755103"/>
          <c:y val="0.18462652564469048"/>
          <c:w val="0.68571428571428572"/>
          <c:h val="0.64087696958672247"/>
        </c:manualLayout>
      </c:layout>
      <c:areaChart>
        <c:grouping val="standard"/>
        <c:varyColors val="0"/>
        <c:ser>
          <c:idx val="7"/>
          <c:order val="0"/>
          <c:spPr>
            <a:solidFill>
              <a:srgbClr val="C0C0FF"/>
            </a:solidFill>
            <a:ln w="25400">
              <a:noFill/>
            </a:ln>
          </c:spPr>
          <c:cat>
            <c:strRef>
              <c:f>'Data 2'!$C$73:$C$133</c:f>
              <c:strCache>
                <c:ptCount val="61"/>
                <c:pt idx="0">
                  <c:v>2015 Diciembre</c:v>
                </c:pt>
                <c:pt idx="1">
                  <c:v>2016 Enero</c:v>
                </c:pt>
                <c:pt idx="2">
                  <c:v>2016 Febrero</c:v>
                </c:pt>
                <c:pt idx="3">
                  <c:v>2016 Marzo</c:v>
                </c:pt>
                <c:pt idx="4">
                  <c:v>2016 Abril</c:v>
                </c:pt>
                <c:pt idx="5">
                  <c:v>2016 Mayo</c:v>
                </c:pt>
                <c:pt idx="6">
                  <c:v>2016 Junio</c:v>
                </c:pt>
                <c:pt idx="7">
                  <c:v>2016 Julio</c:v>
                </c:pt>
                <c:pt idx="8">
                  <c:v>2016 Agosto</c:v>
                </c:pt>
                <c:pt idx="9">
                  <c:v>2016 Septiembre</c:v>
                </c:pt>
                <c:pt idx="10">
                  <c:v>2016 Octubre</c:v>
                </c:pt>
                <c:pt idx="11">
                  <c:v>2016 Noviembre</c:v>
                </c:pt>
                <c:pt idx="12">
                  <c:v>2016 Diciembre</c:v>
                </c:pt>
                <c:pt idx="13">
                  <c:v>2017 Enero</c:v>
                </c:pt>
                <c:pt idx="14">
                  <c:v>2017 Febrero</c:v>
                </c:pt>
                <c:pt idx="15">
                  <c:v>2017 Marzo</c:v>
                </c:pt>
                <c:pt idx="16">
                  <c:v>2017 Abril</c:v>
                </c:pt>
                <c:pt idx="17">
                  <c:v>2017 Mayo</c:v>
                </c:pt>
                <c:pt idx="18">
                  <c:v>2017 Junio</c:v>
                </c:pt>
                <c:pt idx="19">
                  <c:v>2017 Julio</c:v>
                </c:pt>
                <c:pt idx="20">
                  <c:v>2017 Agosto</c:v>
                </c:pt>
                <c:pt idx="21">
                  <c:v>2017 Septiembre</c:v>
                </c:pt>
                <c:pt idx="22">
                  <c:v>2017 Octubre</c:v>
                </c:pt>
                <c:pt idx="23">
                  <c:v>2017 Noviembre</c:v>
                </c:pt>
                <c:pt idx="24">
                  <c:v>2017 Diciembre</c:v>
                </c:pt>
                <c:pt idx="25">
                  <c:v>2018 Enero</c:v>
                </c:pt>
                <c:pt idx="26">
                  <c:v>2018 Febrero</c:v>
                </c:pt>
                <c:pt idx="27">
                  <c:v>2018 Marzo</c:v>
                </c:pt>
                <c:pt idx="28">
                  <c:v>2018 Abril</c:v>
                </c:pt>
                <c:pt idx="29">
                  <c:v>2018 Mayo</c:v>
                </c:pt>
                <c:pt idx="30">
                  <c:v>2018 Junio</c:v>
                </c:pt>
                <c:pt idx="31">
                  <c:v>2018 Julio</c:v>
                </c:pt>
                <c:pt idx="32">
                  <c:v>2018 Agosto</c:v>
                </c:pt>
                <c:pt idx="33">
                  <c:v>2018 Septiembre</c:v>
                </c:pt>
                <c:pt idx="34">
                  <c:v>2018 Octubre</c:v>
                </c:pt>
                <c:pt idx="35">
                  <c:v>2018 Noviembre</c:v>
                </c:pt>
                <c:pt idx="36">
                  <c:v>2018 Diciembre</c:v>
                </c:pt>
                <c:pt idx="37">
                  <c:v>2019 Enero</c:v>
                </c:pt>
                <c:pt idx="38">
                  <c:v>2019 Febrero</c:v>
                </c:pt>
                <c:pt idx="39">
                  <c:v>2019 Marzo</c:v>
                </c:pt>
                <c:pt idx="40">
                  <c:v>2019 Abril</c:v>
                </c:pt>
                <c:pt idx="41">
                  <c:v>2019 Mayo</c:v>
                </c:pt>
                <c:pt idx="42">
                  <c:v>2019 Junio</c:v>
                </c:pt>
                <c:pt idx="43">
                  <c:v>2019 Julio</c:v>
                </c:pt>
                <c:pt idx="44">
                  <c:v>2019 Agosto</c:v>
                </c:pt>
                <c:pt idx="45">
                  <c:v>2019 Septiembre</c:v>
                </c:pt>
                <c:pt idx="46">
                  <c:v>2019 Octubre</c:v>
                </c:pt>
                <c:pt idx="47">
                  <c:v>2019 Noviembre</c:v>
                </c:pt>
                <c:pt idx="48">
                  <c:v>2019 Diciembre</c:v>
                </c:pt>
                <c:pt idx="49">
                  <c:v>2020 Enero</c:v>
                </c:pt>
                <c:pt idx="50">
                  <c:v>2020 Febrero</c:v>
                </c:pt>
                <c:pt idx="51">
                  <c:v>2020 Marzo</c:v>
                </c:pt>
                <c:pt idx="52">
                  <c:v>2020 Abril</c:v>
                </c:pt>
                <c:pt idx="53">
                  <c:v>2020 Mayo</c:v>
                </c:pt>
                <c:pt idx="54">
                  <c:v>2020 Junio</c:v>
                </c:pt>
                <c:pt idx="55">
                  <c:v>2020 Julio</c:v>
                </c:pt>
                <c:pt idx="56">
                  <c:v>2020 Agosto</c:v>
                </c:pt>
                <c:pt idx="57">
                  <c:v>2020 Septiembre</c:v>
                </c:pt>
                <c:pt idx="58">
                  <c:v>2020 Octubre</c:v>
                </c:pt>
                <c:pt idx="59">
                  <c:v>2020 Noviembre</c:v>
                </c:pt>
                <c:pt idx="60">
                  <c:v>2020 Diciembre</c:v>
                </c:pt>
              </c:strCache>
            </c:strRef>
          </c:cat>
          <c:val>
            <c:numRef>
              <c:f>'Data 2'!$F$8:$F$68</c:f>
              <c:numCache>
                <c:formatCode>#,##0\ _)</c:formatCode>
                <c:ptCount val="61"/>
                <c:pt idx="0">
                  <c:v>13185.382049999995</c:v>
                </c:pt>
                <c:pt idx="1">
                  <c:v>13001.9</c:v>
                </c:pt>
                <c:pt idx="2">
                  <c:v>13315.6</c:v>
                </c:pt>
                <c:pt idx="3">
                  <c:v>13856.7</c:v>
                </c:pt>
                <c:pt idx="4">
                  <c:v>14018.9</c:v>
                </c:pt>
                <c:pt idx="5">
                  <c:v>14159.3</c:v>
                </c:pt>
                <c:pt idx="6">
                  <c:v>13746.6</c:v>
                </c:pt>
                <c:pt idx="7">
                  <c:v>12254.4</c:v>
                </c:pt>
                <c:pt idx="8">
                  <c:v>10936.9</c:v>
                </c:pt>
                <c:pt idx="9">
                  <c:v>10062.1</c:v>
                </c:pt>
                <c:pt idx="10">
                  <c:v>9669.2000000000007</c:v>
                </c:pt>
                <c:pt idx="11">
                  <c:v>11022.8</c:v>
                </c:pt>
                <c:pt idx="12">
                  <c:v>13351.2</c:v>
                </c:pt>
                <c:pt idx="13">
                  <c:v>13008.613363950004</c:v>
                </c:pt>
                <c:pt idx="14">
                  <c:v>13281.664873649997</c:v>
                </c:pt>
                <c:pt idx="15">
                  <c:v>13801.362023799997</c:v>
                </c:pt>
                <c:pt idx="16">
                  <c:v>13963.73314565</c:v>
                </c:pt>
                <c:pt idx="17">
                  <c:v>14131.526504949998</c:v>
                </c:pt>
                <c:pt idx="18">
                  <c:v>13746.674503350001</c:v>
                </c:pt>
                <c:pt idx="19">
                  <c:v>12256.393885149993</c:v>
                </c:pt>
                <c:pt idx="20">
                  <c:v>10936.14513655</c:v>
                </c:pt>
                <c:pt idx="21">
                  <c:v>10089.784508599998</c:v>
                </c:pt>
                <c:pt idx="22">
                  <c:v>9703.2406173500003</c:v>
                </c:pt>
                <c:pt idx="23">
                  <c:v>11121.649687099996</c:v>
                </c:pt>
                <c:pt idx="24">
                  <c:v>13517.033399999991</c:v>
                </c:pt>
                <c:pt idx="25">
                  <c:v>13015.303654600004</c:v>
                </c:pt>
                <c:pt idx="26">
                  <c:v>13247.693941849997</c:v>
                </c:pt>
                <c:pt idx="27">
                  <c:v>13745.993583199999</c:v>
                </c:pt>
                <c:pt idx="28">
                  <c:v>13908.518133250001</c:v>
                </c:pt>
                <c:pt idx="29">
                  <c:v>14103.721296199999</c:v>
                </c:pt>
                <c:pt idx="30">
                  <c:v>13746.699392400003</c:v>
                </c:pt>
                <c:pt idx="31">
                  <c:v>12258.390641599992</c:v>
                </c:pt>
                <c:pt idx="32">
                  <c:v>10935.424107500001</c:v>
                </c:pt>
                <c:pt idx="33">
                  <c:v>10117.515214899999</c:v>
                </c:pt>
                <c:pt idx="34">
                  <c:v>9737.2663309</c:v>
                </c:pt>
                <c:pt idx="35">
                  <c:v>11146.955049999997</c:v>
                </c:pt>
                <c:pt idx="36">
                  <c:v>13456.058434449991</c:v>
                </c:pt>
                <c:pt idx="37">
                  <c:v>13020.290870750003</c:v>
                </c:pt>
                <c:pt idx="38">
                  <c:v>13213.723010049996</c:v>
                </c:pt>
                <c:pt idx="39">
                  <c:v>13690.625142599998</c:v>
                </c:pt>
                <c:pt idx="40">
                  <c:v>13853.30312085</c:v>
                </c:pt>
                <c:pt idx="41">
                  <c:v>14075.916087449999</c:v>
                </c:pt>
                <c:pt idx="42">
                  <c:v>13746.724281450002</c:v>
                </c:pt>
                <c:pt idx="43">
                  <c:v>12260.387398049996</c:v>
                </c:pt>
                <c:pt idx="44">
                  <c:v>10934.703078450004</c:v>
                </c:pt>
                <c:pt idx="45">
                  <c:v>10145.245921199999</c:v>
                </c:pt>
                <c:pt idx="46">
                  <c:v>9771.2920444499996</c:v>
                </c:pt>
                <c:pt idx="47">
                  <c:v>11172.260412899997</c:v>
                </c:pt>
                <c:pt idx="48">
                  <c:v>13395.083468899993</c:v>
                </c:pt>
                <c:pt idx="49">
                  <c:v>13025.278086900002</c:v>
                </c:pt>
                <c:pt idx="50">
                  <c:v>13282.205454749997</c:v>
                </c:pt>
                <c:pt idx="51">
                  <c:v>13779.121679499998</c:v>
                </c:pt>
                <c:pt idx="52">
                  <c:v>13901.975652950001</c:v>
                </c:pt>
                <c:pt idx="53">
                  <c:v>14115.337503700002</c:v>
                </c:pt>
                <c:pt idx="54">
                  <c:v>13804.115890500001</c:v>
                </c:pt>
                <c:pt idx="55">
                  <c:v>12335.885264499995</c:v>
                </c:pt>
                <c:pt idx="56">
                  <c:v>11008.379514400005</c:v>
                </c:pt>
                <c:pt idx="57">
                  <c:v>10216.987657999998</c:v>
                </c:pt>
                <c:pt idx="58">
                  <c:v>9860.0850484999992</c:v>
                </c:pt>
                <c:pt idx="59">
                  <c:v>11197.565775799998</c:v>
                </c:pt>
                <c:pt idx="60">
                  <c:v>13334.108503349993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0F-4AEB-BC50-E9563E880C3A}"/>
            </c:ext>
          </c:extLst>
        </c:ser>
        <c:ser>
          <c:idx val="8"/>
          <c:order val="1"/>
          <c:spPr>
            <a:solidFill>
              <a:srgbClr val="F7D2C6"/>
            </a:solidFill>
            <a:ln w="25400">
              <a:noFill/>
            </a:ln>
          </c:spPr>
          <c:cat>
            <c:strRef>
              <c:f>'Data 2'!$C$73:$C$133</c:f>
              <c:strCache>
                <c:ptCount val="61"/>
                <c:pt idx="0">
                  <c:v>2015 Diciembre</c:v>
                </c:pt>
                <c:pt idx="1">
                  <c:v>2016 Enero</c:v>
                </c:pt>
                <c:pt idx="2">
                  <c:v>2016 Febrero</c:v>
                </c:pt>
                <c:pt idx="3">
                  <c:v>2016 Marzo</c:v>
                </c:pt>
                <c:pt idx="4">
                  <c:v>2016 Abril</c:v>
                </c:pt>
                <c:pt idx="5">
                  <c:v>2016 Mayo</c:v>
                </c:pt>
                <c:pt idx="6">
                  <c:v>2016 Junio</c:v>
                </c:pt>
                <c:pt idx="7">
                  <c:v>2016 Julio</c:v>
                </c:pt>
                <c:pt idx="8">
                  <c:v>2016 Agosto</c:v>
                </c:pt>
                <c:pt idx="9">
                  <c:v>2016 Septiembre</c:v>
                </c:pt>
                <c:pt idx="10">
                  <c:v>2016 Octubre</c:v>
                </c:pt>
                <c:pt idx="11">
                  <c:v>2016 Noviembre</c:v>
                </c:pt>
                <c:pt idx="12">
                  <c:v>2016 Diciembre</c:v>
                </c:pt>
                <c:pt idx="13">
                  <c:v>2017 Enero</c:v>
                </c:pt>
                <c:pt idx="14">
                  <c:v>2017 Febrero</c:v>
                </c:pt>
                <c:pt idx="15">
                  <c:v>2017 Marzo</c:v>
                </c:pt>
                <c:pt idx="16">
                  <c:v>2017 Abril</c:v>
                </c:pt>
                <c:pt idx="17">
                  <c:v>2017 Mayo</c:v>
                </c:pt>
                <c:pt idx="18">
                  <c:v>2017 Junio</c:v>
                </c:pt>
                <c:pt idx="19">
                  <c:v>2017 Julio</c:v>
                </c:pt>
                <c:pt idx="20">
                  <c:v>2017 Agosto</c:v>
                </c:pt>
                <c:pt idx="21">
                  <c:v>2017 Septiembre</c:v>
                </c:pt>
                <c:pt idx="22">
                  <c:v>2017 Octubre</c:v>
                </c:pt>
                <c:pt idx="23">
                  <c:v>2017 Noviembre</c:v>
                </c:pt>
                <c:pt idx="24">
                  <c:v>2017 Diciembre</c:v>
                </c:pt>
                <c:pt idx="25">
                  <c:v>2018 Enero</c:v>
                </c:pt>
                <c:pt idx="26">
                  <c:v>2018 Febrero</c:v>
                </c:pt>
                <c:pt idx="27">
                  <c:v>2018 Marzo</c:v>
                </c:pt>
                <c:pt idx="28">
                  <c:v>2018 Abril</c:v>
                </c:pt>
                <c:pt idx="29">
                  <c:v>2018 Mayo</c:v>
                </c:pt>
                <c:pt idx="30">
                  <c:v>2018 Junio</c:v>
                </c:pt>
                <c:pt idx="31">
                  <c:v>2018 Julio</c:v>
                </c:pt>
                <c:pt idx="32">
                  <c:v>2018 Agosto</c:v>
                </c:pt>
                <c:pt idx="33">
                  <c:v>2018 Septiembre</c:v>
                </c:pt>
                <c:pt idx="34">
                  <c:v>2018 Octubre</c:v>
                </c:pt>
                <c:pt idx="35">
                  <c:v>2018 Noviembre</c:v>
                </c:pt>
                <c:pt idx="36">
                  <c:v>2018 Diciembre</c:v>
                </c:pt>
                <c:pt idx="37">
                  <c:v>2019 Enero</c:v>
                </c:pt>
                <c:pt idx="38">
                  <c:v>2019 Febrero</c:v>
                </c:pt>
                <c:pt idx="39">
                  <c:v>2019 Marzo</c:v>
                </c:pt>
                <c:pt idx="40">
                  <c:v>2019 Abril</c:v>
                </c:pt>
                <c:pt idx="41">
                  <c:v>2019 Mayo</c:v>
                </c:pt>
                <c:pt idx="42">
                  <c:v>2019 Junio</c:v>
                </c:pt>
                <c:pt idx="43">
                  <c:v>2019 Julio</c:v>
                </c:pt>
                <c:pt idx="44">
                  <c:v>2019 Agosto</c:v>
                </c:pt>
                <c:pt idx="45">
                  <c:v>2019 Septiembre</c:v>
                </c:pt>
                <c:pt idx="46">
                  <c:v>2019 Octubre</c:v>
                </c:pt>
                <c:pt idx="47">
                  <c:v>2019 Noviembre</c:v>
                </c:pt>
                <c:pt idx="48">
                  <c:v>2019 Diciembre</c:v>
                </c:pt>
                <c:pt idx="49">
                  <c:v>2020 Enero</c:v>
                </c:pt>
                <c:pt idx="50">
                  <c:v>2020 Febrero</c:v>
                </c:pt>
                <c:pt idx="51">
                  <c:v>2020 Marzo</c:v>
                </c:pt>
                <c:pt idx="52">
                  <c:v>2020 Abril</c:v>
                </c:pt>
                <c:pt idx="53">
                  <c:v>2020 Mayo</c:v>
                </c:pt>
                <c:pt idx="54">
                  <c:v>2020 Junio</c:v>
                </c:pt>
                <c:pt idx="55">
                  <c:v>2020 Julio</c:v>
                </c:pt>
                <c:pt idx="56">
                  <c:v>2020 Agosto</c:v>
                </c:pt>
                <c:pt idx="57">
                  <c:v>2020 Septiembre</c:v>
                </c:pt>
                <c:pt idx="58">
                  <c:v>2020 Octubre</c:v>
                </c:pt>
                <c:pt idx="59">
                  <c:v>2020 Noviembre</c:v>
                </c:pt>
                <c:pt idx="60">
                  <c:v>2020 Diciembre</c:v>
                </c:pt>
              </c:strCache>
            </c:strRef>
          </c:cat>
          <c:val>
            <c:numRef>
              <c:f>'Data 2'!$G$8:$G$68</c:f>
              <c:numCache>
                <c:formatCode>#,##0\ _)</c:formatCode>
                <c:ptCount val="61"/>
                <c:pt idx="0">
                  <c:v>5271.4</c:v>
                </c:pt>
                <c:pt idx="1">
                  <c:v>5366.1</c:v>
                </c:pt>
                <c:pt idx="2">
                  <c:v>5433.6</c:v>
                </c:pt>
                <c:pt idx="3">
                  <c:v>5567.8</c:v>
                </c:pt>
                <c:pt idx="4">
                  <c:v>6896.6</c:v>
                </c:pt>
                <c:pt idx="5">
                  <c:v>6811.6</c:v>
                </c:pt>
                <c:pt idx="6">
                  <c:v>6354.8</c:v>
                </c:pt>
                <c:pt idx="7">
                  <c:v>5493.3</c:v>
                </c:pt>
                <c:pt idx="8">
                  <c:v>4803.8</c:v>
                </c:pt>
                <c:pt idx="9">
                  <c:v>4577.6000000000004</c:v>
                </c:pt>
                <c:pt idx="10">
                  <c:v>4301.2</c:v>
                </c:pt>
                <c:pt idx="11">
                  <c:v>4697.8</c:v>
                </c:pt>
                <c:pt idx="12">
                  <c:v>5303.9</c:v>
                </c:pt>
                <c:pt idx="13">
                  <c:v>5403.4139422499993</c:v>
                </c:pt>
                <c:pt idx="14">
                  <c:v>5478.8528454999978</c:v>
                </c:pt>
                <c:pt idx="15">
                  <c:v>5631.5576993999994</c:v>
                </c:pt>
                <c:pt idx="16">
                  <c:v>6949.440314999998</c:v>
                </c:pt>
                <c:pt idx="17">
                  <c:v>6888.8467169999985</c:v>
                </c:pt>
                <c:pt idx="18">
                  <c:v>6417.2284330989414</c:v>
                </c:pt>
                <c:pt idx="19">
                  <c:v>5554.6724485673794</c:v>
                </c:pt>
                <c:pt idx="20">
                  <c:v>4856.8921119160632</c:v>
                </c:pt>
                <c:pt idx="21">
                  <c:v>4619.6147315773833</c:v>
                </c:pt>
                <c:pt idx="22">
                  <c:v>4371.5985061624033</c:v>
                </c:pt>
                <c:pt idx="23">
                  <c:v>4788.3119296000004</c:v>
                </c:pt>
                <c:pt idx="24">
                  <c:v>5336.3411438999974</c:v>
                </c:pt>
                <c:pt idx="25">
                  <c:v>5440.7395106999993</c:v>
                </c:pt>
                <c:pt idx="26">
                  <c:v>5524.0953545999973</c:v>
                </c:pt>
                <c:pt idx="27">
                  <c:v>5695.3628017499996</c:v>
                </c:pt>
                <c:pt idx="28">
                  <c:v>7002.3252599999996</c:v>
                </c:pt>
                <c:pt idx="29">
                  <c:v>6966.112517999999</c:v>
                </c:pt>
                <c:pt idx="30">
                  <c:v>6477.8415149489419</c:v>
                </c:pt>
                <c:pt idx="31">
                  <c:v>5616.0530228510679</c:v>
                </c:pt>
                <c:pt idx="32">
                  <c:v>4909.997417874094</c:v>
                </c:pt>
                <c:pt idx="33">
                  <c:v>4649.6124081773833</c:v>
                </c:pt>
                <c:pt idx="34">
                  <c:v>4395.4606318624037</c:v>
                </c:pt>
                <c:pt idx="35">
                  <c:v>4794.2765906499999</c:v>
                </c:pt>
                <c:pt idx="36">
                  <c:v>5331.3250531999984</c:v>
                </c:pt>
                <c:pt idx="37">
                  <c:v>5449.8113076999989</c:v>
                </c:pt>
                <c:pt idx="38">
                  <c:v>5542.2838559499978</c:v>
                </c:pt>
                <c:pt idx="39">
                  <c:v>5759.1679040999989</c:v>
                </c:pt>
                <c:pt idx="40">
                  <c:v>7055.2102049999985</c:v>
                </c:pt>
                <c:pt idx="41">
                  <c:v>7043.3783189999976</c:v>
                </c:pt>
                <c:pt idx="42">
                  <c:v>6538.4545967989416</c:v>
                </c:pt>
                <c:pt idx="43">
                  <c:v>5677.4335971347564</c:v>
                </c:pt>
                <c:pt idx="44">
                  <c:v>4963.102723832124</c:v>
                </c:pt>
                <c:pt idx="45">
                  <c:v>4679.6100847773832</c:v>
                </c:pt>
                <c:pt idx="46">
                  <c:v>4419.3227575624023</c:v>
                </c:pt>
                <c:pt idx="47">
                  <c:v>4800.2412517000002</c:v>
                </c:pt>
                <c:pt idx="48">
                  <c:v>5326.3089624999975</c:v>
                </c:pt>
                <c:pt idx="49">
                  <c:v>5458.8831046999985</c:v>
                </c:pt>
                <c:pt idx="50">
                  <c:v>5560.4723572999983</c:v>
                </c:pt>
                <c:pt idx="51">
                  <c:v>5822.9730064499981</c:v>
                </c:pt>
                <c:pt idx="52">
                  <c:v>7108.0951499999992</c:v>
                </c:pt>
                <c:pt idx="53">
                  <c:v>7120.6441199999972</c:v>
                </c:pt>
                <c:pt idx="54">
                  <c:v>6599.0676786489421</c:v>
                </c:pt>
                <c:pt idx="55">
                  <c:v>5738.8141714184449</c:v>
                </c:pt>
                <c:pt idx="56">
                  <c:v>5016.2080297901548</c:v>
                </c:pt>
                <c:pt idx="57">
                  <c:v>4709.6077613773832</c:v>
                </c:pt>
                <c:pt idx="58">
                  <c:v>4443.1848832624037</c:v>
                </c:pt>
                <c:pt idx="59">
                  <c:v>4806.2059127499997</c:v>
                </c:pt>
                <c:pt idx="60">
                  <c:v>5321.2928717999985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0F-4AEB-BC50-E9563E880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6404096"/>
        <c:axId val="446404488"/>
      </c:areaChart>
      <c:lineChart>
        <c:grouping val="standard"/>
        <c:varyColors val="0"/>
        <c:ser>
          <c:idx val="0"/>
          <c:order val="2"/>
          <c:tx>
            <c:v>Media estadística</c:v>
          </c:tx>
          <c:spPr>
            <a:ln w="25400">
              <a:solidFill>
                <a:srgbClr val="B38FEE"/>
              </a:solidFill>
              <a:prstDash val="solid"/>
            </a:ln>
          </c:spPr>
          <c:marker>
            <c:symbol val="none"/>
          </c:marker>
          <c:cat>
            <c:strRef>
              <c:f>'Data 2'!$C$73:$C$133</c:f>
              <c:strCache>
                <c:ptCount val="61"/>
                <c:pt idx="0">
                  <c:v>2015 Diciembre</c:v>
                </c:pt>
                <c:pt idx="1">
                  <c:v>2016 Enero</c:v>
                </c:pt>
                <c:pt idx="2">
                  <c:v>2016 Febrero</c:v>
                </c:pt>
                <c:pt idx="3">
                  <c:v>2016 Marzo</c:v>
                </c:pt>
                <c:pt idx="4">
                  <c:v>2016 Abril</c:v>
                </c:pt>
                <c:pt idx="5">
                  <c:v>2016 Mayo</c:v>
                </c:pt>
                <c:pt idx="6">
                  <c:v>2016 Junio</c:v>
                </c:pt>
                <c:pt idx="7">
                  <c:v>2016 Julio</c:v>
                </c:pt>
                <c:pt idx="8">
                  <c:v>2016 Agosto</c:v>
                </c:pt>
                <c:pt idx="9">
                  <c:v>2016 Septiembre</c:v>
                </c:pt>
                <c:pt idx="10">
                  <c:v>2016 Octubre</c:v>
                </c:pt>
                <c:pt idx="11">
                  <c:v>2016 Noviembre</c:v>
                </c:pt>
                <c:pt idx="12">
                  <c:v>2016 Diciembre</c:v>
                </c:pt>
                <c:pt idx="13">
                  <c:v>2017 Enero</c:v>
                </c:pt>
                <c:pt idx="14">
                  <c:v>2017 Febrero</c:v>
                </c:pt>
                <c:pt idx="15">
                  <c:v>2017 Marzo</c:v>
                </c:pt>
                <c:pt idx="16">
                  <c:v>2017 Abril</c:v>
                </c:pt>
                <c:pt idx="17">
                  <c:v>2017 Mayo</c:v>
                </c:pt>
                <c:pt idx="18">
                  <c:v>2017 Junio</c:v>
                </c:pt>
                <c:pt idx="19">
                  <c:v>2017 Julio</c:v>
                </c:pt>
                <c:pt idx="20">
                  <c:v>2017 Agosto</c:v>
                </c:pt>
                <c:pt idx="21">
                  <c:v>2017 Septiembre</c:v>
                </c:pt>
                <c:pt idx="22">
                  <c:v>2017 Octubre</c:v>
                </c:pt>
                <c:pt idx="23">
                  <c:v>2017 Noviembre</c:v>
                </c:pt>
                <c:pt idx="24">
                  <c:v>2017 Diciembre</c:v>
                </c:pt>
                <c:pt idx="25">
                  <c:v>2018 Enero</c:v>
                </c:pt>
                <c:pt idx="26">
                  <c:v>2018 Febrero</c:v>
                </c:pt>
                <c:pt idx="27">
                  <c:v>2018 Marzo</c:v>
                </c:pt>
                <c:pt idx="28">
                  <c:v>2018 Abril</c:v>
                </c:pt>
                <c:pt idx="29">
                  <c:v>2018 Mayo</c:v>
                </c:pt>
                <c:pt idx="30">
                  <c:v>2018 Junio</c:v>
                </c:pt>
                <c:pt idx="31">
                  <c:v>2018 Julio</c:v>
                </c:pt>
                <c:pt idx="32">
                  <c:v>2018 Agosto</c:v>
                </c:pt>
                <c:pt idx="33">
                  <c:v>2018 Septiembre</c:v>
                </c:pt>
                <c:pt idx="34">
                  <c:v>2018 Octubre</c:v>
                </c:pt>
                <c:pt idx="35">
                  <c:v>2018 Noviembre</c:v>
                </c:pt>
                <c:pt idx="36">
                  <c:v>2018 Diciembre</c:v>
                </c:pt>
                <c:pt idx="37">
                  <c:v>2019 Enero</c:v>
                </c:pt>
                <c:pt idx="38">
                  <c:v>2019 Febrero</c:v>
                </c:pt>
                <c:pt idx="39">
                  <c:v>2019 Marzo</c:v>
                </c:pt>
                <c:pt idx="40">
                  <c:v>2019 Abril</c:v>
                </c:pt>
                <c:pt idx="41">
                  <c:v>2019 Mayo</c:v>
                </c:pt>
                <c:pt idx="42">
                  <c:v>2019 Junio</c:v>
                </c:pt>
                <c:pt idx="43">
                  <c:v>2019 Julio</c:v>
                </c:pt>
                <c:pt idx="44">
                  <c:v>2019 Agosto</c:v>
                </c:pt>
                <c:pt idx="45">
                  <c:v>2019 Septiembre</c:v>
                </c:pt>
                <c:pt idx="46">
                  <c:v>2019 Octubre</c:v>
                </c:pt>
                <c:pt idx="47">
                  <c:v>2019 Noviembre</c:v>
                </c:pt>
                <c:pt idx="48">
                  <c:v>2019 Diciembre</c:v>
                </c:pt>
                <c:pt idx="49">
                  <c:v>2020 Enero</c:v>
                </c:pt>
                <c:pt idx="50">
                  <c:v>2020 Febrero</c:v>
                </c:pt>
                <c:pt idx="51">
                  <c:v>2020 Marzo</c:v>
                </c:pt>
                <c:pt idx="52">
                  <c:v>2020 Abril</c:v>
                </c:pt>
                <c:pt idx="53">
                  <c:v>2020 Mayo</c:v>
                </c:pt>
                <c:pt idx="54">
                  <c:v>2020 Junio</c:v>
                </c:pt>
                <c:pt idx="55">
                  <c:v>2020 Julio</c:v>
                </c:pt>
                <c:pt idx="56">
                  <c:v>2020 Agosto</c:v>
                </c:pt>
                <c:pt idx="57">
                  <c:v>2020 Septiembre</c:v>
                </c:pt>
                <c:pt idx="58">
                  <c:v>2020 Octubre</c:v>
                </c:pt>
                <c:pt idx="59">
                  <c:v>2020 Noviembre</c:v>
                </c:pt>
                <c:pt idx="60">
                  <c:v>2020 Diciembre</c:v>
                </c:pt>
              </c:strCache>
            </c:strRef>
          </c:cat>
          <c:val>
            <c:numRef>
              <c:f>'Data 2'!$H$8:$H$68</c:f>
              <c:numCache>
                <c:formatCode>#,##0\ _)</c:formatCode>
                <c:ptCount val="61"/>
                <c:pt idx="0">
                  <c:v>9139.9444294681725</c:v>
                </c:pt>
                <c:pt idx="1">
                  <c:v>10017.398068145898</c:v>
                </c:pt>
                <c:pt idx="2">
                  <c:v>10361.451485587933</c:v>
                </c:pt>
                <c:pt idx="3">
                  <c:v>10787.23844307053</c:v>
                </c:pt>
                <c:pt idx="4">
                  <c:v>11295.168263833441</c:v>
                </c:pt>
                <c:pt idx="5">
                  <c:v>11509.475757224862</c:v>
                </c:pt>
                <c:pt idx="6">
                  <c:v>10990.077492749471</c:v>
                </c:pt>
                <c:pt idx="7">
                  <c:v>9894.1857898336893</c:v>
                </c:pt>
                <c:pt idx="8">
                  <c:v>8861.6220681080304</c:v>
                </c:pt>
                <c:pt idx="9">
                  <c:v>8141.3619611886943</c:v>
                </c:pt>
                <c:pt idx="10">
                  <c:v>8029.890741831201</c:v>
                </c:pt>
                <c:pt idx="11">
                  <c:v>8512.8249399986198</c:v>
                </c:pt>
                <c:pt idx="12">
                  <c:v>9210.0257353681754</c:v>
                </c:pt>
                <c:pt idx="13">
                  <c:v>10035.589788045898</c:v>
                </c:pt>
                <c:pt idx="14">
                  <c:v>10426.681519987935</c:v>
                </c:pt>
                <c:pt idx="15">
                  <c:v>10863.831882220529</c:v>
                </c:pt>
                <c:pt idx="16">
                  <c:v>11392.93876443344</c:v>
                </c:pt>
                <c:pt idx="17">
                  <c:v>11608.769747974862</c:v>
                </c:pt>
                <c:pt idx="18">
                  <c:v>11080.852725649473</c:v>
                </c:pt>
                <c:pt idx="19">
                  <c:v>9976.6060623836893</c:v>
                </c:pt>
                <c:pt idx="20">
                  <c:v>8897.0981413080317</c:v>
                </c:pt>
                <c:pt idx="21">
                  <c:v>8164.2557859386925</c:v>
                </c:pt>
                <c:pt idx="22">
                  <c:v>8040.776914731201</c:v>
                </c:pt>
                <c:pt idx="23">
                  <c:v>8517.8723477986205</c:v>
                </c:pt>
                <c:pt idx="24">
                  <c:v>9077.0402756681742</c:v>
                </c:pt>
                <c:pt idx="25">
                  <c:v>9768.7862404958978</c:v>
                </c:pt>
                <c:pt idx="26">
                  <c:v>10246.239431537933</c:v>
                </c:pt>
                <c:pt idx="27">
                  <c:v>10704.10729132053</c:v>
                </c:pt>
                <c:pt idx="28">
                  <c:v>11260.627811983439</c:v>
                </c:pt>
                <c:pt idx="29">
                  <c:v>11479.752390524864</c:v>
                </c:pt>
                <c:pt idx="30">
                  <c:v>10910.385488499473</c:v>
                </c:pt>
                <c:pt idx="31">
                  <c:v>9805.5363168836884</c:v>
                </c:pt>
                <c:pt idx="32">
                  <c:v>8722.05248320803</c:v>
                </c:pt>
                <c:pt idx="33">
                  <c:v>7980.0246175386947</c:v>
                </c:pt>
                <c:pt idx="34">
                  <c:v>7851.3065504312008</c:v>
                </c:pt>
                <c:pt idx="35">
                  <c:v>8185.911173848619</c:v>
                </c:pt>
                <c:pt idx="36">
                  <c:v>8645.3592049681756</c:v>
                </c:pt>
                <c:pt idx="37">
                  <c:v>9388.9296029958969</c:v>
                </c:pt>
                <c:pt idx="38">
                  <c:v>9889.1240943879329</c:v>
                </c:pt>
                <c:pt idx="39">
                  <c:v>10570.14772097053</c:v>
                </c:pt>
                <c:pt idx="40">
                  <c:v>11183.148309133439</c:v>
                </c:pt>
                <c:pt idx="41">
                  <c:v>11397.034267874862</c:v>
                </c:pt>
                <c:pt idx="42">
                  <c:v>10842.690741399472</c:v>
                </c:pt>
                <c:pt idx="43">
                  <c:v>9738.8161322836859</c:v>
                </c:pt>
                <c:pt idx="44">
                  <c:v>8674.1946441437685</c:v>
                </c:pt>
                <c:pt idx="45">
                  <c:v>7914.693031672703</c:v>
                </c:pt>
                <c:pt idx="46">
                  <c:v>7790.0287429473083</c:v>
                </c:pt>
                <c:pt idx="47">
                  <c:v>8146.8772984649422</c:v>
                </c:pt>
                <c:pt idx="48">
                  <c:v>8613.6806204130498</c:v>
                </c:pt>
                <c:pt idx="49">
                  <c:v>9322.7080025003343</c:v>
                </c:pt>
                <c:pt idx="50">
                  <c:v>9851.4627672801198</c:v>
                </c:pt>
                <c:pt idx="51">
                  <c:v>10516.451776491249</c:v>
                </c:pt>
                <c:pt idx="52">
                  <c:v>11159.497806794267</c:v>
                </c:pt>
                <c:pt idx="53">
                  <c:v>11373.399940146151</c:v>
                </c:pt>
                <c:pt idx="54">
                  <c:v>10842.247789768779</c:v>
                </c:pt>
                <c:pt idx="55">
                  <c:v>9747.2628189624047</c:v>
                </c:pt>
                <c:pt idx="56">
                  <c:v>8682.152701913692</c:v>
                </c:pt>
                <c:pt idx="57">
                  <c:v>7899.635656205076</c:v>
                </c:pt>
                <c:pt idx="58">
                  <c:v>7706.6327509883004</c:v>
                </c:pt>
                <c:pt idx="59">
                  <c:v>8149.1649360341953</c:v>
                </c:pt>
                <c:pt idx="60">
                  <c:v>8688.9230952214075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0F-4AEB-BC50-E9563E880C3A}"/>
            </c:ext>
          </c:extLst>
        </c:ser>
        <c:ser>
          <c:idx val="1"/>
          <c:order val="3"/>
          <c:tx>
            <c:v>Máxima capacidad</c:v>
          </c:tx>
          <c:spPr>
            <a:ln w="25400">
              <a:solidFill>
                <a:srgbClr val="DB0705"/>
              </a:solidFill>
              <a:prstDash val="solid"/>
            </a:ln>
          </c:spPr>
          <c:marker>
            <c:symbol val="none"/>
          </c:marker>
          <c:cat>
            <c:strRef>
              <c:f>'Data 2'!$C$73:$C$133</c:f>
              <c:strCache>
                <c:ptCount val="61"/>
                <c:pt idx="0">
                  <c:v>2015 Diciembre</c:v>
                </c:pt>
                <c:pt idx="1">
                  <c:v>2016 Enero</c:v>
                </c:pt>
                <c:pt idx="2">
                  <c:v>2016 Febrero</c:v>
                </c:pt>
                <c:pt idx="3">
                  <c:v>2016 Marzo</c:v>
                </c:pt>
                <c:pt idx="4">
                  <c:v>2016 Abril</c:v>
                </c:pt>
                <c:pt idx="5">
                  <c:v>2016 Mayo</c:v>
                </c:pt>
                <c:pt idx="6">
                  <c:v>2016 Junio</c:v>
                </c:pt>
                <c:pt idx="7">
                  <c:v>2016 Julio</c:v>
                </c:pt>
                <c:pt idx="8">
                  <c:v>2016 Agosto</c:v>
                </c:pt>
                <c:pt idx="9">
                  <c:v>2016 Septiembre</c:v>
                </c:pt>
                <c:pt idx="10">
                  <c:v>2016 Octubre</c:v>
                </c:pt>
                <c:pt idx="11">
                  <c:v>2016 Noviembre</c:v>
                </c:pt>
                <c:pt idx="12">
                  <c:v>2016 Diciembre</c:v>
                </c:pt>
                <c:pt idx="13">
                  <c:v>2017 Enero</c:v>
                </c:pt>
                <c:pt idx="14">
                  <c:v>2017 Febrero</c:v>
                </c:pt>
                <c:pt idx="15">
                  <c:v>2017 Marzo</c:v>
                </c:pt>
                <c:pt idx="16">
                  <c:v>2017 Abril</c:v>
                </c:pt>
                <c:pt idx="17">
                  <c:v>2017 Mayo</c:v>
                </c:pt>
                <c:pt idx="18">
                  <c:v>2017 Junio</c:v>
                </c:pt>
                <c:pt idx="19">
                  <c:v>2017 Julio</c:v>
                </c:pt>
                <c:pt idx="20">
                  <c:v>2017 Agosto</c:v>
                </c:pt>
                <c:pt idx="21">
                  <c:v>2017 Septiembre</c:v>
                </c:pt>
                <c:pt idx="22">
                  <c:v>2017 Octubre</c:v>
                </c:pt>
                <c:pt idx="23">
                  <c:v>2017 Noviembre</c:v>
                </c:pt>
                <c:pt idx="24">
                  <c:v>2017 Diciembre</c:v>
                </c:pt>
                <c:pt idx="25">
                  <c:v>2018 Enero</c:v>
                </c:pt>
                <c:pt idx="26">
                  <c:v>2018 Febrero</c:v>
                </c:pt>
                <c:pt idx="27">
                  <c:v>2018 Marzo</c:v>
                </c:pt>
                <c:pt idx="28">
                  <c:v>2018 Abril</c:v>
                </c:pt>
                <c:pt idx="29">
                  <c:v>2018 Mayo</c:v>
                </c:pt>
                <c:pt idx="30">
                  <c:v>2018 Junio</c:v>
                </c:pt>
                <c:pt idx="31">
                  <c:v>2018 Julio</c:v>
                </c:pt>
                <c:pt idx="32">
                  <c:v>2018 Agosto</c:v>
                </c:pt>
                <c:pt idx="33">
                  <c:v>2018 Septiembre</c:v>
                </c:pt>
                <c:pt idx="34">
                  <c:v>2018 Octubre</c:v>
                </c:pt>
                <c:pt idx="35">
                  <c:v>2018 Noviembre</c:v>
                </c:pt>
                <c:pt idx="36">
                  <c:v>2018 Diciembre</c:v>
                </c:pt>
                <c:pt idx="37">
                  <c:v>2019 Enero</c:v>
                </c:pt>
                <c:pt idx="38">
                  <c:v>2019 Febrero</c:v>
                </c:pt>
                <c:pt idx="39">
                  <c:v>2019 Marzo</c:v>
                </c:pt>
                <c:pt idx="40">
                  <c:v>2019 Abril</c:v>
                </c:pt>
                <c:pt idx="41">
                  <c:v>2019 Mayo</c:v>
                </c:pt>
                <c:pt idx="42">
                  <c:v>2019 Junio</c:v>
                </c:pt>
                <c:pt idx="43">
                  <c:v>2019 Julio</c:v>
                </c:pt>
                <c:pt idx="44">
                  <c:v>2019 Agosto</c:v>
                </c:pt>
                <c:pt idx="45">
                  <c:v>2019 Septiembre</c:v>
                </c:pt>
                <c:pt idx="46">
                  <c:v>2019 Octubre</c:v>
                </c:pt>
                <c:pt idx="47">
                  <c:v>2019 Noviembre</c:v>
                </c:pt>
                <c:pt idx="48">
                  <c:v>2019 Diciembre</c:v>
                </c:pt>
                <c:pt idx="49">
                  <c:v>2020 Enero</c:v>
                </c:pt>
                <c:pt idx="50">
                  <c:v>2020 Febrero</c:v>
                </c:pt>
                <c:pt idx="51">
                  <c:v>2020 Marzo</c:v>
                </c:pt>
                <c:pt idx="52">
                  <c:v>2020 Abril</c:v>
                </c:pt>
                <c:pt idx="53">
                  <c:v>2020 Mayo</c:v>
                </c:pt>
                <c:pt idx="54">
                  <c:v>2020 Junio</c:v>
                </c:pt>
                <c:pt idx="55">
                  <c:v>2020 Julio</c:v>
                </c:pt>
                <c:pt idx="56">
                  <c:v>2020 Agosto</c:v>
                </c:pt>
                <c:pt idx="57">
                  <c:v>2020 Septiembre</c:v>
                </c:pt>
                <c:pt idx="58">
                  <c:v>2020 Octubre</c:v>
                </c:pt>
                <c:pt idx="59">
                  <c:v>2020 Noviembre</c:v>
                </c:pt>
                <c:pt idx="60">
                  <c:v>2020 Diciembre</c:v>
                </c:pt>
              </c:strCache>
            </c:strRef>
          </c:cat>
          <c:val>
            <c:numRef>
              <c:f>'Data 2'!$E$8:$E$68</c:f>
              <c:numCache>
                <c:formatCode>#,##0\ _)</c:formatCode>
                <c:ptCount val="61"/>
                <c:pt idx="0">
                  <c:v>18538.071</c:v>
                </c:pt>
                <c:pt idx="1">
                  <c:v>18538.071</c:v>
                </c:pt>
                <c:pt idx="2">
                  <c:v>18538.071</c:v>
                </c:pt>
                <c:pt idx="3">
                  <c:v>18538.071</c:v>
                </c:pt>
                <c:pt idx="4">
                  <c:v>18538.071</c:v>
                </c:pt>
                <c:pt idx="5">
                  <c:v>18538.071</c:v>
                </c:pt>
                <c:pt idx="6">
                  <c:v>18538.071</c:v>
                </c:pt>
                <c:pt idx="7">
                  <c:v>18538.071</c:v>
                </c:pt>
                <c:pt idx="8">
                  <c:v>18538.071</c:v>
                </c:pt>
                <c:pt idx="9">
                  <c:v>18538.071</c:v>
                </c:pt>
                <c:pt idx="10">
                  <c:v>18538.071</c:v>
                </c:pt>
                <c:pt idx="11">
                  <c:v>18538.071</c:v>
                </c:pt>
                <c:pt idx="12">
                  <c:v>18538.071</c:v>
                </c:pt>
                <c:pt idx="13">
                  <c:v>18538.071</c:v>
                </c:pt>
                <c:pt idx="14">
                  <c:v>18538.071</c:v>
                </c:pt>
                <c:pt idx="15">
                  <c:v>18538.071</c:v>
                </c:pt>
                <c:pt idx="16">
                  <c:v>18538.071</c:v>
                </c:pt>
                <c:pt idx="17">
                  <c:v>18538.071</c:v>
                </c:pt>
                <c:pt idx="18">
                  <c:v>18538.071</c:v>
                </c:pt>
                <c:pt idx="19">
                  <c:v>18538.071</c:v>
                </c:pt>
                <c:pt idx="20">
                  <c:v>18538.071</c:v>
                </c:pt>
                <c:pt idx="21">
                  <c:v>18538.071</c:v>
                </c:pt>
                <c:pt idx="22">
                  <c:v>18538.071</c:v>
                </c:pt>
                <c:pt idx="23">
                  <c:v>18538.071</c:v>
                </c:pt>
                <c:pt idx="24">
                  <c:v>18538.071</c:v>
                </c:pt>
                <c:pt idx="25">
                  <c:v>18538.071</c:v>
                </c:pt>
                <c:pt idx="26">
                  <c:v>18538.071</c:v>
                </c:pt>
                <c:pt idx="27">
                  <c:v>18538.071</c:v>
                </c:pt>
                <c:pt idx="28">
                  <c:v>18538.071</c:v>
                </c:pt>
                <c:pt idx="29">
                  <c:v>18538.071</c:v>
                </c:pt>
                <c:pt idx="30">
                  <c:v>18538.071</c:v>
                </c:pt>
                <c:pt idx="31">
                  <c:v>18538.071</c:v>
                </c:pt>
                <c:pt idx="32">
                  <c:v>18538.071</c:v>
                </c:pt>
                <c:pt idx="33">
                  <c:v>18538.071</c:v>
                </c:pt>
                <c:pt idx="34">
                  <c:v>18538.071</c:v>
                </c:pt>
                <c:pt idx="35">
                  <c:v>18538.071</c:v>
                </c:pt>
                <c:pt idx="36">
                  <c:v>18538.071</c:v>
                </c:pt>
                <c:pt idx="37">
                  <c:v>18538.071</c:v>
                </c:pt>
                <c:pt idx="38">
                  <c:v>18538.071</c:v>
                </c:pt>
                <c:pt idx="39">
                  <c:v>18538.071</c:v>
                </c:pt>
                <c:pt idx="40">
                  <c:v>18538.071</c:v>
                </c:pt>
                <c:pt idx="41">
                  <c:v>18538.071</c:v>
                </c:pt>
                <c:pt idx="42">
                  <c:v>18538.071</c:v>
                </c:pt>
                <c:pt idx="43">
                  <c:v>18538.071</c:v>
                </c:pt>
                <c:pt idx="44">
                  <c:v>18538.071</c:v>
                </c:pt>
                <c:pt idx="45">
                  <c:v>18538.071</c:v>
                </c:pt>
                <c:pt idx="46">
                  <c:v>18538.071</c:v>
                </c:pt>
                <c:pt idx="47">
                  <c:v>18538.071</c:v>
                </c:pt>
                <c:pt idx="48">
                  <c:v>18538.071</c:v>
                </c:pt>
                <c:pt idx="49">
                  <c:v>18538.071</c:v>
                </c:pt>
                <c:pt idx="50">
                  <c:v>18538.071</c:v>
                </c:pt>
                <c:pt idx="51">
                  <c:v>18538.071</c:v>
                </c:pt>
                <c:pt idx="52">
                  <c:v>18538.071</c:v>
                </c:pt>
                <c:pt idx="53">
                  <c:v>18538.071</c:v>
                </c:pt>
                <c:pt idx="54">
                  <c:v>18538.071</c:v>
                </c:pt>
                <c:pt idx="55">
                  <c:v>18538.071</c:v>
                </c:pt>
                <c:pt idx="56">
                  <c:v>18538.071</c:v>
                </c:pt>
                <c:pt idx="57">
                  <c:v>18538.071</c:v>
                </c:pt>
                <c:pt idx="58">
                  <c:v>18538.071</c:v>
                </c:pt>
                <c:pt idx="59">
                  <c:v>18538.071</c:v>
                </c:pt>
                <c:pt idx="60">
                  <c:v>18538.071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0F-4AEB-BC50-E9563E880C3A}"/>
            </c:ext>
          </c:extLst>
        </c:ser>
        <c:ser>
          <c:idx val="6"/>
          <c:order val="4"/>
          <c:tx>
            <c:v>Real</c:v>
          </c:tx>
          <c:spPr>
            <a:ln w="25400">
              <a:solidFill>
                <a:srgbClr val="004563"/>
              </a:solidFill>
              <a:prstDash val="solid"/>
            </a:ln>
          </c:spPr>
          <c:marker>
            <c:symbol val="none"/>
          </c:marker>
          <c:cat>
            <c:strRef>
              <c:f>'Data 2'!$C$73:$C$133</c:f>
              <c:strCache>
                <c:ptCount val="61"/>
                <c:pt idx="0">
                  <c:v>2015 Diciembre</c:v>
                </c:pt>
                <c:pt idx="1">
                  <c:v>2016 Enero</c:v>
                </c:pt>
                <c:pt idx="2">
                  <c:v>2016 Febrero</c:v>
                </c:pt>
                <c:pt idx="3">
                  <c:v>2016 Marzo</c:v>
                </c:pt>
                <c:pt idx="4">
                  <c:v>2016 Abril</c:v>
                </c:pt>
                <c:pt idx="5">
                  <c:v>2016 Mayo</c:v>
                </c:pt>
                <c:pt idx="6">
                  <c:v>2016 Junio</c:v>
                </c:pt>
                <c:pt idx="7">
                  <c:v>2016 Julio</c:v>
                </c:pt>
                <c:pt idx="8">
                  <c:v>2016 Agosto</c:v>
                </c:pt>
                <c:pt idx="9">
                  <c:v>2016 Septiembre</c:v>
                </c:pt>
                <c:pt idx="10">
                  <c:v>2016 Octubre</c:v>
                </c:pt>
                <c:pt idx="11">
                  <c:v>2016 Noviembre</c:v>
                </c:pt>
                <c:pt idx="12">
                  <c:v>2016 Diciembre</c:v>
                </c:pt>
                <c:pt idx="13">
                  <c:v>2017 Enero</c:v>
                </c:pt>
                <c:pt idx="14">
                  <c:v>2017 Febrero</c:v>
                </c:pt>
                <c:pt idx="15">
                  <c:v>2017 Marzo</c:v>
                </c:pt>
                <c:pt idx="16">
                  <c:v>2017 Abril</c:v>
                </c:pt>
                <c:pt idx="17">
                  <c:v>2017 Mayo</c:v>
                </c:pt>
                <c:pt idx="18">
                  <c:v>2017 Junio</c:v>
                </c:pt>
                <c:pt idx="19">
                  <c:v>2017 Julio</c:v>
                </c:pt>
                <c:pt idx="20">
                  <c:v>2017 Agosto</c:v>
                </c:pt>
                <c:pt idx="21">
                  <c:v>2017 Septiembre</c:v>
                </c:pt>
                <c:pt idx="22">
                  <c:v>2017 Octubre</c:v>
                </c:pt>
                <c:pt idx="23">
                  <c:v>2017 Noviembre</c:v>
                </c:pt>
                <c:pt idx="24">
                  <c:v>2017 Diciembre</c:v>
                </c:pt>
                <c:pt idx="25">
                  <c:v>2018 Enero</c:v>
                </c:pt>
                <c:pt idx="26">
                  <c:v>2018 Febrero</c:v>
                </c:pt>
                <c:pt idx="27">
                  <c:v>2018 Marzo</c:v>
                </c:pt>
                <c:pt idx="28">
                  <c:v>2018 Abril</c:v>
                </c:pt>
                <c:pt idx="29">
                  <c:v>2018 Mayo</c:v>
                </c:pt>
                <c:pt idx="30">
                  <c:v>2018 Junio</c:v>
                </c:pt>
                <c:pt idx="31">
                  <c:v>2018 Julio</c:v>
                </c:pt>
                <c:pt idx="32">
                  <c:v>2018 Agosto</c:v>
                </c:pt>
                <c:pt idx="33">
                  <c:v>2018 Septiembre</c:v>
                </c:pt>
                <c:pt idx="34">
                  <c:v>2018 Octubre</c:v>
                </c:pt>
                <c:pt idx="35">
                  <c:v>2018 Noviembre</c:v>
                </c:pt>
                <c:pt idx="36">
                  <c:v>2018 Diciembre</c:v>
                </c:pt>
                <c:pt idx="37">
                  <c:v>2019 Enero</c:v>
                </c:pt>
                <c:pt idx="38">
                  <c:v>2019 Febrero</c:v>
                </c:pt>
                <c:pt idx="39">
                  <c:v>2019 Marzo</c:v>
                </c:pt>
                <c:pt idx="40">
                  <c:v>2019 Abril</c:v>
                </c:pt>
                <c:pt idx="41">
                  <c:v>2019 Mayo</c:v>
                </c:pt>
                <c:pt idx="42">
                  <c:v>2019 Junio</c:v>
                </c:pt>
                <c:pt idx="43">
                  <c:v>2019 Julio</c:v>
                </c:pt>
                <c:pt idx="44">
                  <c:v>2019 Agosto</c:v>
                </c:pt>
                <c:pt idx="45">
                  <c:v>2019 Septiembre</c:v>
                </c:pt>
                <c:pt idx="46">
                  <c:v>2019 Octubre</c:v>
                </c:pt>
                <c:pt idx="47">
                  <c:v>2019 Noviembre</c:v>
                </c:pt>
                <c:pt idx="48">
                  <c:v>2019 Diciembre</c:v>
                </c:pt>
                <c:pt idx="49">
                  <c:v>2020 Enero</c:v>
                </c:pt>
                <c:pt idx="50">
                  <c:v>2020 Febrero</c:v>
                </c:pt>
                <c:pt idx="51">
                  <c:v>2020 Marzo</c:v>
                </c:pt>
                <c:pt idx="52">
                  <c:v>2020 Abril</c:v>
                </c:pt>
                <c:pt idx="53">
                  <c:v>2020 Mayo</c:v>
                </c:pt>
                <c:pt idx="54">
                  <c:v>2020 Junio</c:v>
                </c:pt>
                <c:pt idx="55">
                  <c:v>2020 Julio</c:v>
                </c:pt>
                <c:pt idx="56">
                  <c:v>2020 Agosto</c:v>
                </c:pt>
                <c:pt idx="57">
                  <c:v>2020 Septiembre</c:v>
                </c:pt>
                <c:pt idx="58">
                  <c:v>2020 Octubre</c:v>
                </c:pt>
                <c:pt idx="59">
                  <c:v>2020 Noviembre</c:v>
                </c:pt>
                <c:pt idx="60">
                  <c:v>2020 Diciembre</c:v>
                </c:pt>
              </c:strCache>
            </c:strRef>
          </c:cat>
          <c:val>
            <c:numRef>
              <c:f>'Data 2'!$D$8:$D$68</c:f>
              <c:numCache>
                <c:formatCode>#,##0\ _)</c:formatCode>
                <c:ptCount val="61"/>
                <c:pt idx="0">
                  <c:v>8644.1745179999998</c:v>
                </c:pt>
                <c:pt idx="1">
                  <c:v>11227.656998</c:v>
                </c:pt>
                <c:pt idx="2">
                  <c:v>12066.238818</c:v>
                </c:pt>
                <c:pt idx="3">
                  <c:v>12306.055883000001</c:v>
                </c:pt>
                <c:pt idx="4">
                  <c:v>13179.567322000001</c:v>
                </c:pt>
                <c:pt idx="5">
                  <c:v>13577.542675000001</c:v>
                </c:pt>
                <c:pt idx="6">
                  <c:v>12751.035658000001</c:v>
                </c:pt>
                <c:pt idx="7">
                  <c:v>11400.747851</c:v>
                </c:pt>
                <c:pt idx="8">
                  <c:v>9726.8527639999993</c:v>
                </c:pt>
                <c:pt idx="9">
                  <c:v>8542.9985949999991</c:v>
                </c:pt>
                <c:pt idx="10">
                  <c:v>7639.5428579999998</c:v>
                </c:pt>
                <c:pt idx="11">
                  <c:v>7737.8927560000002</c:v>
                </c:pt>
                <c:pt idx="12">
                  <c:v>7271.9042060000002</c:v>
                </c:pt>
                <c:pt idx="13">
                  <c:v>6352.3982489999999</c:v>
                </c:pt>
                <c:pt idx="14">
                  <c:v>8201.5317109999996</c:v>
                </c:pt>
                <c:pt idx="15">
                  <c:v>8171.2895820000003</c:v>
                </c:pt>
                <c:pt idx="16">
                  <c:v>8002.4783509999997</c:v>
                </c:pt>
                <c:pt idx="17">
                  <c:v>8068.3502509999998</c:v>
                </c:pt>
                <c:pt idx="18">
                  <c:v>7504.6737370000001</c:v>
                </c:pt>
                <c:pt idx="19">
                  <c:v>6868.7604899999997</c:v>
                </c:pt>
                <c:pt idx="20">
                  <c:v>6036.3040380000002</c:v>
                </c:pt>
                <c:pt idx="21">
                  <c:v>5135.5098319999997</c:v>
                </c:pt>
                <c:pt idx="22">
                  <c:v>4708.038114</c:v>
                </c:pt>
                <c:pt idx="23">
                  <c:v>4403.8701209999999</c:v>
                </c:pt>
                <c:pt idx="24">
                  <c:v>4883.4119860000001</c:v>
                </c:pt>
                <c:pt idx="25">
                  <c:v>5398.2220399999997</c:v>
                </c:pt>
                <c:pt idx="26">
                  <c:v>5616.4103269999996</c:v>
                </c:pt>
                <c:pt idx="27">
                  <c:v>9699.4711430000007</c:v>
                </c:pt>
                <c:pt idx="28">
                  <c:v>11897.527653000001</c:v>
                </c:pt>
                <c:pt idx="29">
                  <c:v>12095.723247</c:v>
                </c:pt>
                <c:pt idx="30">
                  <c:v>11876.304858</c:v>
                </c:pt>
                <c:pt idx="31">
                  <c:v>10246.502908</c:v>
                </c:pt>
                <c:pt idx="32">
                  <c:v>9315.071518714738</c:v>
                </c:pt>
                <c:pt idx="33">
                  <c:v>8192.9385726801847</c:v>
                </c:pt>
                <c:pt idx="34">
                  <c:v>7628.6385403221575</c:v>
                </c:pt>
                <c:pt idx="35">
                  <c:v>8008.9796223264248</c:v>
                </c:pt>
                <c:pt idx="36">
                  <c:v>8172.2198288975096</c:v>
                </c:pt>
                <c:pt idx="37">
                  <c:v>8071.161100088786</c:v>
                </c:pt>
                <c:pt idx="38">
                  <c:v>8866.4553178437</c:v>
                </c:pt>
                <c:pt idx="39">
                  <c:v>8992.1477604144093</c:v>
                </c:pt>
                <c:pt idx="40">
                  <c:v>9541.0680132165635</c:v>
                </c:pt>
                <c:pt idx="41">
                  <c:v>9882.00640542582</c:v>
                </c:pt>
                <c:pt idx="42">
                  <c:v>9327.57464738616</c:v>
                </c:pt>
                <c:pt idx="43">
                  <c:v>8160.8349135743301</c:v>
                </c:pt>
                <c:pt idx="44">
                  <c:v>7263.6708853984701</c:v>
                </c:pt>
                <c:pt idx="45">
                  <c:v>6466.33274064748</c:v>
                </c:pt>
                <c:pt idx="46">
                  <c:v>6358.0428308198098</c:v>
                </c:pt>
                <c:pt idx="47">
                  <c:v>7808.1870513850999</c:v>
                </c:pt>
                <c:pt idx="48">
                  <c:v>9451.9329261671392</c:v>
                </c:pt>
                <c:pt idx="49">
                  <c:v>10203.8438416341</c:v>
                </c:pt>
                <c:pt idx="50">
                  <c:v>10293.721620606701</c:v>
                </c:pt>
                <c:pt idx="51">
                  <c:v>10922.4629058602</c:v>
                </c:pt>
                <c:pt idx="52">
                  <c:v>12482.965359777099</c:v>
                </c:pt>
                <c:pt idx="53">
                  <c:v>12968.344471210001</c:v>
                </c:pt>
                <c:pt idx="54">
                  <c:v>12284.2351167291</c:v>
                </c:pt>
                <c:pt idx="55">
                  <c:v>11078.2673362971</c:v>
                </c:pt>
                <c:pt idx="56">
                  <c:v>9493.5710276489899</c:v>
                </c:pt>
                <c:pt idx="57">
                  <c:v>8414.2036093792703</c:v>
                </c:pt>
                <c:pt idx="58">
                  <c:v>8468.7189392685304</c:v>
                </c:pt>
                <c:pt idx="59">
                  <c:v>8407.9337983359892</c:v>
                </c:pt>
                <c:pt idx="60">
                  <c:v>9418.9304168690905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0F-4AEB-BC50-E9563E880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404880"/>
        <c:axId val="446405272"/>
      </c:lineChart>
      <c:catAx>
        <c:axId val="446404096"/>
        <c:scaling>
          <c:orientation val="minMax"/>
        </c:scaling>
        <c:delete val="0"/>
        <c:axPos val="b"/>
        <c:numFmt formatCode="General" sourceLinked="1"/>
        <c:majorTickMark val="out"/>
        <c:minorTickMark val="out"/>
        <c:tickLblPos val="none"/>
        <c:spPr>
          <a:ln w="9525">
            <a:noFill/>
          </a:ln>
        </c:spPr>
        <c:crossAx val="446404488"/>
        <c:crossesAt val="0"/>
        <c:auto val="0"/>
        <c:lblAlgn val="ctr"/>
        <c:lblOffset val="100"/>
        <c:tickLblSkip val="12"/>
        <c:tickMarkSkip val="12"/>
        <c:noMultiLvlLbl val="0"/>
      </c:catAx>
      <c:valAx>
        <c:axId val="446404488"/>
        <c:scaling>
          <c:orientation val="minMax"/>
          <c:max val="19000"/>
          <c:min val="30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404096"/>
        <c:crosses val="autoZero"/>
        <c:crossBetween val="midCat"/>
        <c:majorUnit val="2000"/>
        <c:minorUnit val="400"/>
      </c:valAx>
      <c:catAx>
        <c:axId val="446404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6405272"/>
        <c:crosses val="autoZero"/>
        <c:auto val="0"/>
        <c:lblAlgn val="ctr"/>
        <c:lblOffset val="100"/>
        <c:noMultiLvlLbl val="0"/>
      </c:catAx>
      <c:valAx>
        <c:axId val="446405272"/>
        <c:scaling>
          <c:orientation val="minMax"/>
        </c:scaling>
        <c:delete val="1"/>
        <c:axPos val="l"/>
        <c:numFmt formatCode="#,##0\ _)" sourceLinked="1"/>
        <c:majorTickMark val="out"/>
        <c:minorTickMark val="none"/>
        <c:tickLblPos val="nextTo"/>
        <c:crossAx val="446404880"/>
        <c:crosses val="autoZero"/>
        <c:crossBetween val="midCat"/>
      </c:valAx>
      <c:spPr>
        <a:solidFill>
          <a:srgbClr val="F7D2C6"/>
        </a:solidFill>
        <a:ln w="25400">
          <a:noFill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6136944984566415"/>
          <c:y val="4.3478260869565216E-2"/>
          <c:w val="0.77995212701101846"/>
          <c:h val="0.1264826284066270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4563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4563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505112203169937E-2"/>
          <c:y val="0.16364520611394165"/>
          <c:w val="0.84777911579162635"/>
          <c:h val="0.713001255263442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'Data 1'!$C$100</c:f>
              <c:strCache>
                <c:ptCount val="1"/>
                <c:pt idx="0">
                  <c:v>Hidráulica</c:v>
                </c:pt>
              </c:strCache>
            </c:strRef>
          </c:tx>
          <c:spPr>
            <a:solidFill>
              <a:srgbClr val="0090D1"/>
            </a:solidFill>
            <a:ln w="12700"/>
          </c:spPr>
          <c:invertIfNegative val="0"/>
          <c:cat>
            <c:numRef>
              <c:f>'Data 1'!$D$99:$M$99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'Data 1'!$D$100:$M$100</c:f>
              <c:numCache>
                <c:formatCode>#,##0</c:formatCode>
                <c:ptCount val="10"/>
                <c:pt idx="0">
                  <c:v>16703.63078</c:v>
                </c:pt>
                <c:pt idx="1">
                  <c:v>16926.57878</c:v>
                </c:pt>
                <c:pt idx="2">
                  <c:v>16984.611779999999</c:v>
                </c:pt>
                <c:pt idx="3">
                  <c:v>16990.841779999999</c:v>
                </c:pt>
                <c:pt idx="4">
                  <c:v>17041.118429999999</c:v>
                </c:pt>
                <c:pt idx="5">
                  <c:v>17048.148430000001</c:v>
                </c:pt>
                <c:pt idx="6">
                  <c:v>17051.417430000001</c:v>
                </c:pt>
                <c:pt idx="7">
                  <c:v>17062.072029999999</c:v>
                </c:pt>
                <c:pt idx="8">
                  <c:v>17096.259030000001</c:v>
                </c:pt>
                <c:pt idx="9">
                  <c:v>17096.154030000002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01-49EE-940F-E2FD00A43E2F}"/>
            </c:ext>
          </c:extLst>
        </c:ser>
        <c:ser>
          <c:idx val="11"/>
          <c:order val="1"/>
          <c:tx>
            <c:strRef>
              <c:f>'Data 1'!$C$101</c:f>
              <c:strCache>
                <c:ptCount val="1"/>
                <c:pt idx="0">
                  <c:v>Bombeo puro</c:v>
                </c:pt>
              </c:strCache>
            </c:strRef>
          </c:tx>
          <c:spPr>
            <a:solidFill>
              <a:srgbClr val="007CF9"/>
            </a:solidFill>
          </c:spPr>
          <c:invertIfNegative val="0"/>
          <c:cat>
            <c:numRef>
              <c:f>'Data 1'!$D$99:$M$99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'Data 1'!$D$101:$M$101</c:f>
              <c:numCache>
                <c:formatCode>#,##0</c:formatCode>
                <c:ptCount val="10"/>
                <c:pt idx="0">
                  <c:v>2450.9399999999996</c:v>
                </c:pt>
                <c:pt idx="1">
                  <c:v>2450.9399999999996</c:v>
                </c:pt>
                <c:pt idx="2">
                  <c:v>2450.9399999999996</c:v>
                </c:pt>
                <c:pt idx="3">
                  <c:v>2450.9399999999996</c:v>
                </c:pt>
                <c:pt idx="4">
                  <c:v>3331.4</c:v>
                </c:pt>
                <c:pt idx="5">
                  <c:v>3331.4</c:v>
                </c:pt>
                <c:pt idx="6">
                  <c:v>3331.4</c:v>
                </c:pt>
                <c:pt idx="7">
                  <c:v>3331.4</c:v>
                </c:pt>
                <c:pt idx="8">
                  <c:v>3331.4</c:v>
                </c:pt>
                <c:pt idx="9">
                  <c:v>3331.4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01-49EE-940F-E2FD00A43E2F}"/>
            </c:ext>
          </c:extLst>
        </c:ser>
        <c:ser>
          <c:idx val="1"/>
          <c:order val="2"/>
          <c:tx>
            <c:strRef>
              <c:f>'Data 1'!$C$102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464394"/>
            </a:solidFill>
          </c:spPr>
          <c:invertIfNegative val="0"/>
          <c:cat>
            <c:numRef>
              <c:f>'Data 1'!$D$99:$M$99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'Data 1'!$D$102:$M$102</c:f>
              <c:numCache>
                <c:formatCode>#,##0</c:formatCode>
                <c:ptCount val="10"/>
                <c:pt idx="0">
                  <c:v>7572.58</c:v>
                </c:pt>
                <c:pt idx="1">
                  <c:v>7572.58</c:v>
                </c:pt>
                <c:pt idx="2">
                  <c:v>7572.58</c:v>
                </c:pt>
                <c:pt idx="3">
                  <c:v>7572.58</c:v>
                </c:pt>
                <c:pt idx="4">
                  <c:v>7572.58</c:v>
                </c:pt>
                <c:pt idx="5">
                  <c:v>7572.58</c:v>
                </c:pt>
                <c:pt idx="6">
                  <c:v>7117.29</c:v>
                </c:pt>
                <c:pt idx="7">
                  <c:v>7117.29</c:v>
                </c:pt>
                <c:pt idx="8">
                  <c:v>7117.29</c:v>
                </c:pt>
                <c:pt idx="9">
                  <c:v>7117.29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01-49EE-940F-E2FD00A43E2F}"/>
            </c:ext>
          </c:extLst>
        </c:ser>
        <c:ser>
          <c:idx val="2"/>
          <c:order val="3"/>
          <c:tx>
            <c:strRef>
              <c:f>'Data 1'!$C$103</c:f>
              <c:strCache>
                <c:ptCount val="1"/>
                <c:pt idx="0">
                  <c:v>Carbón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numRef>
              <c:f>'Data 1'!$D$99:$M$99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'Data 1'!$D$103:$M$103</c:f>
              <c:numCache>
                <c:formatCode>#,##0</c:formatCode>
                <c:ptCount val="10"/>
                <c:pt idx="0">
                  <c:v>11103.390000000001</c:v>
                </c:pt>
                <c:pt idx="1">
                  <c:v>10595.47</c:v>
                </c:pt>
                <c:pt idx="2">
                  <c:v>10610.37</c:v>
                </c:pt>
                <c:pt idx="3">
                  <c:v>10468.02</c:v>
                </c:pt>
                <c:pt idx="4">
                  <c:v>10494.014999999999</c:v>
                </c:pt>
                <c:pt idx="5">
                  <c:v>9561.8850000000002</c:v>
                </c:pt>
                <c:pt idx="6">
                  <c:v>9561.8850000000002</c:v>
                </c:pt>
                <c:pt idx="7">
                  <c:v>9561.8850000000002</c:v>
                </c:pt>
                <c:pt idx="8">
                  <c:v>9215.0450000000001</c:v>
                </c:pt>
                <c:pt idx="9">
                  <c:v>5492.0249999999996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01-49EE-940F-E2FD00A43E2F}"/>
            </c:ext>
          </c:extLst>
        </c:ser>
        <c:ser>
          <c:idx val="8"/>
          <c:order val="4"/>
          <c:tx>
            <c:strRef>
              <c:f>'Data 1'!$C$104</c:f>
              <c:strCache>
                <c:ptCount val="1"/>
                <c:pt idx="0">
                  <c:v>Fuel/gas</c:v>
                </c:pt>
              </c:strCache>
            </c:strRef>
          </c:tx>
          <c:spPr>
            <a:solidFill>
              <a:srgbClr val="BA0F16"/>
            </a:solidFill>
          </c:spPr>
          <c:invertIfNegative val="0"/>
          <c:cat>
            <c:numRef>
              <c:f>'Data 1'!$D$99:$M$99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'Data 1'!$D$104:$M$104</c:f>
              <c:numCache>
                <c:formatCode>#,##0</c:formatCode>
                <c:ptCount val="10"/>
                <c:pt idx="0">
                  <c:v>806.52</c:v>
                </c:pt>
                <c:pt idx="1">
                  <c:v>505.52</c:v>
                </c:pt>
                <c:pt idx="2">
                  <c:v>505.52</c:v>
                </c:pt>
                <c:pt idx="3">
                  <c:v>505.52</c:v>
                </c:pt>
                <c:pt idx="4">
                  <c:v>7.95</c:v>
                </c:pt>
                <c:pt idx="5">
                  <c:v>7.95</c:v>
                </c:pt>
                <c:pt idx="6">
                  <c:v>7.95</c:v>
                </c:pt>
                <c:pt idx="7">
                  <c:v>7.95</c:v>
                </c:pt>
                <c:pt idx="8">
                  <c:v>7.95</c:v>
                </c:pt>
                <c:pt idx="9">
                  <c:v>7.95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01-49EE-940F-E2FD00A43E2F}"/>
            </c:ext>
          </c:extLst>
        </c:ser>
        <c:ser>
          <c:idx val="3"/>
          <c:order val="5"/>
          <c:tx>
            <c:strRef>
              <c:f>'Data 1'!$C$105</c:f>
              <c:strCache>
                <c:ptCount val="1"/>
                <c:pt idx="0">
                  <c:v>Ciclo combinado</c:v>
                </c:pt>
              </c:strCache>
            </c:strRef>
          </c:tx>
          <c:spPr>
            <a:solidFill>
              <a:srgbClr val="FFCC66"/>
            </a:solidFill>
          </c:spPr>
          <c:invertIfNegative val="0"/>
          <c:cat>
            <c:numRef>
              <c:f>'Data 1'!$D$99:$M$99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'Data 1'!$D$105:$M$105</c:f>
              <c:numCache>
                <c:formatCode>#,##0</c:formatCode>
                <c:ptCount val="10"/>
                <c:pt idx="0">
                  <c:v>24911.730000000003</c:v>
                </c:pt>
                <c:pt idx="1">
                  <c:v>24947.71</c:v>
                </c:pt>
                <c:pt idx="2">
                  <c:v>24947.71</c:v>
                </c:pt>
                <c:pt idx="3">
                  <c:v>24947.71</c:v>
                </c:pt>
                <c:pt idx="4">
                  <c:v>24947.695</c:v>
                </c:pt>
                <c:pt idx="5">
                  <c:v>24947.695</c:v>
                </c:pt>
                <c:pt idx="6">
                  <c:v>24947.695</c:v>
                </c:pt>
                <c:pt idx="7">
                  <c:v>24561.845000000001</c:v>
                </c:pt>
                <c:pt idx="8">
                  <c:v>24561.845000000001</c:v>
                </c:pt>
                <c:pt idx="9">
                  <c:v>24561.845000000001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01-49EE-940F-E2FD00A43E2F}"/>
            </c:ext>
          </c:extLst>
        </c:ser>
        <c:ser>
          <c:idx val="5"/>
          <c:order val="6"/>
          <c:tx>
            <c:strRef>
              <c:f>'Data 1'!$C$106</c:f>
              <c:strCache>
                <c:ptCount val="1"/>
                <c:pt idx="0">
                  <c:v>Eólica</c:v>
                </c:pt>
              </c:strCache>
            </c:strRef>
          </c:tx>
          <c:spPr>
            <a:solidFill>
              <a:srgbClr val="6FB114"/>
            </a:solidFill>
          </c:spPr>
          <c:invertIfNegative val="0"/>
          <c:cat>
            <c:numRef>
              <c:f>'Data 1'!$D$99:$M$99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'Data 1'!$D$106:$M$106</c:f>
              <c:numCache>
                <c:formatCode>#,##0</c:formatCode>
                <c:ptCount val="10"/>
                <c:pt idx="0">
                  <c:v>21018.087449999999</c:v>
                </c:pt>
                <c:pt idx="1">
                  <c:v>22608.70205</c:v>
                </c:pt>
                <c:pt idx="2">
                  <c:v>22852.974049999993</c:v>
                </c:pt>
                <c:pt idx="3">
                  <c:v>22871.444549999997</c:v>
                </c:pt>
                <c:pt idx="4">
                  <c:v>22766.32575</c:v>
                </c:pt>
                <c:pt idx="5">
                  <c:v>22817.760750000001</c:v>
                </c:pt>
                <c:pt idx="6">
                  <c:v>22857.519749999999</c:v>
                </c:pt>
                <c:pt idx="7">
                  <c:v>23011.689750000001</c:v>
                </c:pt>
                <c:pt idx="8">
                  <c:v>25248.893</c:v>
                </c:pt>
                <c:pt idx="9">
                  <c:v>27030.533500000001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E01-49EE-940F-E2FD00A43E2F}"/>
            </c:ext>
          </c:extLst>
        </c:ser>
        <c:ser>
          <c:idx val="6"/>
          <c:order val="7"/>
          <c:tx>
            <c:strRef>
              <c:f>'Data 1'!$C$107</c:f>
              <c:strCache>
                <c:ptCount val="1"/>
                <c:pt idx="0">
                  <c:v>Solar fotovoltaica</c:v>
                </c:pt>
              </c:strCache>
            </c:strRef>
          </c:tx>
          <c:spPr>
            <a:solidFill>
              <a:srgbClr val="E48500"/>
            </a:solidFill>
          </c:spPr>
          <c:invertIfNegative val="0"/>
          <c:cat>
            <c:numRef>
              <c:f>'Data 1'!$D$99:$M$99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'Data 1'!$D$107:$M$107</c:f>
              <c:numCache>
                <c:formatCode>#,##0</c:formatCode>
                <c:ptCount val="10"/>
                <c:pt idx="0">
                  <c:v>4032.0594600000986</c:v>
                </c:pt>
                <c:pt idx="1">
                  <c:v>4293.5912300000982</c:v>
                </c:pt>
                <c:pt idx="2">
                  <c:v>4396.5001700001485</c:v>
                </c:pt>
                <c:pt idx="3">
                  <c:v>4402.664610000149</c:v>
                </c:pt>
                <c:pt idx="4">
                  <c:v>4434.0445410000002</c:v>
                </c:pt>
                <c:pt idx="5">
                  <c:v>4438.5021660000002</c:v>
                </c:pt>
                <c:pt idx="6">
                  <c:v>4440.3427799999999</c:v>
                </c:pt>
                <c:pt idx="7">
                  <c:v>4518.06077</c:v>
                </c:pt>
                <c:pt idx="8">
                  <c:v>8533.87212</c:v>
                </c:pt>
                <c:pt idx="9">
                  <c:v>11443.244026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E01-49EE-940F-E2FD00A43E2F}"/>
            </c:ext>
          </c:extLst>
        </c:ser>
        <c:ser>
          <c:idx val="9"/>
          <c:order val="8"/>
          <c:tx>
            <c:strRef>
              <c:f>'Data 1'!$C$108</c:f>
              <c:strCache>
                <c:ptCount val="1"/>
                <c:pt idx="0">
                  <c:v>Solar térmica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'Data 1'!$D$99:$M$99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'Data 1'!$D$108:$M$108</c:f>
              <c:numCache>
                <c:formatCode>#,##0</c:formatCode>
                <c:ptCount val="10"/>
                <c:pt idx="0">
                  <c:v>998.52</c:v>
                </c:pt>
                <c:pt idx="1">
                  <c:v>1949.92</c:v>
                </c:pt>
                <c:pt idx="2">
                  <c:v>2299.4275000000002</c:v>
                </c:pt>
                <c:pt idx="3">
                  <c:v>2299.4275000000002</c:v>
                </c:pt>
                <c:pt idx="4">
                  <c:v>2304.0129999999999</c:v>
                </c:pt>
                <c:pt idx="5">
                  <c:v>2304.0129999999999</c:v>
                </c:pt>
                <c:pt idx="6">
                  <c:v>2304.0129999999999</c:v>
                </c:pt>
                <c:pt idx="7">
                  <c:v>2304.0129999999999</c:v>
                </c:pt>
                <c:pt idx="8">
                  <c:v>2304.0129999999999</c:v>
                </c:pt>
                <c:pt idx="9">
                  <c:v>2304.0129999999999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E01-49EE-940F-E2FD00A43E2F}"/>
            </c:ext>
          </c:extLst>
        </c:ser>
        <c:ser>
          <c:idx val="7"/>
          <c:order val="9"/>
          <c:tx>
            <c:strRef>
              <c:f>'Data 1'!$C$109</c:f>
              <c:strCache>
                <c:ptCount val="1"/>
                <c:pt idx="0">
                  <c:v>Otras renovables</c:v>
                </c:pt>
              </c:strCache>
            </c:strRef>
          </c:tx>
          <c:spPr>
            <a:solidFill>
              <a:srgbClr val="9A5CBC"/>
            </a:solidFill>
          </c:spPr>
          <c:invertIfNegative val="0"/>
          <c:cat>
            <c:numRef>
              <c:f>'Data 1'!$D$99:$M$99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'Data 1'!$D$109:$M$109</c:f>
              <c:numCache>
                <c:formatCode>#,##0</c:formatCode>
                <c:ptCount val="10"/>
                <c:pt idx="0">
                  <c:v>882.91990999999996</c:v>
                </c:pt>
                <c:pt idx="1">
                  <c:v>968.43241</c:v>
                </c:pt>
                <c:pt idx="2">
                  <c:v>944.44241000000011</c:v>
                </c:pt>
                <c:pt idx="3">
                  <c:v>981.96541000000002</c:v>
                </c:pt>
                <c:pt idx="4">
                  <c:v>881.64200000000005</c:v>
                </c:pt>
                <c:pt idx="5">
                  <c:v>884.26499999999999</c:v>
                </c:pt>
                <c:pt idx="6">
                  <c:v>881.02300000000002</c:v>
                </c:pt>
                <c:pt idx="7">
                  <c:v>885.91600000000005</c:v>
                </c:pt>
                <c:pt idx="8">
                  <c:v>1036.1410000000001</c:v>
                </c:pt>
                <c:pt idx="9">
                  <c:v>1084.4690000000001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E01-49EE-940F-E2FD00A43E2F}"/>
            </c:ext>
          </c:extLst>
        </c:ser>
        <c:ser>
          <c:idx val="4"/>
          <c:order val="10"/>
          <c:tx>
            <c:strRef>
              <c:f>'Data 1'!$C$110</c:f>
              <c:strCache>
                <c:ptCount val="1"/>
                <c:pt idx="0">
                  <c:v>Cogeneración</c:v>
                </c:pt>
              </c:strCache>
            </c:strRef>
          </c:tx>
          <c:spPr>
            <a:solidFill>
              <a:srgbClr val="CFA2CA"/>
            </a:solidFill>
          </c:spPr>
          <c:invertIfNegative val="0"/>
          <c:cat>
            <c:numRef>
              <c:f>'Data 1'!$D$99:$M$99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'Data 1'!$D$110:$M$110</c:f>
              <c:numCache>
                <c:formatCode>#,##0</c:formatCode>
                <c:ptCount val="10"/>
                <c:pt idx="0">
                  <c:v>7179.0716999999986</c:v>
                </c:pt>
                <c:pt idx="1">
                  <c:v>7117.1501999999982</c:v>
                </c:pt>
                <c:pt idx="2">
                  <c:v>7057.8806999999997</c:v>
                </c:pt>
                <c:pt idx="3">
                  <c:v>7047.8021999999992</c:v>
                </c:pt>
                <c:pt idx="4">
                  <c:v>6196.4671099999996</c:v>
                </c:pt>
                <c:pt idx="5">
                  <c:v>5974.5581099999999</c:v>
                </c:pt>
                <c:pt idx="6">
                  <c:v>5808.8341099999998</c:v>
                </c:pt>
                <c:pt idx="7">
                  <c:v>5796.0791099999997</c:v>
                </c:pt>
                <c:pt idx="8">
                  <c:v>5677.0654999999997</c:v>
                </c:pt>
                <c:pt idx="9">
                  <c:v>5661.1485000000002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E01-49EE-940F-E2FD00A43E2F}"/>
            </c:ext>
          </c:extLst>
        </c:ser>
        <c:ser>
          <c:idx val="12"/>
          <c:order val="11"/>
          <c:tx>
            <c:strRef>
              <c:f>'Data 1'!$C$111</c:f>
              <c:strCache>
                <c:ptCount val="1"/>
                <c:pt idx="0">
                  <c:v>Residuos no renovables (1)</c:v>
                </c:pt>
              </c:strCache>
            </c:strRef>
          </c:tx>
          <c:spPr>
            <a:solidFill>
              <a:srgbClr val="666666"/>
            </a:solidFill>
          </c:spPr>
          <c:invertIfNegative val="0"/>
          <c:cat>
            <c:numRef>
              <c:f>'Data 1'!$D$99:$M$99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'Data 1'!$D$111:$M$111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413.72649999999999</c:v>
                </c:pt>
                <c:pt idx="5">
                  <c:v>401.79450000000003</c:v>
                </c:pt>
                <c:pt idx="6">
                  <c:v>405.79450000000003</c:v>
                </c:pt>
                <c:pt idx="7">
                  <c:v>405.79450000000003</c:v>
                </c:pt>
                <c:pt idx="8">
                  <c:v>399.26650000000001</c:v>
                </c:pt>
                <c:pt idx="9">
                  <c:v>389.5865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E01-49EE-940F-E2FD00A43E2F}"/>
            </c:ext>
          </c:extLst>
        </c:ser>
        <c:ser>
          <c:idx val="10"/>
          <c:order val="12"/>
          <c:tx>
            <c:strRef>
              <c:f>'Data 1'!$C$112</c:f>
              <c:strCache>
                <c:ptCount val="1"/>
                <c:pt idx="0">
                  <c:v>Residuos renovables (1)</c:v>
                </c:pt>
              </c:strCache>
            </c:strRef>
          </c:tx>
          <c:spPr>
            <a:solidFill>
              <a:srgbClr val="A0A0A0"/>
            </a:solidFill>
          </c:spPr>
          <c:invertIfNegative val="0"/>
          <c:cat>
            <c:numRef>
              <c:f>'Data 1'!$D$99:$M$99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'Data 1'!$D$112:$M$112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114.83750000000001</c:v>
                </c:pt>
                <c:pt idx="5">
                  <c:v>114.83750000000001</c:v>
                </c:pt>
                <c:pt idx="6">
                  <c:v>118.83750000000001</c:v>
                </c:pt>
                <c:pt idx="7">
                  <c:v>118.83750000000001</c:v>
                </c:pt>
                <c:pt idx="8">
                  <c:v>118.83750000000001</c:v>
                </c:pt>
                <c:pt idx="9">
                  <c:v>118.83750000000001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E01-49EE-940F-E2FD00A43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440121744"/>
        <c:axId val="440122136"/>
      </c:barChart>
      <c:catAx>
        <c:axId val="440121744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40122136"/>
        <c:crosses val="autoZero"/>
        <c:auto val="1"/>
        <c:lblAlgn val="ctr"/>
        <c:lblOffset val="100"/>
        <c:noMultiLvlLbl val="0"/>
      </c:catAx>
      <c:valAx>
        <c:axId val="440122136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401217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6756878664862421E-2"/>
          <c:y val="2.5071286456791197E-2"/>
          <c:w val="0.93143888137122233"/>
          <c:h val="0.14327831584523557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4563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s-E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224489795918366"/>
          <c:y val="0.17850307377769509"/>
          <c:w val="0.71020408163265303"/>
          <c:h val="0.64700049313015784"/>
        </c:manualLayout>
      </c:layout>
      <c:areaChart>
        <c:grouping val="standard"/>
        <c:varyColors val="0"/>
        <c:ser>
          <c:idx val="7"/>
          <c:order val="0"/>
          <c:spPr>
            <a:solidFill>
              <a:srgbClr val="C0C0FF"/>
            </a:solidFill>
            <a:ln w="25400">
              <a:noFill/>
            </a:ln>
          </c:spPr>
          <c:cat>
            <c:strRef>
              <c:f>'Data 2'!$C$73:$C$133</c:f>
              <c:strCache>
                <c:ptCount val="61"/>
                <c:pt idx="0">
                  <c:v>2015 Diciembre</c:v>
                </c:pt>
                <c:pt idx="1">
                  <c:v>2016 Enero</c:v>
                </c:pt>
                <c:pt idx="2">
                  <c:v>2016 Febrero</c:v>
                </c:pt>
                <c:pt idx="3">
                  <c:v>2016 Marzo</c:v>
                </c:pt>
                <c:pt idx="4">
                  <c:v>2016 Abril</c:v>
                </c:pt>
                <c:pt idx="5">
                  <c:v>2016 Mayo</c:v>
                </c:pt>
                <c:pt idx="6">
                  <c:v>2016 Junio</c:v>
                </c:pt>
                <c:pt idx="7">
                  <c:v>2016 Julio</c:v>
                </c:pt>
                <c:pt idx="8">
                  <c:v>2016 Agosto</c:v>
                </c:pt>
                <c:pt idx="9">
                  <c:v>2016 Septiembre</c:v>
                </c:pt>
                <c:pt idx="10">
                  <c:v>2016 Octubre</c:v>
                </c:pt>
                <c:pt idx="11">
                  <c:v>2016 Noviembre</c:v>
                </c:pt>
                <c:pt idx="12">
                  <c:v>2016 Diciembre</c:v>
                </c:pt>
                <c:pt idx="13">
                  <c:v>2017 Enero</c:v>
                </c:pt>
                <c:pt idx="14">
                  <c:v>2017 Febrero</c:v>
                </c:pt>
                <c:pt idx="15">
                  <c:v>2017 Marzo</c:v>
                </c:pt>
                <c:pt idx="16">
                  <c:v>2017 Abril</c:v>
                </c:pt>
                <c:pt idx="17">
                  <c:v>2017 Mayo</c:v>
                </c:pt>
                <c:pt idx="18">
                  <c:v>2017 Junio</c:v>
                </c:pt>
                <c:pt idx="19">
                  <c:v>2017 Julio</c:v>
                </c:pt>
                <c:pt idx="20">
                  <c:v>2017 Agosto</c:v>
                </c:pt>
                <c:pt idx="21">
                  <c:v>2017 Septiembre</c:v>
                </c:pt>
                <c:pt idx="22">
                  <c:v>2017 Octubre</c:v>
                </c:pt>
                <c:pt idx="23">
                  <c:v>2017 Noviembre</c:v>
                </c:pt>
                <c:pt idx="24">
                  <c:v>2017 Diciembre</c:v>
                </c:pt>
                <c:pt idx="25">
                  <c:v>2018 Enero</c:v>
                </c:pt>
                <c:pt idx="26">
                  <c:v>2018 Febrero</c:v>
                </c:pt>
                <c:pt idx="27">
                  <c:v>2018 Marzo</c:v>
                </c:pt>
                <c:pt idx="28">
                  <c:v>2018 Abril</c:v>
                </c:pt>
                <c:pt idx="29">
                  <c:v>2018 Mayo</c:v>
                </c:pt>
                <c:pt idx="30">
                  <c:v>2018 Junio</c:v>
                </c:pt>
                <c:pt idx="31">
                  <c:v>2018 Julio</c:v>
                </c:pt>
                <c:pt idx="32">
                  <c:v>2018 Agosto</c:v>
                </c:pt>
                <c:pt idx="33">
                  <c:v>2018 Septiembre</c:v>
                </c:pt>
                <c:pt idx="34">
                  <c:v>2018 Octubre</c:v>
                </c:pt>
                <c:pt idx="35">
                  <c:v>2018 Noviembre</c:v>
                </c:pt>
                <c:pt idx="36">
                  <c:v>2018 Diciembre</c:v>
                </c:pt>
                <c:pt idx="37">
                  <c:v>2019 Enero</c:v>
                </c:pt>
                <c:pt idx="38">
                  <c:v>2019 Febrero</c:v>
                </c:pt>
                <c:pt idx="39">
                  <c:v>2019 Marzo</c:v>
                </c:pt>
                <c:pt idx="40">
                  <c:v>2019 Abril</c:v>
                </c:pt>
                <c:pt idx="41">
                  <c:v>2019 Mayo</c:v>
                </c:pt>
                <c:pt idx="42">
                  <c:v>2019 Junio</c:v>
                </c:pt>
                <c:pt idx="43">
                  <c:v>2019 Julio</c:v>
                </c:pt>
                <c:pt idx="44">
                  <c:v>2019 Agosto</c:v>
                </c:pt>
                <c:pt idx="45">
                  <c:v>2019 Septiembre</c:v>
                </c:pt>
                <c:pt idx="46">
                  <c:v>2019 Octubre</c:v>
                </c:pt>
                <c:pt idx="47">
                  <c:v>2019 Noviembre</c:v>
                </c:pt>
                <c:pt idx="48">
                  <c:v>2019 Diciembre</c:v>
                </c:pt>
                <c:pt idx="49">
                  <c:v>2020 Enero</c:v>
                </c:pt>
                <c:pt idx="50">
                  <c:v>2020 Febrero</c:v>
                </c:pt>
                <c:pt idx="51">
                  <c:v>2020 Marzo</c:v>
                </c:pt>
                <c:pt idx="52">
                  <c:v>2020 Abril</c:v>
                </c:pt>
                <c:pt idx="53">
                  <c:v>2020 Mayo</c:v>
                </c:pt>
                <c:pt idx="54">
                  <c:v>2020 Junio</c:v>
                </c:pt>
                <c:pt idx="55">
                  <c:v>2020 Julio</c:v>
                </c:pt>
                <c:pt idx="56">
                  <c:v>2020 Agosto</c:v>
                </c:pt>
                <c:pt idx="57">
                  <c:v>2020 Septiembre</c:v>
                </c:pt>
                <c:pt idx="58">
                  <c:v>2020 Octubre</c:v>
                </c:pt>
                <c:pt idx="59">
                  <c:v>2020 Noviembre</c:v>
                </c:pt>
                <c:pt idx="60">
                  <c:v>2020 Diciembre</c:v>
                </c:pt>
              </c:strCache>
            </c:strRef>
          </c:cat>
          <c:val>
            <c:numRef>
              <c:f>'Data 2'!$F$73:$F$133</c:f>
              <c:numCache>
                <c:formatCode>#,##0\ _)</c:formatCode>
                <c:ptCount val="61"/>
                <c:pt idx="0">
                  <c:v>6557.7</c:v>
                </c:pt>
                <c:pt idx="1">
                  <c:v>6551.9</c:v>
                </c:pt>
                <c:pt idx="2">
                  <c:v>6419.1</c:v>
                </c:pt>
                <c:pt idx="3">
                  <c:v>6757.7</c:v>
                </c:pt>
                <c:pt idx="4">
                  <c:v>6685.1</c:v>
                </c:pt>
                <c:pt idx="5">
                  <c:v>6649.9</c:v>
                </c:pt>
                <c:pt idx="6">
                  <c:v>6648.1</c:v>
                </c:pt>
                <c:pt idx="7">
                  <c:v>5957.9</c:v>
                </c:pt>
                <c:pt idx="8">
                  <c:v>4947.3999999999996</c:v>
                </c:pt>
                <c:pt idx="9">
                  <c:v>4209.6000000000004</c:v>
                </c:pt>
                <c:pt idx="10">
                  <c:v>4834.8</c:v>
                </c:pt>
                <c:pt idx="11">
                  <c:v>5544.2</c:v>
                </c:pt>
                <c:pt idx="12">
                  <c:v>6596.1</c:v>
                </c:pt>
                <c:pt idx="13">
                  <c:v>6553.4</c:v>
                </c:pt>
                <c:pt idx="14">
                  <c:v>6414.3</c:v>
                </c:pt>
                <c:pt idx="15">
                  <c:v>6768.1</c:v>
                </c:pt>
                <c:pt idx="16">
                  <c:v>6702.9</c:v>
                </c:pt>
                <c:pt idx="17">
                  <c:v>6679.7</c:v>
                </c:pt>
                <c:pt idx="18">
                  <c:v>6674.3</c:v>
                </c:pt>
                <c:pt idx="19">
                  <c:v>5966.3</c:v>
                </c:pt>
                <c:pt idx="20">
                  <c:v>4941.8</c:v>
                </c:pt>
                <c:pt idx="21">
                  <c:v>4217.2</c:v>
                </c:pt>
                <c:pt idx="22">
                  <c:v>4814.5</c:v>
                </c:pt>
                <c:pt idx="23">
                  <c:v>5614.4</c:v>
                </c:pt>
                <c:pt idx="24">
                  <c:v>6634.6</c:v>
                </c:pt>
                <c:pt idx="25">
                  <c:v>6554.8693140000014</c:v>
                </c:pt>
                <c:pt idx="26">
                  <c:v>6409.4860476000003</c:v>
                </c:pt>
                <c:pt idx="27">
                  <c:v>6778.5824116999966</c:v>
                </c:pt>
                <c:pt idx="28">
                  <c:v>6720.682215750001</c:v>
                </c:pt>
                <c:pt idx="29">
                  <c:v>6709.4864226999998</c:v>
                </c:pt>
                <c:pt idx="30">
                  <c:v>6700.4075438000018</c:v>
                </c:pt>
                <c:pt idx="31">
                  <c:v>5974.7238716000011</c:v>
                </c:pt>
                <c:pt idx="32">
                  <c:v>4961.5820974999997</c:v>
                </c:pt>
                <c:pt idx="33">
                  <c:v>4233.5819139000005</c:v>
                </c:pt>
                <c:pt idx="34">
                  <c:v>4794.129063299999</c:v>
                </c:pt>
                <c:pt idx="35">
                  <c:v>5638.6433633999968</c:v>
                </c:pt>
                <c:pt idx="36">
                  <c:v>6609.8511360000002</c:v>
                </c:pt>
                <c:pt idx="37">
                  <c:v>6556.3733760000014</c:v>
                </c:pt>
                <c:pt idx="38">
                  <c:v>6405.5169358000003</c:v>
                </c:pt>
                <c:pt idx="39">
                  <c:v>6789.0252710999966</c:v>
                </c:pt>
                <c:pt idx="40">
                  <c:v>6738.4570783500003</c:v>
                </c:pt>
                <c:pt idx="41">
                  <c:v>6739.2924746999997</c:v>
                </c:pt>
                <c:pt idx="42">
                  <c:v>6726.5365328500002</c:v>
                </c:pt>
                <c:pt idx="43">
                  <c:v>5983.1116930500011</c:v>
                </c:pt>
                <c:pt idx="44">
                  <c:v>4981.3952434499997</c:v>
                </c:pt>
                <c:pt idx="45">
                  <c:v>4253.0542873215218</c:v>
                </c:pt>
                <c:pt idx="46">
                  <c:v>4773.7757512499984</c:v>
                </c:pt>
                <c:pt idx="47">
                  <c:v>5662.8823103499981</c:v>
                </c:pt>
                <c:pt idx="48">
                  <c:v>6585.1176720000021</c:v>
                </c:pt>
                <c:pt idx="49">
                  <c:v>6560.3842080000013</c:v>
                </c:pt>
                <c:pt idx="50">
                  <c:v>6442.9930880000002</c:v>
                </c:pt>
                <c:pt idx="51">
                  <c:v>6836.2340904999965</c:v>
                </c:pt>
                <c:pt idx="52">
                  <c:v>6780.2133739500005</c:v>
                </c:pt>
                <c:pt idx="53">
                  <c:v>6769.0985266999996</c:v>
                </c:pt>
                <c:pt idx="54">
                  <c:v>6752.6655219000004</c:v>
                </c:pt>
                <c:pt idx="55">
                  <c:v>5991.4995145000012</c:v>
                </c:pt>
                <c:pt idx="56">
                  <c:v>5001.6261843999991</c:v>
                </c:pt>
                <c:pt idx="57">
                  <c:v>4272.526660743044</c:v>
                </c:pt>
                <c:pt idx="58">
                  <c:v>4753.4224391999978</c:v>
                </c:pt>
                <c:pt idx="59">
                  <c:v>5687.1212572999975</c:v>
                </c:pt>
                <c:pt idx="60">
                  <c:v>6560.3842080000004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C2-485F-8955-35EAFD2DED92}"/>
            </c:ext>
          </c:extLst>
        </c:ser>
        <c:ser>
          <c:idx val="8"/>
          <c:order val="1"/>
          <c:spPr>
            <a:solidFill>
              <a:srgbClr val="F7D2C6"/>
            </a:solidFill>
            <a:ln w="25400">
              <a:noFill/>
            </a:ln>
          </c:spPr>
          <c:cat>
            <c:strRef>
              <c:f>'Data 2'!$C$73:$C$133</c:f>
              <c:strCache>
                <c:ptCount val="61"/>
                <c:pt idx="0">
                  <c:v>2015 Diciembre</c:v>
                </c:pt>
                <c:pt idx="1">
                  <c:v>2016 Enero</c:v>
                </c:pt>
                <c:pt idx="2">
                  <c:v>2016 Febrero</c:v>
                </c:pt>
                <c:pt idx="3">
                  <c:v>2016 Marzo</c:v>
                </c:pt>
                <c:pt idx="4">
                  <c:v>2016 Abril</c:v>
                </c:pt>
                <c:pt idx="5">
                  <c:v>2016 Mayo</c:v>
                </c:pt>
                <c:pt idx="6">
                  <c:v>2016 Junio</c:v>
                </c:pt>
                <c:pt idx="7">
                  <c:v>2016 Julio</c:v>
                </c:pt>
                <c:pt idx="8">
                  <c:v>2016 Agosto</c:v>
                </c:pt>
                <c:pt idx="9">
                  <c:v>2016 Septiembre</c:v>
                </c:pt>
                <c:pt idx="10">
                  <c:v>2016 Octubre</c:v>
                </c:pt>
                <c:pt idx="11">
                  <c:v>2016 Noviembre</c:v>
                </c:pt>
                <c:pt idx="12">
                  <c:v>2016 Diciembre</c:v>
                </c:pt>
                <c:pt idx="13">
                  <c:v>2017 Enero</c:v>
                </c:pt>
                <c:pt idx="14">
                  <c:v>2017 Febrero</c:v>
                </c:pt>
                <c:pt idx="15">
                  <c:v>2017 Marzo</c:v>
                </c:pt>
                <c:pt idx="16">
                  <c:v>2017 Abril</c:v>
                </c:pt>
                <c:pt idx="17">
                  <c:v>2017 Mayo</c:v>
                </c:pt>
                <c:pt idx="18">
                  <c:v>2017 Junio</c:v>
                </c:pt>
                <c:pt idx="19">
                  <c:v>2017 Julio</c:v>
                </c:pt>
                <c:pt idx="20">
                  <c:v>2017 Agosto</c:v>
                </c:pt>
                <c:pt idx="21">
                  <c:v>2017 Septiembre</c:v>
                </c:pt>
                <c:pt idx="22">
                  <c:v>2017 Octubre</c:v>
                </c:pt>
                <c:pt idx="23">
                  <c:v>2017 Noviembre</c:v>
                </c:pt>
                <c:pt idx="24">
                  <c:v>2017 Diciembre</c:v>
                </c:pt>
                <c:pt idx="25">
                  <c:v>2018 Enero</c:v>
                </c:pt>
                <c:pt idx="26">
                  <c:v>2018 Febrero</c:v>
                </c:pt>
                <c:pt idx="27">
                  <c:v>2018 Marzo</c:v>
                </c:pt>
                <c:pt idx="28">
                  <c:v>2018 Abril</c:v>
                </c:pt>
                <c:pt idx="29">
                  <c:v>2018 Mayo</c:v>
                </c:pt>
                <c:pt idx="30">
                  <c:v>2018 Junio</c:v>
                </c:pt>
                <c:pt idx="31">
                  <c:v>2018 Julio</c:v>
                </c:pt>
                <c:pt idx="32">
                  <c:v>2018 Agosto</c:v>
                </c:pt>
                <c:pt idx="33">
                  <c:v>2018 Septiembre</c:v>
                </c:pt>
                <c:pt idx="34">
                  <c:v>2018 Octubre</c:v>
                </c:pt>
                <c:pt idx="35">
                  <c:v>2018 Noviembre</c:v>
                </c:pt>
                <c:pt idx="36">
                  <c:v>2018 Diciembre</c:v>
                </c:pt>
                <c:pt idx="37">
                  <c:v>2019 Enero</c:v>
                </c:pt>
                <c:pt idx="38">
                  <c:v>2019 Febrero</c:v>
                </c:pt>
                <c:pt idx="39">
                  <c:v>2019 Marzo</c:v>
                </c:pt>
                <c:pt idx="40">
                  <c:v>2019 Abril</c:v>
                </c:pt>
                <c:pt idx="41">
                  <c:v>2019 Mayo</c:v>
                </c:pt>
                <c:pt idx="42">
                  <c:v>2019 Junio</c:v>
                </c:pt>
                <c:pt idx="43">
                  <c:v>2019 Julio</c:v>
                </c:pt>
                <c:pt idx="44">
                  <c:v>2019 Agosto</c:v>
                </c:pt>
                <c:pt idx="45">
                  <c:v>2019 Septiembre</c:v>
                </c:pt>
                <c:pt idx="46">
                  <c:v>2019 Octubre</c:v>
                </c:pt>
                <c:pt idx="47">
                  <c:v>2019 Noviembre</c:v>
                </c:pt>
                <c:pt idx="48">
                  <c:v>2019 Diciembre</c:v>
                </c:pt>
                <c:pt idx="49">
                  <c:v>2020 Enero</c:v>
                </c:pt>
                <c:pt idx="50">
                  <c:v>2020 Febrero</c:v>
                </c:pt>
                <c:pt idx="51">
                  <c:v>2020 Marzo</c:v>
                </c:pt>
                <c:pt idx="52">
                  <c:v>2020 Abril</c:v>
                </c:pt>
                <c:pt idx="53">
                  <c:v>2020 Mayo</c:v>
                </c:pt>
                <c:pt idx="54">
                  <c:v>2020 Junio</c:v>
                </c:pt>
                <c:pt idx="55">
                  <c:v>2020 Julio</c:v>
                </c:pt>
                <c:pt idx="56">
                  <c:v>2020 Agosto</c:v>
                </c:pt>
                <c:pt idx="57">
                  <c:v>2020 Septiembre</c:v>
                </c:pt>
                <c:pt idx="58">
                  <c:v>2020 Octubre</c:v>
                </c:pt>
                <c:pt idx="59">
                  <c:v>2020 Noviembre</c:v>
                </c:pt>
                <c:pt idx="60">
                  <c:v>2020 Diciembre</c:v>
                </c:pt>
              </c:strCache>
            </c:strRef>
          </c:cat>
          <c:val>
            <c:numRef>
              <c:f>'Data 2'!$G$73:$G$133</c:f>
              <c:numCache>
                <c:formatCode>#,##0\ _)</c:formatCode>
                <c:ptCount val="61"/>
                <c:pt idx="0">
                  <c:v>2508.1</c:v>
                </c:pt>
                <c:pt idx="1">
                  <c:v>2595.6999999999998</c:v>
                </c:pt>
                <c:pt idx="2">
                  <c:v>2676.2</c:v>
                </c:pt>
                <c:pt idx="3">
                  <c:v>2855.2</c:v>
                </c:pt>
                <c:pt idx="4">
                  <c:v>3891</c:v>
                </c:pt>
                <c:pt idx="5">
                  <c:v>4138.6000000000004</c:v>
                </c:pt>
                <c:pt idx="6">
                  <c:v>3865.7</c:v>
                </c:pt>
                <c:pt idx="7">
                  <c:v>3289</c:v>
                </c:pt>
                <c:pt idx="8">
                  <c:v>2720.3</c:v>
                </c:pt>
                <c:pt idx="9">
                  <c:v>2518.6999999999998</c:v>
                </c:pt>
                <c:pt idx="10">
                  <c:v>2330.4</c:v>
                </c:pt>
                <c:pt idx="11">
                  <c:v>2630.9</c:v>
                </c:pt>
                <c:pt idx="12">
                  <c:v>2514.6999999999998</c:v>
                </c:pt>
                <c:pt idx="13">
                  <c:v>2613.5</c:v>
                </c:pt>
                <c:pt idx="14">
                  <c:v>2715.3</c:v>
                </c:pt>
                <c:pt idx="15">
                  <c:v>2890.1</c:v>
                </c:pt>
                <c:pt idx="16">
                  <c:v>3918.5</c:v>
                </c:pt>
                <c:pt idx="17">
                  <c:v>4179</c:v>
                </c:pt>
                <c:pt idx="18">
                  <c:v>3887.7</c:v>
                </c:pt>
                <c:pt idx="19">
                  <c:v>3302.4</c:v>
                </c:pt>
                <c:pt idx="20">
                  <c:v>2733.2</c:v>
                </c:pt>
                <c:pt idx="21">
                  <c:v>2522.3000000000002</c:v>
                </c:pt>
                <c:pt idx="22">
                  <c:v>2354.6</c:v>
                </c:pt>
                <c:pt idx="23">
                  <c:v>2639.4</c:v>
                </c:pt>
                <c:pt idx="24">
                  <c:v>2521.4</c:v>
                </c:pt>
                <c:pt idx="25">
                  <c:v>2631.3564690000003</c:v>
                </c:pt>
                <c:pt idx="26">
                  <c:v>2754.3778595999997</c:v>
                </c:pt>
                <c:pt idx="27">
                  <c:v>2924.9827950000008</c:v>
                </c:pt>
                <c:pt idx="28">
                  <c:v>3946.13078275</c:v>
                </c:pt>
                <c:pt idx="29">
                  <c:v>4219.3534845000013</c:v>
                </c:pt>
                <c:pt idx="30">
                  <c:v>3909.7640999999994</c:v>
                </c:pt>
                <c:pt idx="31">
                  <c:v>3315.9072299999993</c:v>
                </c:pt>
                <c:pt idx="32">
                  <c:v>2746.1940600000003</c:v>
                </c:pt>
                <c:pt idx="33">
                  <c:v>2525.2979259999997</c:v>
                </c:pt>
                <c:pt idx="34">
                  <c:v>2355.2883087999994</c:v>
                </c:pt>
                <c:pt idx="35">
                  <c:v>2623.4598023000008</c:v>
                </c:pt>
                <c:pt idx="36">
                  <c:v>2527.9939859999999</c:v>
                </c:pt>
                <c:pt idx="37">
                  <c:v>2649.1963155000003</c:v>
                </c:pt>
                <c:pt idx="38">
                  <c:v>2793.4872286999994</c:v>
                </c:pt>
                <c:pt idx="39">
                  <c:v>2959.8686775000006</c:v>
                </c:pt>
                <c:pt idx="40">
                  <c:v>3973.7166542999998</c:v>
                </c:pt>
                <c:pt idx="41">
                  <c:v>4259.754261000001</c:v>
                </c:pt>
                <c:pt idx="42">
                  <c:v>3931.7807999999991</c:v>
                </c:pt>
                <c:pt idx="43">
                  <c:v>3329.3720399999993</c:v>
                </c:pt>
                <c:pt idx="44">
                  <c:v>2759.15488</c:v>
                </c:pt>
                <c:pt idx="45">
                  <c:v>2528.3215419999997</c:v>
                </c:pt>
                <c:pt idx="46">
                  <c:v>2356.0012575999995</c:v>
                </c:pt>
                <c:pt idx="47">
                  <c:v>2607.5413816000009</c:v>
                </c:pt>
                <c:pt idx="48">
                  <c:v>2534.6369265000003</c:v>
                </c:pt>
                <c:pt idx="49">
                  <c:v>2667.0361620000003</c:v>
                </c:pt>
                <c:pt idx="50">
                  <c:v>2832.5965977999995</c:v>
                </c:pt>
                <c:pt idx="51">
                  <c:v>2994.7545600000003</c:v>
                </c:pt>
                <c:pt idx="52">
                  <c:v>4001.3025258500006</c:v>
                </c:pt>
                <c:pt idx="53">
                  <c:v>4300.1550375000006</c:v>
                </c:pt>
                <c:pt idx="54">
                  <c:v>3953.7974999999992</c:v>
                </c:pt>
                <c:pt idx="55">
                  <c:v>3342.8368499999997</c:v>
                </c:pt>
                <c:pt idx="56">
                  <c:v>2772.1156999999998</c:v>
                </c:pt>
                <c:pt idx="57">
                  <c:v>2531.3451579999996</c:v>
                </c:pt>
                <c:pt idx="58">
                  <c:v>2356.7142063999991</c:v>
                </c:pt>
                <c:pt idx="59">
                  <c:v>2591.6229609000011</c:v>
                </c:pt>
                <c:pt idx="60">
                  <c:v>2541.2798670000002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C2-485F-8955-35EAFD2DE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6406056"/>
        <c:axId val="446406448"/>
      </c:areaChart>
      <c:lineChart>
        <c:grouping val="standard"/>
        <c:varyColors val="0"/>
        <c:ser>
          <c:idx val="0"/>
          <c:order val="2"/>
          <c:tx>
            <c:v>Media estadística</c:v>
          </c:tx>
          <c:spPr>
            <a:ln w="25400">
              <a:solidFill>
                <a:srgbClr val="B38FEE"/>
              </a:solidFill>
              <a:prstDash val="solid"/>
            </a:ln>
          </c:spPr>
          <c:marker>
            <c:symbol val="none"/>
          </c:marker>
          <c:cat>
            <c:strRef>
              <c:f>'Data 2'!$C$73:$C$133</c:f>
              <c:strCache>
                <c:ptCount val="61"/>
                <c:pt idx="0">
                  <c:v>2015 Diciembre</c:v>
                </c:pt>
                <c:pt idx="1">
                  <c:v>2016 Enero</c:v>
                </c:pt>
                <c:pt idx="2">
                  <c:v>2016 Febrero</c:v>
                </c:pt>
                <c:pt idx="3">
                  <c:v>2016 Marzo</c:v>
                </c:pt>
                <c:pt idx="4">
                  <c:v>2016 Abril</c:v>
                </c:pt>
                <c:pt idx="5">
                  <c:v>2016 Mayo</c:v>
                </c:pt>
                <c:pt idx="6">
                  <c:v>2016 Junio</c:v>
                </c:pt>
                <c:pt idx="7">
                  <c:v>2016 Julio</c:v>
                </c:pt>
                <c:pt idx="8">
                  <c:v>2016 Agosto</c:v>
                </c:pt>
                <c:pt idx="9">
                  <c:v>2016 Septiembre</c:v>
                </c:pt>
                <c:pt idx="10">
                  <c:v>2016 Octubre</c:v>
                </c:pt>
                <c:pt idx="11">
                  <c:v>2016 Noviembre</c:v>
                </c:pt>
                <c:pt idx="12">
                  <c:v>2016 Diciembre</c:v>
                </c:pt>
                <c:pt idx="13">
                  <c:v>2017 Enero</c:v>
                </c:pt>
                <c:pt idx="14">
                  <c:v>2017 Febrero</c:v>
                </c:pt>
                <c:pt idx="15">
                  <c:v>2017 Marzo</c:v>
                </c:pt>
                <c:pt idx="16">
                  <c:v>2017 Abril</c:v>
                </c:pt>
                <c:pt idx="17">
                  <c:v>2017 Mayo</c:v>
                </c:pt>
                <c:pt idx="18">
                  <c:v>2017 Junio</c:v>
                </c:pt>
                <c:pt idx="19">
                  <c:v>2017 Julio</c:v>
                </c:pt>
                <c:pt idx="20">
                  <c:v>2017 Agosto</c:v>
                </c:pt>
                <c:pt idx="21">
                  <c:v>2017 Septiembre</c:v>
                </c:pt>
                <c:pt idx="22">
                  <c:v>2017 Octubre</c:v>
                </c:pt>
                <c:pt idx="23">
                  <c:v>2017 Noviembre</c:v>
                </c:pt>
                <c:pt idx="24">
                  <c:v>2017 Diciembre</c:v>
                </c:pt>
                <c:pt idx="25">
                  <c:v>2018 Enero</c:v>
                </c:pt>
                <c:pt idx="26">
                  <c:v>2018 Febrero</c:v>
                </c:pt>
                <c:pt idx="27">
                  <c:v>2018 Marzo</c:v>
                </c:pt>
                <c:pt idx="28">
                  <c:v>2018 Abril</c:v>
                </c:pt>
                <c:pt idx="29">
                  <c:v>2018 Mayo</c:v>
                </c:pt>
                <c:pt idx="30">
                  <c:v>2018 Junio</c:v>
                </c:pt>
                <c:pt idx="31">
                  <c:v>2018 Julio</c:v>
                </c:pt>
                <c:pt idx="32">
                  <c:v>2018 Agosto</c:v>
                </c:pt>
                <c:pt idx="33">
                  <c:v>2018 Septiembre</c:v>
                </c:pt>
                <c:pt idx="34">
                  <c:v>2018 Octubre</c:v>
                </c:pt>
                <c:pt idx="35">
                  <c:v>2018 Noviembre</c:v>
                </c:pt>
                <c:pt idx="36">
                  <c:v>2018 Diciembre</c:v>
                </c:pt>
                <c:pt idx="37">
                  <c:v>2019 Enero</c:v>
                </c:pt>
                <c:pt idx="38">
                  <c:v>2019 Febrero</c:v>
                </c:pt>
                <c:pt idx="39">
                  <c:v>2019 Marzo</c:v>
                </c:pt>
                <c:pt idx="40">
                  <c:v>2019 Abril</c:v>
                </c:pt>
                <c:pt idx="41">
                  <c:v>2019 Mayo</c:v>
                </c:pt>
                <c:pt idx="42">
                  <c:v>2019 Junio</c:v>
                </c:pt>
                <c:pt idx="43">
                  <c:v>2019 Julio</c:v>
                </c:pt>
                <c:pt idx="44">
                  <c:v>2019 Agosto</c:v>
                </c:pt>
                <c:pt idx="45">
                  <c:v>2019 Septiembre</c:v>
                </c:pt>
                <c:pt idx="46">
                  <c:v>2019 Octubre</c:v>
                </c:pt>
                <c:pt idx="47">
                  <c:v>2019 Noviembre</c:v>
                </c:pt>
                <c:pt idx="48">
                  <c:v>2019 Diciembre</c:v>
                </c:pt>
                <c:pt idx="49">
                  <c:v>2020 Enero</c:v>
                </c:pt>
                <c:pt idx="50">
                  <c:v>2020 Febrero</c:v>
                </c:pt>
                <c:pt idx="51">
                  <c:v>2020 Marzo</c:v>
                </c:pt>
                <c:pt idx="52">
                  <c:v>2020 Abril</c:v>
                </c:pt>
                <c:pt idx="53">
                  <c:v>2020 Mayo</c:v>
                </c:pt>
                <c:pt idx="54">
                  <c:v>2020 Junio</c:v>
                </c:pt>
                <c:pt idx="55">
                  <c:v>2020 Julio</c:v>
                </c:pt>
                <c:pt idx="56">
                  <c:v>2020 Agosto</c:v>
                </c:pt>
                <c:pt idx="57">
                  <c:v>2020 Septiembre</c:v>
                </c:pt>
                <c:pt idx="58">
                  <c:v>2020 Octubre</c:v>
                </c:pt>
                <c:pt idx="59">
                  <c:v>2020 Noviembre</c:v>
                </c:pt>
                <c:pt idx="60">
                  <c:v>2020 Diciembre</c:v>
                </c:pt>
              </c:strCache>
            </c:strRef>
          </c:cat>
          <c:val>
            <c:numRef>
              <c:f>'Data 2'!$H$73:$H$133</c:f>
              <c:numCache>
                <c:formatCode>#,##0\ _)</c:formatCode>
                <c:ptCount val="61"/>
                <c:pt idx="0">
                  <c:v>4588.8115992000003</c:v>
                </c:pt>
                <c:pt idx="1">
                  <c:v>4996.6949010999988</c:v>
                </c:pt>
                <c:pt idx="2">
                  <c:v>5115.4178041499999</c:v>
                </c:pt>
                <c:pt idx="3">
                  <c:v>5355.7777311</c:v>
                </c:pt>
                <c:pt idx="4">
                  <c:v>5715.0617767499989</c:v>
                </c:pt>
                <c:pt idx="5">
                  <c:v>5914.9906959500004</c:v>
                </c:pt>
                <c:pt idx="6">
                  <c:v>5630.7266612000003</c:v>
                </c:pt>
                <c:pt idx="7">
                  <c:v>4851.6723095500001</c:v>
                </c:pt>
                <c:pt idx="8">
                  <c:v>4147.0891986499992</c:v>
                </c:pt>
                <c:pt idx="9">
                  <c:v>3643.6164868999999</c:v>
                </c:pt>
                <c:pt idx="10">
                  <c:v>3629.6934557500003</c:v>
                </c:pt>
                <c:pt idx="11">
                  <c:v>4086.3193183499998</c:v>
                </c:pt>
                <c:pt idx="12">
                  <c:v>4535.8225050999999</c:v>
                </c:pt>
                <c:pt idx="13">
                  <c:v>4956.9526309999983</c:v>
                </c:pt>
                <c:pt idx="14">
                  <c:v>5123.1756673999998</c:v>
                </c:pt>
                <c:pt idx="15">
                  <c:v>5361.2534319000006</c:v>
                </c:pt>
                <c:pt idx="16">
                  <c:v>5746.7610115500011</c:v>
                </c:pt>
                <c:pt idx="17">
                  <c:v>5951.5232474499999</c:v>
                </c:pt>
                <c:pt idx="18">
                  <c:v>5661.5110077500003</c:v>
                </c:pt>
                <c:pt idx="19">
                  <c:v>4875.2029003000007</c:v>
                </c:pt>
                <c:pt idx="20">
                  <c:v>4142.0428429499998</c:v>
                </c:pt>
                <c:pt idx="21">
                  <c:v>3626.7198676500002</c:v>
                </c:pt>
                <c:pt idx="22">
                  <c:v>3598.2732101999995</c:v>
                </c:pt>
                <c:pt idx="23">
                  <c:v>4056.4368359499995</c:v>
                </c:pt>
                <c:pt idx="24">
                  <c:v>4434.8669870000003</c:v>
                </c:pt>
                <c:pt idx="25">
                  <c:v>4817.7441561999995</c:v>
                </c:pt>
                <c:pt idx="26">
                  <c:v>5075.706706349999</c:v>
                </c:pt>
                <c:pt idx="27">
                  <c:v>5344.7703677</c:v>
                </c:pt>
                <c:pt idx="28">
                  <c:v>5748.2230268499998</c:v>
                </c:pt>
                <c:pt idx="29">
                  <c:v>5952.8340181500007</c:v>
                </c:pt>
                <c:pt idx="30">
                  <c:v>5629.22282765</c:v>
                </c:pt>
                <c:pt idx="31">
                  <c:v>4834.9694251000001</c:v>
                </c:pt>
                <c:pt idx="32">
                  <c:v>4094.3602046499991</c:v>
                </c:pt>
                <c:pt idx="33">
                  <c:v>3569.9987986500005</c:v>
                </c:pt>
                <c:pt idx="34">
                  <c:v>3541.330449</c:v>
                </c:pt>
                <c:pt idx="35">
                  <c:v>3900.13929525</c:v>
                </c:pt>
                <c:pt idx="36">
                  <c:v>4233.9691204999999</c:v>
                </c:pt>
                <c:pt idx="37">
                  <c:v>4673.8439117999997</c:v>
                </c:pt>
                <c:pt idx="38">
                  <c:v>4965.3048295999997</c:v>
                </c:pt>
                <c:pt idx="39">
                  <c:v>5375.9219799500006</c:v>
                </c:pt>
                <c:pt idx="40">
                  <c:v>5788.0040386499995</c:v>
                </c:pt>
                <c:pt idx="41">
                  <c:v>5981.9788655000002</c:v>
                </c:pt>
                <c:pt idx="42">
                  <c:v>5662.0129125000003</c:v>
                </c:pt>
                <c:pt idx="43">
                  <c:v>4855.9588109000015</c:v>
                </c:pt>
                <c:pt idx="44">
                  <c:v>4130.2875888023691</c:v>
                </c:pt>
                <c:pt idx="45">
                  <c:v>3599.1640160715215</c:v>
                </c:pt>
                <c:pt idx="46">
                  <c:v>3557.3002525018737</c:v>
                </c:pt>
                <c:pt idx="47">
                  <c:v>3955.4117042612938</c:v>
                </c:pt>
                <c:pt idx="48">
                  <c:v>4298.0815416544947</c:v>
                </c:pt>
                <c:pt idx="49">
                  <c:v>4717.5455159893118</c:v>
                </c:pt>
                <c:pt idx="50">
                  <c:v>5034.1630719769601</c:v>
                </c:pt>
                <c:pt idx="51">
                  <c:v>5424.1456988352675</c:v>
                </c:pt>
                <c:pt idx="52">
                  <c:v>5853.0102725134257</c:v>
                </c:pt>
                <c:pt idx="53">
                  <c:v>6029.7799056705453</c:v>
                </c:pt>
                <c:pt idx="54">
                  <c:v>5714.4629349375009</c:v>
                </c:pt>
                <c:pt idx="55">
                  <c:v>4902.1145478081944</c:v>
                </c:pt>
                <c:pt idx="56">
                  <c:v>4166.4623175741463</c:v>
                </c:pt>
                <c:pt idx="57">
                  <c:v>3604.6411075156589</c:v>
                </c:pt>
                <c:pt idx="58">
                  <c:v>3510.7440170659961</c:v>
                </c:pt>
                <c:pt idx="59">
                  <c:v>3986.0903889018891</c:v>
                </c:pt>
                <c:pt idx="60">
                  <c:v>4381.7776991927913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C2-485F-8955-35EAFD2DED92}"/>
            </c:ext>
          </c:extLst>
        </c:ser>
        <c:ser>
          <c:idx val="1"/>
          <c:order val="3"/>
          <c:tx>
            <c:v>Máxima capacidad</c:v>
          </c:tx>
          <c:spPr>
            <a:ln w="25400">
              <a:solidFill>
                <a:srgbClr val="DB0705"/>
              </a:solidFill>
              <a:prstDash val="solid"/>
            </a:ln>
          </c:spPr>
          <c:marker>
            <c:symbol val="none"/>
          </c:marker>
          <c:cat>
            <c:strRef>
              <c:f>'Data 2'!$C$73:$C$133</c:f>
              <c:strCache>
                <c:ptCount val="61"/>
                <c:pt idx="0">
                  <c:v>2015 Diciembre</c:v>
                </c:pt>
                <c:pt idx="1">
                  <c:v>2016 Enero</c:v>
                </c:pt>
                <c:pt idx="2">
                  <c:v>2016 Febrero</c:v>
                </c:pt>
                <c:pt idx="3">
                  <c:v>2016 Marzo</c:v>
                </c:pt>
                <c:pt idx="4">
                  <c:v>2016 Abril</c:v>
                </c:pt>
                <c:pt idx="5">
                  <c:v>2016 Mayo</c:v>
                </c:pt>
                <c:pt idx="6">
                  <c:v>2016 Junio</c:v>
                </c:pt>
                <c:pt idx="7">
                  <c:v>2016 Julio</c:v>
                </c:pt>
                <c:pt idx="8">
                  <c:v>2016 Agosto</c:v>
                </c:pt>
                <c:pt idx="9">
                  <c:v>2016 Septiembre</c:v>
                </c:pt>
                <c:pt idx="10">
                  <c:v>2016 Octubre</c:v>
                </c:pt>
                <c:pt idx="11">
                  <c:v>2016 Noviembre</c:v>
                </c:pt>
                <c:pt idx="12">
                  <c:v>2016 Diciembre</c:v>
                </c:pt>
                <c:pt idx="13">
                  <c:v>2017 Enero</c:v>
                </c:pt>
                <c:pt idx="14">
                  <c:v>2017 Febrero</c:v>
                </c:pt>
                <c:pt idx="15">
                  <c:v>2017 Marzo</c:v>
                </c:pt>
                <c:pt idx="16">
                  <c:v>2017 Abril</c:v>
                </c:pt>
                <c:pt idx="17">
                  <c:v>2017 Mayo</c:v>
                </c:pt>
                <c:pt idx="18">
                  <c:v>2017 Junio</c:v>
                </c:pt>
                <c:pt idx="19">
                  <c:v>2017 Julio</c:v>
                </c:pt>
                <c:pt idx="20">
                  <c:v>2017 Agosto</c:v>
                </c:pt>
                <c:pt idx="21">
                  <c:v>2017 Septiembre</c:v>
                </c:pt>
                <c:pt idx="22">
                  <c:v>2017 Octubre</c:v>
                </c:pt>
                <c:pt idx="23">
                  <c:v>2017 Noviembre</c:v>
                </c:pt>
                <c:pt idx="24">
                  <c:v>2017 Diciembre</c:v>
                </c:pt>
                <c:pt idx="25">
                  <c:v>2018 Enero</c:v>
                </c:pt>
                <c:pt idx="26">
                  <c:v>2018 Febrero</c:v>
                </c:pt>
                <c:pt idx="27">
                  <c:v>2018 Marzo</c:v>
                </c:pt>
                <c:pt idx="28">
                  <c:v>2018 Abril</c:v>
                </c:pt>
                <c:pt idx="29">
                  <c:v>2018 Mayo</c:v>
                </c:pt>
                <c:pt idx="30">
                  <c:v>2018 Junio</c:v>
                </c:pt>
                <c:pt idx="31">
                  <c:v>2018 Julio</c:v>
                </c:pt>
                <c:pt idx="32">
                  <c:v>2018 Agosto</c:v>
                </c:pt>
                <c:pt idx="33">
                  <c:v>2018 Septiembre</c:v>
                </c:pt>
                <c:pt idx="34">
                  <c:v>2018 Octubre</c:v>
                </c:pt>
                <c:pt idx="35">
                  <c:v>2018 Noviembre</c:v>
                </c:pt>
                <c:pt idx="36">
                  <c:v>2018 Diciembre</c:v>
                </c:pt>
                <c:pt idx="37">
                  <c:v>2019 Enero</c:v>
                </c:pt>
                <c:pt idx="38">
                  <c:v>2019 Febrero</c:v>
                </c:pt>
                <c:pt idx="39">
                  <c:v>2019 Marzo</c:v>
                </c:pt>
                <c:pt idx="40">
                  <c:v>2019 Abril</c:v>
                </c:pt>
                <c:pt idx="41">
                  <c:v>2019 Mayo</c:v>
                </c:pt>
                <c:pt idx="42">
                  <c:v>2019 Junio</c:v>
                </c:pt>
                <c:pt idx="43">
                  <c:v>2019 Julio</c:v>
                </c:pt>
                <c:pt idx="44">
                  <c:v>2019 Agosto</c:v>
                </c:pt>
                <c:pt idx="45">
                  <c:v>2019 Septiembre</c:v>
                </c:pt>
                <c:pt idx="46">
                  <c:v>2019 Octubre</c:v>
                </c:pt>
                <c:pt idx="47">
                  <c:v>2019 Noviembre</c:v>
                </c:pt>
                <c:pt idx="48">
                  <c:v>2019 Diciembre</c:v>
                </c:pt>
                <c:pt idx="49">
                  <c:v>2020 Enero</c:v>
                </c:pt>
                <c:pt idx="50">
                  <c:v>2020 Febrero</c:v>
                </c:pt>
                <c:pt idx="51">
                  <c:v>2020 Marzo</c:v>
                </c:pt>
                <c:pt idx="52">
                  <c:v>2020 Abril</c:v>
                </c:pt>
                <c:pt idx="53">
                  <c:v>2020 Mayo</c:v>
                </c:pt>
                <c:pt idx="54">
                  <c:v>2020 Junio</c:v>
                </c:pt>
                <c:pt idx="55">
                  <c:v>2020 Julio</c:v>
                </c:pt>
                <c:pt idx="56">
                  <c:v>2020 Agosto</c:v>
                </c:pt>
                <c:pt idx="57">
                  <c:v>2020 Septiembre</c:v>
                </c:pt>
                <c:pt idx="58">
                  <c:v>2020 Octubre</c:v>
                </c:pt>
                <c:pt idx="59">
                  <c:v>2020 Noviembre</c:v>
                </c:pt>
                <c:pt idx="60">
                  <c:v>2020 Diciembre</c:v>
                </c:pt>
              </c:strCache>
            </c:strRef>
          </c:cat>
          <c:val>
            <c:numRef>
              <c:f>'Data 2'!$E$73:$E$133</c:f>
              <c:numCache>
                <c:formatCode>#,##0\ _)</c:formatCode>
                <c:ptCount val="61"/>
                <c:pt idx="0">
                  <c:v>8966.8790000000008</c:v>
                </c:pt>
                <c:pt idx="1">
                  <c:v>8966.8790000000008</c:v>
                </c:pt>
                <c:pt idx="2">
                  <c:v>8966.8790000000008</c:v>
                </c:pt>
                <c:pt idx="3">
                  <c:v>8966.8790000000008</c:v>
                </c:pt>
                <c:pt idx="4">
                  <c:v>8966.8790000000008</c:v>
                </c:pt>
                <c:pt idx="5">
                  <c:v>8966.8790000000008</c:v>
                </c:pt>
                <c:pt idx="6">
                  <c:v>8966.8790000000008</c:v>
                </c:pt>
                <c:pt idx="7">
                  <c:v>8966.8790000000008</c:v>
                </c:pt>
                <c:pt idx="8">
                  <c:v>8966.8790000000008</c:v>
                </c:pt>
                <c:pt idx="9">
                  <c:v>8966.8790000000008</c:v>
                </c:pt>
                <c:pt idx="10">
                  <c:v>8966.8790000000008</c:v>
                </c:pt>
                <c:pt idx="11">
                  <c:v>8966.8790000000008</c:v>
                </c:pt>
                <c:pt idx="12">
                  <c:v>8966.8790000000008</c:v>
                </c:pt>
                <c:pt idx="13">
                  <c:v>8966.8790000000008</c:v>
                </c:pt>
                <c:pt idx="14">
                  <c:v>8966.8790000000008</c:v>
                </c:pt>
                <c:pt idx="15">
                  <c:v>8966.8790000000008</c:v>
                </c:pt>
                <c:pt idx="16">
                  <c:v>8966.8790000000008</c:v>
                </c:pt>
                <c:pt idx="17">
                  <c:v>8966.8790000000008</c:v>
                </c:pt>
                <c:pt idx="18">
                  <c:v>8966.8790000000008</c:v>
                </c:pt>
                <c:pt idx="19">
                  <c:v>8966.8790000000008</c:v>
                </c:pt>
                <c:pt idx="20">
                  <c:v>8966.8790000000008</c:v>
                </c:pt>
                <c:pt idx="21">
                  <c:v>8966.8790000000008</c:v>
                </c:pt>
                <c:pt idx="22">
                  <c:v>8966.8790000000008</c:v>
                </c:pt>
                <c:pt idx="23">
                  <c:v>8966.8790000000008</c:v>
                </c:pt>
                <c:pt idx="24">
                  <c:v>8966.8790000000008</c:v>
                </c:pt>
                <c:pt idx="25">
                  <c:v>8966.8790000000008</c:v>
                </c:pt>
                <c:pt idx="26">
                  <c:v>8966.8790000000008</c:v>
                </c:pt>
                <c:pt idx="27">
                  <c:v>8966.8790000000008</c:v>
                </c:pt>
                <c:pt idx="28">
                  <c:v>8966.8790000000008</c:v>
                </c:pt>
                <c:pt idx="29">
                  <c:v>8966.8790000000008</c:v>
                </c:pt>
                <c:pt idx="30">
                  <c:v>8966.8790000000008</c:v>
                </c:pt>
                <c:pt idx="31">
                  <c:v>8966.8790000000008</c:v>
                </c:pt>
                <c:pt idx="32">
                  <c:v>8966.8790000000008</c:v>
                </c:pt>
                <c:pt idx="33">
                  <c:v>8966.8790000000008</c:v>
                </c:pt>
                <c:pt idx="34">
                  <c:v>8966.8790000000008</c:v>
                </c:pt>
                <c:pt idx="35">
                  <c:v>8966.8790000000008</c:v>
                </c:pt>
                <c:pt idx="36">
                  <c:v>8966.8790000000008</c:v>
                </c:pt>
                <c:pt idx="37">
                  <c:v>8966.8790000000008</c:v>
                </c:pt>
                <c:pt idx="38">
                  <c:v>8966.8790000000008</c:v>
                </c:pt>
                <c:pt idx="39">
                  <c:v>8966.8790000000008</c:v>
                </c:pt>
                <c:pt idx="40">
                  <c:v>8966.8790000000008</c:v>
                </c:pt>
                <c:pt idx="41">
                  <c:v>8966.8790000000008</c:v>
                </c:pt>
                <c:pt idx="42">
                  <c:v>8966.8790000000008</c:v>
                </c:pt>
                <c:pt idx="43">
                  <c:v>8966.8790000000008</c:v>
                </c:pt>
                <c:pt idx="44">
                  <c:v>8966.8790000000008</c:v>
                </c:pt>
                <c:pt idx="45">
                  <c:v>8966.8790000000008</c:v>
                </c:pt>
                <c:pt idx="46">
                  <c:v>8966.8790000000008</c:v>
                </c:pt>
                <c:pt idx="47">
                  <c:v>8966.8790000000008</c:v>
                </c:pt>
                <c:pt idx="48">
                  <c:v>8966.8790000000008</c:v>
                </c:pt>
                <c:pt idx="49">
                  <c:v>8966.8790000000008</c:v>
                </c:pt>
                <c:pt idx="50">
                  <c:v>8966.8790000000008</c:v>
                </c:pt>
                <c:pt idx="51">
                  <c:v>8966.8790000000008</c:v>
                </c:pt>
                <c:pt idx="52">
                  <c:v>8966.8790000000008</c:v>
                </c:pt>
                <c:pt idx="53">
                  <c:v>8966.8790000000008</c:v>
                </c:pt>
                <c:pt idx="54">
                  <c:v>8966.8790000000008</c:v>
                </c:pt>
                <c:pt idx="55">
                  <c:v>8966.8790000000008</c:v>
                </c:pt>
                <c:pt idx="56">
                  <c:v>8966.8790000000008</c:v>
                </c:pt>
                <c:pt idx="57">
                  <c:v>8966.8790000000008</c:v>
                </c:pt>
                <c:pt idx="58">
                  <c:v>8966.8790000000008</c:v>
                </c:pt>
                <c:pt idx="59">
                  <c:v>8966.8790000000008</c:v>
                </c:pt>
                <c:pt idx="60">
                  <c:v>8966.8790000000008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C2-485F-8955-35EAFD2DED92}"/>
            </c:ext>
          </c:extLst>
        </c:ser>
        <c:ser>
          <c:idx val="6"/>
          <c:order val="4"/>
          <c:tx>
            <c:v>Real</c:v>
          </c:tx>
          <c:spPr>
            <a:ln w="25400">
              <a:solidFill>
                <a:srgbClr val="004563"/>
              </a:solidFill>
              <a:prstDash val="solid"/>
            </a:ln>
          </c:spPr>
          <c:marker>
            <c:symbol val="none"/>
          </c:marker>
          <c:cat>
            <c:strRef>
              <c:f>'Data 2'!$C$73:$C$133</c:f>
              <c:strCache>
                <c:ptCount val="61"/>
                <c:pt idx="0">
                  <c:v>2015 Diciembre</c:v>
                </c:pt>
                <c:pt idx="1">
                  <c:v>2016 Enero</c:v>
                </c:pt>
                <c:pt idx="2">
                  <c:v>2016 Febrero</c:v>
                </c:pt>
                <c:pt idx="3">
                  <c:v>2016 Marzo</c:v>
                </c:pt>
                <c:pt idx="4">
                  <c:v>2016 Abril</c:v>
                </c:pt>
                <c:pt idx="5">
                  <c:v>2016 Mayo</c:v>
                </c:pt>
                <c:pt idx="6">
                  <c:v>2016 Junio</c:v>
                </c:pt>
                <c:pt idx="7">
                  <c:v>2016 Julio</c:v>
                </c:pt>
                <c:pt idx="8">
                  <c:v>2016 Agosto</c:v>
                </c:pt>
                <c:pt idx="9">
                  <c:v>2016 Septiembre</c:v>
                </c:pt>
                <c:pt idx="10">
                  <c:v>2016 Octubre</c:v>
                </c:pt>
                <c:pt idx="11">
                  <c:v>2016 Noviembre</c:v>
                </c:pt>
                <c:pt idx="12">
                  <c:v>2016 Diciembre</c:v>
                </c:pt>
                <c:pt idx="13">
                  <c:v>2017 Enero</c:v>
                </c:pt>
                <c:pt idx="14">
                  <c:v>2017 Febrero</c:v>
                </c:pt>
                <c:pt idx="15">
                  <c:v>2017 Marzo</c:v>
                </c:pt>
                <c:pt idx="16">
                  <c:v>2017 Abril</c:v>
                </c:pt>
                <c:pt idx="17">
                  <c:v>2017 Mayo</c:v>
                </c:pt>
                <c:pt idx="18">
                  <c:v>2017 Junio</c:v>
                </c:pt>
                <c:pt idx="19">
                  <c:v>2017 Julio</c:v>
                </c:pt>
                <c:pt idx="20">
                  <c:v>2017 Agosto</c:v>
                </c:pt>
                <c:pt idx="21">
                  <c:v>2017 Septiembre</c:v>
                </c:pt>
                <c:pt idx="22">
                  <c:v>2017 Octubre</c:v>
                </c:pt>
                <c:pt idx="23">
                  <c:v>2017 Noviembre</c:v>
                </c:pt>
                <c:pt idx="24">
                  <c:v>2017 Diciembre</c:v>
                </c:pt>
                <c:pt idx="25">
                  <c:v>2018 Enero</c:v>
                </c:pt>
                <c:pt idx="26">
                  <c:v>2018 Febrero</c:v>
                </c:pt>
                <c:pt idx="27">
                  <c:v>2018 Marzo</c:v>
                </c:pt>
                <c:pt idx="28">
                  <c:v>2018 Abril</c:v>
                </c:pt>
                <c:pt idx="29">
                  <c:v>2018 Mayo</c:v>
                </c:pt>
                <c:pt idx="30">
                  <c:v>2018 Junio</c:v>
                </c:pt>
                <c:pt idx="31">
                  <c:v>2018 Julio</c:v>
                </c:pt>
                <c:pt idx="32">
                  <c:v>2018 Agosto</c:v>
                </c:pt>
                <c:pt idx="33">
                  <c:v>2018 Septiembre</c:v>
                </c:pt>
                <c:pt idx="34">
                  <c:v>2018 Octubre</c:v>
                </c:pt>
                <c:pt idx="35">
                  <c:v>2018 Noviembre</c:v>
                </c:pt>
                <c:pt idx="36">
                  <c:v>2018 Diciembre</c:v>
                </c:pt>
                <c:pt idx="37">
                  <c:v>2019 Enero</c:v>
                </c:pt>
                <c:pt idx="38">
                  <c:v>2019 Febrero</c:v>
                </c:pt>
                <c:pt idx="39">
                  <c:v>2019 Marzo</c:v>
                </c:pt>
                <c:pt idx="40">
                  <c:v>2019 Abril</c:v>
                </c:pt>
                <c:pt idx="41">
                  <c:v>2019 Mayo</c:v>
                </c:pt>
                <c:pt idx="42">
                  <c:v>2019 Junio</c:v>
                </c:pt>
                <c:pt idx="43">
                  <c:v>2019 Julio</c:v>
                </c:pt>
                <c:pt idx="44">
                  <c:v>2019 Agosto</c:v>
                </c:pt>
                <c:pt idx="45">
                  <c:v>2019 Septiembre</c:v>
                </c:pt>
                <c:pt idx="46">
                  <c:v>2019 Octubre</c:v>
                </c:pt>
                <c:pt idx="47">
                  <c:v>2019 Noviembre</c:v>
                </c:pt>
                <c:pt idx="48">
                  <c:v>2019 Diciembre</c:v>
                </c:pt>
                <c:pt idx="49">
                  <c:v>2020 Enero</c:v>
                </c:pt>
                <c:pt idx="50">
                  <c:v>2020 Febrero</c:v>
                </c:pt>
                <c:pt idx="51">
                  <c:v>2020 Marzo</c:v>
                </c:pt>
                <c:pt idx="52">
                  <c:v>2020 Abril</c:v>
                </c:pt>
                <c:pt idx="53">
                  <c:v>2020 Mayo</c:v>
                </c:pt>
                <c:pt idx="54">
                  <c:v>2020 Junio</c:v>
                </c:pt>
                <c:pt idx="55">
                  <c:v>2020 Julio</c:v>
                </c:pt>
                <c:pt idx="56">
                  <c:v>2020 Agosto</c:v>
                </c:pt>
                <c:pt idx="57">
                  <c:v>2020 Septiembre</c:v>
                </c:pt>
                <c:pt idx="58">
                  <c:v>2020 Octubre</c:v>
                </c:pt>
                <c:pt idx="59">
                  <c:v>2020 Noviembre</c:v>
                </c:pt>
                <c:pt idx="60">
                  <c:v>2020 Diciembre</c:v>
                </c:pt>
              </c:strCache>
            </c:strRef>
          </c:cat>
          <c:val>
            <c:numRef>
              <c:f>'Data 2'!$D$73:$D$133</c:f>
              <c:numCache>
                <c:formatCode>#,##0\ _)</c:formatCode>
                <c:ptCount val="61"/>
                <c:pt idx="0">
                  <c:v>3836.7755179999999</c:v>
                </c:pt>
                <c:pt idx="1">
                  <c:v>5689.3329979999999</c:v>
                </c:pt>
                <c:pt idx="2">
                  <c:v>6077.8191850000003</c:v>
                </c:pt>
                <c:pt idx="3">
                  <c:v>6134.1179160000002</c:v>
                </c:pt>
                <c:pt idx="4">
                  <c:v>6840.7472159999998</c:v>
                </c:pt>
                <c:pt idx="5">
                  <c:v>7105.3671400000003</c:v>
                </c:pt>
                <c:pt idx="6">
                  <c:v>6556.7318310000001</c:v>
                </c:pt>
                <c:pt idx="7">
                  <c:v>5609.490315</c:v>
                </c:pt>
                <c:pt idx="8">
                  <c:v>4544.9532859999999</c:v>
                </c:pt>
                <c:pt idx="9">
                  <c:v>3764.814515</c:v>
                </c:pt>
                <c:pt idx="10">
                  <c:v>3148.4618890000002</c:v>
                </c:pt>
                <c:pt idx="11">
                  <c:v>3471.6736519999999</c:v>
                </c:pt>
                <c:pt idx="12">
                  <c:v>3428.9364380000002</c:v>
                </c:pt>
                <c:pt idx="13">
                  <c:v>2989.757404</c:v>
                </c:pt>
                <c:pt idx="14">
                  <c:v>4613.1434090000002</c:v>
                </c:pt>
                <c:pt idx="15">
                  <c:v>4750.7259160000003</c:v>
                </c:pt>
                <c:pt idx="16">
                  <c:v>4708.5443059999998</c:v>
                </c:pt>
                <c:pt idx="17">
                  <c:v>4931.1287140000004</c:v>
                </c:pt>
                <c:pt idx="18">
                  <c:v>4572.4959479999998</c:v>
                </c:pt>
                <c:pt idx="19">
                  <c:v>4016.684796</c:v>
                </c:pt>
                <c:pt idx="20">
                  <c:v>3324.5680339999999</c:v>
                </c:pt>
                <c:pt idx="21">
                  <c:v>2575.5982199999999</c:v>
                </c:pt>
                <c:pt idx="22">
                  <c:v>2320.487376</c:v>
                </c:pt>
                <c:pt idx="23">
                  <c:v>2221.825186</c:v>
                </c:pt>
                <c:pt idx="24">
                  <c:v>2616.62727</c:v>
                </c:pt>
                <c:pt idx="25">
                  <c:v>3213.4462119999998</c:v>
                </c:pt>
                <c:pt idx="26">
                  <c:v>3478.152415</c:v>
                </c:pt>
                <c:pt idx="27">
                  <c:v>5968.3014750000002</c:v>
                </c:pt>
                <c:pt idx="28">
                  <c:v>7075.9146760000003</c:v>
                </c:pt>
                <c:pt idx="29">
                  <c:v>7092.1430470000005</c:v>
                </c:pt>
                <c:pt idx="30">
                  <c:v>6922.7266970000001</c:v>
                </c:pt>
                <c:pt idx="31">
                  <c:v>5725.784216</c:v>
                </c:pt>
                <c:pt idx="32">
                  <c:v>5172.242383047409</c:v>
                </c:pt>
                <c:pt idx="33">
                  <c:v>4492.194368430436</c:v>
                </c:pt>
                <c:pt idx="34">
                  <c:v>4097.9340500374883</c:v>
                </c:pt>
                <c:pt idx="35">
                  <c:v>4573.982270225878</c:v>
                </c:pt>
                <c:pt idx="36">
                  <c:v>4716.5233230899084</c:v>
                </c:pt>
                <c:pt idx="37">
                  <c:v>4712.7325437862501</c:v>
                </c:pt>
                <c:pt idx="38">
                  <c:v>5316.9716975392103</c:v>
                </c:pt>
                <c:pt idx="39">
                  <c:v>5389.7590177053498</c:v>
                </c:pt>
                <c:pt idx="40">
                  <c:v>5907.5679372685299</c:v>
                </c:pt>
                <c:pt idx="41">
                  <c:v>6224.4157534108899</c:v>
                </c:pt>
                <c:pt idx="42">
                  <c:v>5831.91760875004</c:v>
                </c:pt>
                <c:pt idx="43">
                  <c:v>4938.9602781638796</c:v>
                </c:pt>
                <c:pt idx="44">
                  <c:v>4245.5064254355402</c:v>
                </c:pt>
                <c:pt idx="45">
                  <c:v>3642.4163488827699</c:v>
                </c:pt>
                <c:pt idx="46">
                  <c:v>3545.1309212824799</c:v>
                </c:pt>
                <c:pt idx="47">
                  <c:v>4782.3322028119301</c:v>
                </c:pt>
                <c:pt idx="48">
                  <c:v>5895.3238307659303</c:v>
                </c:pt>
                <c:pt idx="49">
                  <c:v>6049.6398692137582</c:v>
                </c:pt>
                <c:pt idx="50">
                  <c:v>5977.3277981437741</c:v>
                </c:pt>
                <c:pt idx="51">
                  <c:v>6397.6135385666676</c:v>
                </c:pt>
                <c:pt idx="52">
                  <c:v>7238.6496034919073</c:v>
                </c:pt>
                <c:pt idx="53">
                  <c:v>7442.4791594272983</c:v>
                </c:pt>
                <c:pt idx="54">
                  <c:v>6804.7095707202079</c:v>
                </c:pt>
                <c:pt idx="55">
                  <c:v>5894.1160922566705</c:v>
                </c:pt>
                <c:pt idx="56">
                  <c:v>5059.5934104303269</c:v>
                </c:pt>
                <c:pt idx="57">
                  <c:v>4178.4303696017887</c:v>
                </c:pt>
                <c:pt idx="58">
                  <c:v>4428.9658045502138</c:v>
                </c:pt>
                <c:pt idx="59">
                  <c:v>4637.9440794489328</c:v>
                </c:pt>
                <c:pt idx="60">
                  <c:v>5563.5562531958485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C2-485F-8955-35EAFD2DE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406840"/>
        <c:axId val="446407232"/>
      </c:lineChart>
      <c:catAx>
        <c:axId val="446406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9525">
            <a:noFill/>
          </a:ln>
        </c:spPr>
        <c:crossAx val="446406448"/>
        <c:crossesAt val="0"/>
        <c:auto val="0"/>
        <c:lblAlgn val="ctr"/>
        <c:lblOffset val="100"/>
        <c:tickLblSkip val="50"/>
        <c:tickMarkSkip val="1"/>
        <c:noMultiLvlLbl val="0"/>
      </c:catAx>
      <c:valAx>
        <c:axId val="446406448"/>
        <c:scaling>
          <c:orientation val="minMax"/>
          <c:max val="10000"/>
          <c:min val="100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406056"/>
        <c:crosses val="autoZero"/>
        <c:crossBetween val="midCat"/>
        <c:majorUnit val="1000"/>
        <c:minorUnit val="400"/>
      </c:valAx>
      <c:catAx>
        <c:axId val="446406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6407232"/>
        <c:crosses val="autoZero"/>
        <c:auto val="0"/>
        <c:lblAlgn val="ctr"/>
        <c:lblOffset val="100"/>
        <c:noMultiLvlLbl val="0"/>
      </c:catAx>
      <c:valAx>
        <c:axId val="446407232"/>
        <c:scaling>
          <c:orientation val="minMax"/>
        </c:scaling>
        <c:delete val="1"/>
        <c:axPos val="l"/>
        <c:numFmt formatCode="#,##0\ _)" sourceLinked="1"/>
        <c:majorTickMark val="out"/>
        <c:minorTickMark val="none"/>
        <c:tickLblPos val="nextTo"/>
        <c:crossAx val="446406840"/>
        <c:crosses val="autoZero"/>
        <c:crossBetween val="midCat"/>
      </c:valAx>
      <c:spPr>
        <a:solidFill>
          <a:srgbClr val="F7D2C6"/>
        </a:solidFill>
        <a:ln w="25400">
          <a:noFill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5403448652048077"/>
          <c:y val="4.3478260869565216E-2"/>
          <c:w val="0.77995212701101846"/>
          <c:h val="0.1264826284066270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4563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4563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673469387755103"/>
          <c:y val="0.19005626246036983"/>
          <c:w val="0.68571428571428572"/>
          <c:h val="0.63544722601682591"/>
        </c:manualLayout>
      </c:layout>
      <c:areaChart>
        <c:grouping val="standard"/>
        <c:varyColors val="0"/>
        <c:ser>
          <c:idx val="7"/>
          <c:order val="0"/>
          <c:spPr>
            <a:solidFill>
              <a:srgbClr val="C0C0FF"/>
            </a:solidFill>
            <a:ln w="25400">
              <a:noFill/>
            </a:ln>
          </c:spPr>
          <c:cat>
            <c:strRef>
              <c:f>'Data 2'!$C$138:$C$198</c:f>
              <c:strCache>
                <c:ptCount val="61"/>
                <c:pt idx="0">
                  <c:v>2015 Diciembre</c:v>
                </c:pt>
                <c:pt idx="1">
                  <c:v>2016 Enero</c:v>
                </c:pt>
                <c:pt idx="2">
                  <c:v>2016 Febrero</c:v>
                </c:pt>
                <c:pt idx="3">
                  <c:v>2016 Marzo</c:v>
                </c:pt>
                <c:pt idx="4">
                  <c:v>2016 Abril</c:v>
                </c:pt>
                <c:pt idx="5">
                  <c:v>2016 Mayo</c:v>
                </c:pt>
                <c:pt idx="6">
                  <c:v>2016 Junio</c:v>
                </c:pt>
                <c:pt idx="7">
                  <c:v>2016 Julio</c:v>
                </c:pt>
                <c:pt idx="8">
                  <c:v>2016 Agosto</c:v>
                </c:pt>
                <c:pt idx="9">
                  <c:v>2016 Septiembre</c:v>
                </c:pt>
                <c:pt idx="10">
                  <c:v>2016 Octubre</c:v>
                </c:pt>
                <c:pt idx="11">
                  <c:v>2016 Noviembre</c:v>
                </c:pt>
                <c:pt idx="12">
                  <c:v>2016 Diciembre</c:v>
                </c:pt>
                <c:pt idx="13">
                  <c:v>2017 Enero</c:v>
                </c:pt>
                <c:pt idx="14">
                  <c:v>2017 Febrero</c:v>
                </c:pt>
                <c:pt idx="15">
                  <c:v>2017 Marzo</c:v>
                </c:pt>
                <c:pt idx="16">
                  <c:v>2017 Abril</c:v>
                </c:pt>
                <c:pt idx="17">
                  <c:v>2017 Mayo</c:v>
                </c:pt>
                <c:pt idx="18">
                  <c:v>2017 Junio</c:v>
                </c:pt>
                <c:pt idx="19">
                  <c:v>2017 Julio</c:v>
                </c:pt>
                <c:pt idx="20">
                  <c:v>2017 Agosto</c:v>
                </c:pt>
                <c:pt idx="21">
                  <c:v>2017 Septiembre</c:v>
                </c:pt>
                <c:pt idx="22">
                  <c:v>2017 Octubre</c:v>
                </c:pt>
                <c:pt idx="23">
                  <c:v>2017 Noviembre</c:v>
                </c:pt>
                <c:pt idx="24">
                  <c:v>2017 Diciembre</c:v>
                </c:pt>
                <c:pt idx="25">
                  <c:v>2018 Enero</c:v>
                </c:pt>
                <c:pt idx="26">
                  <c:v>2018 Febrero</c:v>
                </c:pt>
                <c:pt idx="27">
                  <c:v>2018 Marzo</c:v>
                </c:pt>
                <c:pt idx="28">
                  <c:v>2018 Abril</c:v>
                </c:pt>
                <c:pt idx="29">
                  <c:v>2018 Mayo</c:v>
                </c:pt>
                <c:pt idx="30">
                  <c:v>2018 Junio</c:v>
                </c:pt>
                <c:pt idx="31">
                  <c:v>2018 Julio</c:v>
                </c:pt>
                <c:pt idx="32">
                  <c:v>2018 Agosto</c:v>
                </c:pt>
                <c:pt idx="33">
                  <c:v>2018 Septiembre</c:v>
                </c:pt>
                <c:pt idx="34">
                  <c:v>2018 Octubre</c:v>
                </c:pt>
                <c:pt idx="35">
                  <c:v>2018 Noviembre</c:v>
                </c:pt>
                <c:pt idx="36">
                  <c:v>2018 Diciembre</c:v>
                </c:pt>
                <c:pt idx="37">
                  <c:v>2019 Enero</c:v>
                </c:pt>
                <c:pt idx="38">
                  <c:v>2019 Febrero</c:v>
                </c:pt>
                <c:pt idx="39">
                  <c:v>2019 Marzo</c:v>
                </c:pt>
                <c:pt idx="40">
                  <c:v>2019 Abril</c:v>
                </c:pt>
                <c:pt idx="41">
                  <c:v>2019 Mayo</c:v>
                </c:pt>
                <c:pt idx="42">
                  <c:v>2019 Junio</c:v>
                </c:pt>
                <c:pt idx="43">
                  <c:v>2019 Julio</c:v>
                </c:pt>
                <c:pt idx="44">
                  <c:v>2019 Agosto</c:v>
                </c:pt>
                <c:pt idx="45">
                  <c:v>2019 Septiembre</c:v>
                </c:pt>
                <c:pt idx="46">
                  <c:v>2019 Octubre</c:v>
                </c:pt>
                <c:pt idx="47">
                  <c:v>2019 Noviembre</c:v>
                </c:pt>
                <c:pt idx="48">
                  <c:v>2019 Diciembre</c:v>
                </c:pt>
                <c:pt idx="49">
                  <c:v>2020 Enero</c:v>
                </c:pt>
                <c:pt idx="50">
                  <c:v>2020 Febrero</c:v>
                </c:pt>
                <c:pt idx="51">
                  <c:v>2020 Marzo</c:v>
                </c:pt>
                <c:pt idx="52">
                  <c:v>2020 Abril</c:v>
                </c:pt>
                <c:pt idx="53">
                  <c:v>2020 Mayo</c:v>
                </c:pt>
                <c:pt idx="54">
                  <c:v>2020 Junio</c:v>
                </c:pt>
                <c:pt idx="55">
                  <c:v>2020 Julio</c:v>
                </c:pt>
                <c:pt idx="56">
                  <c:v>2020 Agosto</c:v>
                </c:pt>
                <c:pt idx="57">
                  <c:v>2020 Septiembre</c:v>
                </c:pt>
                <c:pt idx="58">
                  <c:v>2020 Octubre</c:v>
                </c:pt>
                <c:pt idx="59">
                  <c:v>2020 Noviembre</c:v>
                </c:pt>
                <c:pt idx="60">
                  <c:v>2020 Diciembre</c:v>
                </c:pt>
              </c:strCache>
            </c:strRef>
          </c:cat>
          <c:val>
            <c:numRef>
              <c:f>'Data 2'!$F$138:$F$198</c:f>
              <c:numCache>
                <c:formatCode>#,##0\ _)</c:formatCode>
                <c:ptCount val="61"/>
                <c:pt idx="0">
                  <c:v>6809.9</c:v>
                </c:pt>
                <c:pt idx="1">
                  <c:v>6864.7</c:v>
                </c:pt>
                <c:pt idx="2">
                  <c:v>7246.5</c:v>
                </c:pt>
                <c:pt idx="3">
                  <c:v>7313.9</c:v>
                </c:pt>
                <c:pt idx="4">
                  <c:v>7484.9</c:v>
                </c:pt>
                <c:pt idx="5">
                  <c:v>7510.6</c:v>
                </c:pt>
                <c:pt idx="6">
                  <c:v>7257.7</c:v>
                </c:pt>
                <c:pt idx="7">
                  <c:v>6659.9</c:v>
                </c:pt>
                <c:pt idx="8">
                  <c:v>6211.9</c:v>
                </c:pt>
                <c:pt idx="9">
                  <c:v>5951.6</c:v>
                </c:pt>
                <c:pt idx="10">
                  <c:v>5596.9</c:v>
                </c:pt>
                <c:pt idx="11">
                  <c:v>5904.6</c:v>
                </c:pt>
                <c:pt idx="12">
                  <c:v>6884.1</c:v>
                </c:pt>
                <c:pt idx="13">
                  <c:v>6886.6</c:v>
                </c:pt>
                <c:pt idx="14">
                  <c:v>7216.8</c:v>
                </c:pt>
                <c:pt idx="15">
                  <c:v>7263.5</c:v>
                </c:pt>
                <c:pt idx="16">
                  <c:v>7423.6</c:v>
                </c:pt>
                <c:pt idx="17">
                  <c:v>7459.3</c:v>
                </c:pt>
                <c:pt idx="18">
                  <c:v>7226.9</c:v>
                </c:pt>
                <c:pt idx="19">
                  <c:v>6640.1</c:v>
                </c:pt>
                <c:pt idx="20">
                  <c:v>6202.8</c:v>
                </c:pt>
                <c:pt idx="21">
                  <c:v>5963.5</c:v>
                </c:pt>
                <c:pt idx="22">
                  <c:v>5616.4</c:v>
                </c:pt>
                <c:pt idx="23">
                  <c:v>5933.7</c:v>
                </c:pt>
                <c:pt idx="24">
                  <c:v>6958.3</c:v>
                </c:pt>
                <c:pt idx="25">
                  <c:v>6908.4921599999989</c:v>
                </c:pt>
                <c:pt idx="26">
                  <c:v>7187.1752620000016</c:v>
                </c:pt>
                <c:pt idx="27">
                  <c:v>7213.1354259999989</c:v>
                </c:pt>
                <c:pt idx="28">
                  <c:v>7362.3373999999994</c:v>
                </c:pt>
                <c:pt idx="29">
                  <c:v>7407.9952199999971</c:v>
                </c:pt>
                <c:pt idx="30">
                  <c:v>7196.0134899999994</c:v>
                </c:pt>
                <c:pt idx="31">
                  <c:v>6620.3645899999992</c:v>
                </c:pt>
                <c:pt idx="32">
                  <c:v>6193.5990699999984</c:v>
                </c:pt>
                <c:pt idx="33">
                  <c:v>5975.3806900000018</c:v>
                </c:pt>
                <c:pt idx="34">
                  <c:v>5635.8736320000007</c:v>
                </c:pt>
                <c:pt idx="35">
                  <c:v>5962.7520800000002</c:v>
                </c:pt>
                <c:pt idx="36">
                  <c:v>6947.4066300000031</c:v>
                </c:pt>
                <c:pt idx="37">
                  <c:v>6907.2794519999998</c:v>
                </c:pt>
                <c:pt idx="38">
                  <c:v>7157.5153520000003</c:v>
                </c:pt>
                <c:pt idx="39">
                  <c:v>7162.7646259999992</c:v>
                </c:pt>
                <c:pt idx="40">
                  <c:v>7301.0337899999995</c:v>
                </c:pt>
                <c:pt idx="41">
                  <c:v>7356.7126999999982</c:v>
                </c:pt>
                <c:pt idx="42">
                  <c:v>7165.1548799999991</c:v>
                </c:pt>
                <c:pt idx="43">
                  <c:v>6600.6023499999992</c:v>
                </c:pt>
                <c:pt idx="44">
                  <c:v>6184.4315399999987</c:v>
                </c:pt>
                <c:pt idx="45">
                  <c:v>5987.2742200000021</c:v>
                </c:pt>
                <c:pt idx="46">
                  <c:v>5655.3470520000001</c:v>
                </c:pt>
                <c:pt idx="47">
                  <c:v>5991.8114100000003</c:v>
                </c:pt>
                <c:pt idx="48">
                  <c:v>6936.550860000003</c:v>
                </c:pt>
                <c:pt idx="49">
                  <c:v>6906.0667440000007</c:v>
                </c:pt>
                <c:pt idx="50">
                  <c:v>7177.8171060000004</c:v>
                </c:pt>
                <c:pt idx="51">
                  <c:v>7186.04421</c:v>
                </c:pt>
                <c:pt idx="52">
                  <c:v>7317.2568999999985</c:v>
                </c:pt>
                <c:pt idx="53">
                  <c:v>7369.7964999999986</c:v>
                </c:pt>
                <c:pt idx="54">
                  <c:v>7188.3735499999993</c:v>
                </c:pt>
                <c:pt idx="55">
                  <c:v>6637.7887499999997</c:v>
                </c:pt>
                <c:pt idx="56">
                  <c:v>6229.819849999998</c:v>
                </c:pt>
                <c:pt idx="57">
                  <c:v>6036.256150000002</c:v>
                </c:pt>
                <c:pt idx="58">
                  <c:v>5723.0593200000003</c:v>
                </c:pt>
                <c:pt idx="59">
                  <c:v>6023.7420999999995</c:v>
                </c:pt>
                <c:pt idx="60">
                  <c:v>6925.6950900000029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04-47CC-803C-FCA98F5FB275}"/>
            </c:ext>
          </c:extLst>
        </c:ser>
        <c:ser>
          <c:idx val="8"/>
          <c:order val="1"/>
          <c:spPr>
            <a:solidFill>
              <a:srgbClr val="F7D2C6"/>
            </a:solidFill>
            <a:ln w="25400">
              <a:noFill/>
            </a:ln>
          </c:spPr>
          <c:cat>
            <c:strRef>
              <c:f>'Data 2'!$C$138:$C$198</c:f>
              <c:strCache>
                <c:ptCount val="61"/>
                <c:pt idx="0">
                  <c:v>2015 Diciembre</c:v>
                </c:pt>
                <c:pt idx="1">
                  <c:v>2016 Enero</c:v>
                </c:pt>
                <c:pt idx="2">
                  <c:v>2016 Febrero</c:v>
                </c:pt>
                <c:pt idx="3">
                  <c:v>2016 Marzo</c:v>
                </c:pt>
                <c:pt idx="4">
                  <c:v>2016 Abril</c:v>
                </c:pt>
                <c:pt idx="5">
                  <c:v>2016 Mayo</c:v>
                </c:pt>
                <c:pt idx="6">
                  <c:v>2016 Junio</c:v>
                </c:pt>
                <c:pt idx="7">
                  <c:v>2016 Julio</c:v>
                </c:pt>
                <c:pt idx="8">
                  <c:v>2016 Agosto</c:v>
                </c:pt>
                <c:pt idx="9">
                  <c:v>2016 Septiembre</c:v>
                </c:pt>
                <c:pt idx="10">
                  <c:v>2016 Octubre</c:v>
                </c:pt>
                <c:pt idx="11">
                  <c:v>2016 Noviembre</c:v>
                </c:pt>
                <c:pt idx="12">
                  <c:v>2016 Diciembre</c:v>
                </c:pt>
                <c:pt idx="13">
                  <c:v>2017 Enero</c:v>
                </c:pt>
                <c:pt idx="14">
                  <c:v>2017 Febrero</c:v>
                </c:pt>
                <c:pt idx="15">
                  <c:v>2017 Marzo</c:v>
                </c:pt>
                <c:pt idx="16">
                  <c:v>2017 Abril</c:v>
                </c:pt>
                <c:pt idx="17">
                  <c:v>2017 Mayo</c:v>
                </c:pt>
                <c:pt idx="18">
                  <c:v>2017 Junio</c:v>
                </c:pt>
                <c:pt idx="19">
                  <c:v>2017 Julio</c:v>
                </c:pt>
                <c:pt idx="20">
                  <c:v>2017 Agosto</c:v>
                </c:pt>
                <c:pt idx="21">
                  <c:v>2017 Septiembre</c:v>
                </c:pt>
                <c:pt idx="22">
                  <c:v>2017 Octubre</c:v>
                </c:pt>
                <c:pt idx="23">
                  <c:v>2017 Noviembre</c:v>
                </c:pt>
                <c:pt idx="24">
                  <c:v>2017 Diciembre</c:v>
                </c:pt>
                <c:pt idx="25">
                  <c:v>2018 Enero</c:v>
                </c:pt>
                <c:pt idx="26">
                  <c:v>2018 Febrero</c:v>
                </c:pt>
                <c:pt idx="27">
                  <c:v>2018 Marzo</c:v>
                </c:pt>
                <c:pt idx="28">
                  <c:v>2018 Abril</c:v>
                </c:pt>
                <c:pt idx="29">
                  <c:v>2018 Mayo</c:v>
                </c:pt>
                <c:pt idx="30">
                  <c:v>2018 Junio</c:v>
                </c:pt>
                <c:pt idx="31">
                  <c:v>2018 Julio</c:v>
                </c:pt>
                <c:pt idx="32">
                  <c:v>2018 Agosto</c:v>
                </c:pt>
                <c:pt idx="33">
                  <c:v>2018 Septiembre</c:v>
                </c:pt>
                <c:pt idx="34">
                  <c:v>2018 Octubre</c:v>
                </c:pt>
                <c:pt idx="35">
                  <c:v>2018 Noviembre</c:v>
                </c:pt>
                <c:pt idx="36">
                  <c:v>2018 Diciembre</c:v>
                </c:pt>
                <c:pt idx="37">
                  <c:v>2019 Enero</c:v>
                </c:pt>
                <c:pt idx="38">
                  <c:v>2019 Febrero</c:v>
                </c:pt>
                <c:pt idx="39">
                  <c:v>2019 Marzo</c:v>
                </c:pt>
                <c:pt idx="40">
                  <c:v>2019 Abril</c:v>
                </c:pt>
                <c:pt idx="41">
                  <c:v>2019 Mayo</c:v>
                </c:pt>
                <c:pt idx="42">
                  <c:v>2019 Junio</c:v>
                </c:pt>
                <c:pt idx="43">
                  <c:v>2019 Julio</c:v>
                </c:pt>
                <c:pt idx="44">
                  <c:v>2019 Agosto</c:v>
                </c:pt>
                <c:pt idx="45">
                  <c:v>2019 Septiembre</c:v>
                </c:pt>
                <c:pt idx="46">
                  <c:v>2019 Octubre</c:v>
                </c:pt>
                <c:pt idx="47">
                  <c:v>2019 Noviembre</c:v>
                </c:pt>
                <c:pt idx="48">
                  <c:v>2019 Diciembre</c:v>
                </c:pt>
                <c:pt idx="49">
                  <c:v>2020 Enero</c:v>
                </c:pt>
                <c:pt idx="50">
                  <c:v>2020 Febrero</c:v>
                </c:pt>
                <c:pt idx="51">
                  <c:v>2020 Marzo</c:v>
                </c:pt>
                <c:pt idx="52">
                  <c:v>2020 Abril</c:v>
                </c:pt>
                <c:pt idx="53">
                  <c:v>2020 Mayo</c:v>
                </c:pt>
                <c:pt idx="54">
                  <c:v>2020 Junio</c:v>
                </c:pt>
                <c:pt idx="55">
                  <c:v>2020 Julio</c:v>
                </c:pt>
                <c:pt idx="56">
                  <c:v>2020 Agosto</c:v>
                </c:pt>
                <c:pt idx="57">
                  <c:v>2020 Septiembre</c:v>
                </c:pt>
                <c:pt idx="58">
                  <c:v>2020 Octubre</c:v>
                </c:pt>
                <c:pt idx="59">
                  <c:v>2020 Noviembre</c:v>
                </c:pt>
                <c:pt idx="60">
                  <c:v>2020 Diciembre</c:v>
                </c:pt>
              </c:strCache>
            </c:strRef>
          </c:cat>
          <c:val>
            <c:numRef>
              <c:f>'Data 2'!$G$138:$G$198</c:f>
              <c:numCache>
                <c:formatCode>#,##0\ _)</c:formatCode>
                <c:ptCount val="61"/>
                <c:pt idx="0">
                  <c:v>2158.8000000000002</c:v>
                </c:pt>
                <c:pt idx="1">
                  <c:v>2351.4</c:v>
                </c:pt>
                <c:pt idx="2">
                  <c:v>2410.6999999999998</c:v>
                </c:pt>
                <c:pt idx="3">
                  <c:v>2469.4</c:v>
                </c:pt>
                <c:pt idx="4">
                  <c:v>2663.3</c:v>
                </c:pt>
                <c:pt idx="5">
                  <c:v>2713.6</c:v>
                </c:pt>
                <c:pt idx="6">
                  <c:v>2562.4</c:v>
                </c:pt>
                <c:pt idx="7">
                  <c:v>2256.1</c:v>
                </c:pt>
                <c:pt idx="8">
                  <c:v>2133.6</c:v>
                </c:pt>
                <c:pt idx="9">
                  <c:v>2050.8000000000002</c:v>
                </c:pt>
                <c:pt idx="10">
                  <c:v>1931.8</c:v>
                </c:pt>
                <c:pt idx="11">
                  <c:v>1932.5</c:v>
                </c:pt>
                <c:pt idx="12">
                  <c:v>2223.5</c:v>
                </c:pt>
                <c:pt idx="13">
                  <c:v>2402.8000000000002</c:v>
                </c:pt>
                <c:pt idx="14">
                  <c:v>2457.4</c:v>
                </c:pt>
                <c:pt idx="15">
                  <c:v>2506.6</c:v>
                </c:pt>
                <c:pt idx="16">
                  <c:v>2698.4</c:v>
                </c:pt>
                <c:pt idx="17">
                  <c:v>2747.3</c:v>
                </c:pt>
                <c:pt idx="18">
                  <c:v>2597.9</c:v>
                </c:pt>
                <c:pt idx="19">
                  <c:v>2301.1999999999998</c:v>
                </c:pt>
                <c:pt idx="20">
                  <c:v>2171</c:v>
                </c:pt>
                <c:pt idx="21">
                  <c:v>2093.6</c:v>
                </c:pt>
                <c:pt idx="22">
                  <c:v>1987.6</c:v>
                </c:pt>
                <c:pt idx="23">
                  <c:v>1990.9</c:v>
                </c:pt>
                <c:pt idx="24">
                  <c:v>2288.3000000000002</c:v>
                </c:pt>
                <c:pt idx="25">
                  <c:v>2454.29196</c:v>
                </c:pt>
                <c:pt idx="26">
                  <c:v>2504.048940000001</c:v>
                </c:pt>
                <c:pt idx="27">
                  <c:v>2543.8249800000003</c:v>
                </c:pt>
                <c:pt idx="28">
                  <c:v>2733.4783500000008</c:v>
                </c:pt>
                <c:pt idx="29">
                  <c:v>2770.1297768500008</c:v>
                </c:pt>
                <c:pt idx="30">
                  <c:v>2618.1798654500008</c:v>
                </c:pt>
                <c:pt idx="31">
                  <c:v>2333.2576888099029</c:v>
                </c:pt>
                <c:pt idx="32">
                  <c:v>2201.8206451061278</c:v>
                </c:pt>
                <c:pt idx="33">
                  <c:v>2124.9577172513209</c:v>
                </c:pt>
                <c:pt idx="34">
                  <c:v>2020.3433047604576</c:v>
                </c:pt>
                <c:pt idx="35">
                  <c:v>2015.7596267500001</c:v>
                </c:pt>
                <c:pt idx="36">
                  <c:v>2315.0317157999998</c:v>
                </c:pt>
                <c:pt idx="37">
                  <c:v>2467.8187514000006</c:v>
                </c:pt>
                <c:pt idx="38">
                  <c:v>2513.8141556000005</c:v>
                </c:pt>
                <c:pt idx="39">
                  <c:v>2581.0395700000004</c:v>
                </c:pt>
                <c:pt idx="40">
                  <c:v>2768.5539600000006</c:v>
                </c:pt>
                <c:pt idx="41">
                  <c:v>2792.9940537000007</c:v>
                </c:pt>
                <c:pt idx="42">
                  <c:v>2638.448914900001</c:v>
                </c:pt>
                <c:pt idx="43">
                  <c:v>2365.3141135099031</c:v>
                </c:pt>
                <c:pt idx="44">
                  <c:v>2232.6028053061282</c:v>
                </c:pt>
                <c:pt idx="45">
                  <c:v>2156.2841778513202</c:v>
                </c:pt>
                <c:pt idx="46">
                  <c:v>2053.1014816604575</c:v>
                </c:pt>
                <c:pt idx="47">
                  <c:v>2040.6353134999997</c:v>
                </c:pt>
                <c:pt idx="48">
                  <c:v>2341.7515915999998</c:v>
                </c:pt>
                <c:pt idx="49">
                  <c:v>2481.3455428000002</c:v>
                </c:pt>
                <c:pt idx="50">
                  <c:v>2523.5793712000004</c:v>
                </c:pt>
                <c:pt idx="51">
                  <c:v>2618.2541600000004</c:v>
                </c:pt>
                <c:pt idx="52">
                  <c:v>2803.6295700000005</c:v>
                </c:pt>
                <c:pt idx="53">
                  <c:v>2815.8583305500006</c:v>
                </c:pt>
                <c:pt idx="54">
                  <c:v>2658.7179643500008</c:v>
                </c:pt>
                <c:pt idx="55">
                  <c:v>2397.3705382099024</c:v>
                </c:pt>
                <c:pt idx="56">
                  <c:v>2263.3849655061276</c:v>
                </c:pt>
                <c:pt idx="57">
                  <c:v>2187.6106384513209</c:v>
                </c:pt>
                <c:pt idx="58">
                  <c:v>2085.8596585604573</c:v>
                </c:pt>
                <c:pt idx="59">
                  <c:v>2065.5110002499996</c:v>
                </c:pt>
                <c:pt idx="60">
                  <c:v>2368.4714673999997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04-47CC-803C-FCA98F5FB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6408016"/>
        <c:axId val="446408408"/>
      </c:areaChart>
      <c:lineChart>
        <c:grouping val="standard"/>
        <c:varyColors val="0"/>
        <c:ser>
          <c:idx val="0"/>
          <c:order val="2"/>
          <c:tx>
            <c:v>Media estadística</c:v>
          </c:tx>
          <c:spPr>
            <a:ln w="25400">
              <a:solidFill>
                <a:srgbClr val="B38FEE"/>
              </a:solidFill>
              <a:prstDash val="solid"/>
            </a:ln>
          </c:spPr>
          <c:marker>
            <c:symbol val="none"/>
          </c:marker>
          <c:cat>
            <c:strRef>
              <c:f>'Data 2'!$C$138:$C$198</c:f>
              <c:strCache>
                <c:ptCount val="61"/>
                <c:pt idx="0">
                  <c:v>2015 Diciembre</c:v>
                </c:pt>
                <c:pt idx="1">
                  <c:v>2016 Enero</c:v>
                </c:pt>
                <c:pt idx="2">
                  <c:v>2016 Febrero</c:v>
                </c:pt>
                <c:pt idx="3">
                  <c:v>2016 Marzo</c:v>
                </c:pt>
                <c:pt idx="4">
                  <c:v>2016 Abril</c:v>
                </c:pt>
                <c:pt idx="5">
                  <c:v>2016 Mayo</c:v>
                </c:pt>
                <c:pt idx="6">
                  <c:v>2016 Junio</c:v>
                </c:pt>
                <c:pt idx="7">
                  <c:v>2016 Julio</c:v>
                </c:pt>
                <c:pt idx="8">
                  <c:v>2016 Agosto</c:v>
                </c:pt>
                <c:pt idx="9">
                  <c:v>2016 Septiembre</c:v>
                </c:pt>
                <c:pt idx="10">
                  <c:v>2016 Octubre</c:v>
                </c:pt>
                <c:pt idx="11">
                  <c:v>2016 Noviembre</c:v>
                </c:pt>
                <c:pt idx="12">
                  <c:v>2016 Diciembre</c:v>
                </c:pt>
                <c:pt idx="13">
                  <c:v>2017 Enero</c:v>
                </c:pt>
                <c:pt idx="14">
                  <c:v>2017 Febrero</c:v>
                </c:pt>
                <c:pt idx="15">
                  <c:v>2017 Marzo</c:v>
                </c:pt>
                <c:pt idx="16">
                  <c:v>2017 Abril</c:v>
                </c:pt>
                <c:pt idx="17">
                  <c:v>2017 Mayo</c:v>
                </c:pt>
                <c:pt idx="18">
                  <c:v>2017 Junio</c:v>
                </c:pt>
                <c:pt idx="19">
                  <c:v>2017 Julio</c:v>
                </c:pt>
                <c:pt idx="20">
                  <c:v>2017 Agosto</c:v>
                </c:pt>
                <c:pt idx="21">
                  <c:v>2017 Septiembre</c:v>
                </c:pt>
                <c:pt idx="22">
                  <c:v>2017 Octubre</c:v>
                </c:pt>
                <c:pt idx="23">
                  <c:v>2017 Noviembre</c:v>
                </c:pt>
                <c:pt idx="24">
                  <c:v>2017 Diciembre</c:v>
                </c:pt>
                <c:pt idx="25">
                  <c:v>2018 Enero</c:v>
                </c:pt>
                <c:pt idx="26">
                  <c:v>2018 Febrero</c:v>
                </c:pt>
                <c:pt idx="27">
                  <c:v>2018 Marzo</c:v>
                </c:pt>
                <c:pt idx="28">
                  <c:v>2018 Abril</c:v>
                </c:pt>
                <c:pt idx="29">
                  <c:v>2018 Mayo</c:v>
                </c:pt>
                <c:pt idx="30">
                  <c:v>2018 Junio</c:v>
                </c:pt>
                <c:pt idx="31">
                  <c:v>2018 Julio</c:v>
                </c:pt>
                <c:pt idx="32">
                  <c:v>2018 Agosto</c:v>
                </c:pt>
                <c:pt idx="33">
                  <c:v>2018 Septiembre</c:v>
                </c:pt>
                <c:pt idx="34">
                  <c:v>2018 Octubre</c:v>
                </c:pt>
                <c:pt idx="35">
                  <c:v>2018 Noviembre</c:v>
                </c:pt>
                <c:pt idx="36">
                  <c:v>2018 Diciembre</c:v>
                </c:pt>
                <c:pt idx="37">
                  <c:v>2019 Enero</c:v>
                </c:pt>
                <c:pt idx="38">
                  <c:v>2019 Febrero</c:v>
                </c:pt>
                <c:pt idx="39">
                  <c:v>2019 Marzo</c:v>
                </c:pt>
                <c:pt idx="40">
                  <c:v>2019 Abril</c:v>
                </c:pt>
                <c:pt idx="41">
                  <c:v>2019 Mayo</c:v>
                </c:pt>
                <c:pt idx="42">
                  <c:v>2019 Junio</c:v>
                </c:pt>
                <c:pt idx="43">
                  <c:v>2019 Julio</c:v>
                </c:pt>
                <c:pt idx="44">
                  <c:v>2019 Agosto</c:v>
                </c:pt>
                <c:pt idx="45">
                  <c:v>2019 Septiembre</c:v>
                </c:pt>
                <c:pt idx="46">
                  <c:v>2019 Octubre</c:v>
                </c:pt>
                <c:pt idx="47">
                  <c:v>2019 Noviembre</c:v>
                </c:pt>
                <c:pt idx="48">
                  <c:v>2019 Diciembre</c:v>
                </c:pt>
                <c:pt idx="49">
                  <c:v>2020 Enero</c:v>
                </c:pt>
                <c:pt idx="50">
                  <c:v>2020 Febrero</c:v>
                </c:pt>
                <c:pt idx="51">
                  <c:v>2020 Marzo</c:v>
                </c:pt>
                <c:pt idx="52">
                  <c:v>2020 Abril</c:v>
                </c:pt>
                <c:pt idx="53">
                  <c:v>2020 Mayo</c:v>
                </c:pt>
                <c:pt idx="54">
                  <c:v>2020 Junio</c:v>
                </c:pt>
                <c:pt idx="55">
                  <c:v>2020 Julio</c:v>
                </c:pt>
                <c:pt idx="56">
                  <c:v>2020 Agosto</c:v>
                </c:pt>
                <c:pt idx="57">
                  <c:v>2020 Septiembre</c:v>
                </c:pt>
                <c:pt idx="58">
                  <c:v>2020 Octubre</c:v>
                </c:pt>
                <c:pt idx="59">
                  <c:v>2020 Noviembre</c:v>
                </c:pt>
                <c:pt idx="60">
                  <c:v>2020 Diciembre</c:v>
                </c:pt>
              </c:strCache>
            </c:strRef>
          </c:cat>
          <c:val>
            <c:numRef>
              <c:f>'Data 2'!$H$138:$H$198</c:f>
              <c:numCache>
                <c:formatCode>#,##0\ _)</c:formatCode>
                <c:ptCount val="61"/>
                <c:pt idx="0">
                  <c:v>4565.714662503784</c:v>
                </c:pt>
                <c:pt idx="1">
                  <c:v>5027.6917490903606</c:v>
                </c:pt>
                <c:pt idx="2">
                  <c:v>5248.5424316472381</c:v>
                </c:pt>
                <c:pt idx="3">
                  <c:v>5439.3764274286013</c:v>
                </c:pt>
                <c:pt idx="4">
                  <c:v>5583.8066566443458</c:v>
                </c:pt>
                <c:pt idx="5">
                  <c:v>5600.2846623792075</c:v>
                </c:pt>
                <c:pt idx="6">
                  <c:v>5391.0828807025819</c:v>
                </c:pt>
                <c:pt idx="7">
                  <c:v>5051.2893520549505</c:v>
                </c:pt>
                <c:pt idx="8">
                  <c:v>4715.0613724530649</c:v>
                </c:pt>
                <c:pt idx="9">
                  <c:v>4496.3058503256616</c:v>
                </c:pt>
                <c:pt idx="10">
                  <c:v>4397.9308659302278</c:v>
                </c:pt>
                <c:pt idx="11">
                  <c:v>4429.5623157946866</c:v>
                </c:pt>
                <c:pt idx="12">
                  <c:v>4682.6161325037838</c:v>
                </c:pt>
                <c:pt idx="13">
                  <c:v>5079.2061890903606</c:v>
                </c:pt>
                <c:pt idx="14">
                  <c:v>5302.1271412972383</c:v>
                </c:pt>
                <c:pt idx="15">
                  <c:v>5499.122125778601</c:v>
                </c:pt>
                <c:pt idx="16">
                  <c:v>5645.6751819443461</c:v>
                </c:pt>
                <c:pt idx="17">
                  <c:v>5658.8669111292083</c:v>
                </c:pt>
                <c:pt idx="18">
                  <c:v>5448.1183920525818</c:v>
                </c:pt>
                <c:pt idx="19">
                  <c:v>5107.3149488549516</c:v>
                </c:pt>
                <c:pt idx="20">
                  <c:v>4753.0616263530646</c:v>
                </c:pt>
                <c:pt idx="21">
                  <c:v>4534.6984143256614</c:v>
                </c:pt>
                <c:pt idx="22">
                  <c:v>4439.1964343802283</c:v>
                </c:pt>
                <c:pt idx="23">
                  <c:v>4462.4561509946861</c:v>
                </c:pt>
                <c:pt idx="24">
                  <c:v>4646.9699609037834</c:v>
                </c:pt>
                <c:pt idx="25">
                  <c:v>4950.631031340361</c:v>
                </c:pt>
                <c:pt idx="26">
                  <c:v>5168.9511643972382</c:v>
                </c:pt>
                <c:pt idx="27">
                  <c:v>5357.1720690786015</c:v>
                </c:pt>
                <c:pt idx="28">
                  <c:v>5513.1861241943461</c:v>
                </c:pt>
                <c:pt idx="29">
                  <c:v>5528.5919879792082</c:v>
                </c:pt>
                <c:pt idx="30">
                  <c:v>5309.409809502582</c:v>
                </c:pt>
                <c:pt idx="31">
                  <c:v>4976.1824135549514</c:v>
                </c:pt>
                <c:pt idx="32">
                  <c:v>4626.3975465530648</c:v>
                </c:pt>
                <c:pt idx="33">
                  <c:v>4408.5786349256614</c:v>
                </c:pt>
                <c:pt idx="34">
                  <c:v>4309.2442112802291</c:v>
                </c:pt>
                <c:pt idx="35">
                  <c:v>4286.3366377446864</c:v>
                </c:pt>
                <c:pt idx="36">
                  <c:v>4412.3960767037843</c:v>
                </c:pt>
                <c:pt idx="37">
                  <c:v>4714.4452147403599</c:v>
                </c:pt>
                <c:pt idx="38">
                  <c:v>4923.356763997238</c:v>
                </c:pt>
                <c:pt idx="39">
                  <c:v>5193.8553364786021</c:v>
                </c:pt>
                <c:pt idx="40">
                  <c:v>5395.8253330443458</c:v>
                </c:pt>
                <c:pt idx="41">
                  <c:v>5416.2617979792076</c:v>
                </c:pt>
                <c:pt idx="42">
                  <c:v>5208.6970375525807</c:v>
                </c:pt>
                <c:pt idx="43">
                  <c:v>4888.761548154951</c:v>
                </c:pt>
                <c:pt idx="44">
                  <c:v>4544.4887633364315</c:v>
                </c:pt>
                <c:pt idx="45">
                  <c:v>4316.2903251381485</c:v>
                </c:pt>
                <c:pt idx="46">
                  <c:v>4233.482603794464</c:v>
                </c:pt>
                <c:pt idx="47">
                  <c:v>4192.7249853497142</c:v>
                </c:pt>
                <c:pt idx="48">
                  <c:v>4317.2830139941634</c:v>
                </c:pt>
                <c:pt idx="49">
                  <c:v>4605.1368345554874</c:v>
                </c:pt>
                <c:pt idx="50">
                  <c:v>4817.3798570124618</c:v>
                </c:pt>
                <c:pt idx="51">
                  <c:v>5092.1507896140547</c:v>
                </c:pt>
                <c:pt idx="52">
                  <c:v>5307.2096488417483</c:v>
                </c:pt>
                <c:pt idx="53">
                  <c:v>5344.4038425799536</c:v>
                </c:pt>
                <c:pt idx="54">
                  <c:v>5155.3503374843867</c:v>
                </c:pt>
                <c:pt idx="55">
                  <c:v>4850.7743199254728</c:v>
                </c:pt>
                <c:pt idx="56">
                  <c:v>4516.0326983345776</c:v>
                </c:pt>
                <c:pt idx="57">
                  <c:v>4295.3500167263846</c:v>
                </c:pt>
                <c:pt idx="58">
                  <c:v>4195.9124552713301</c:v>
                </c:pt>
                <c:pt idx="59">
                  <c:v>4163.6963197783716</c:v>
                </c:pt>
                <c:pt idx="60">
                  <c:v>4308.283644764223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04-47CC-803C-FCA98F5FB275}"/>
            </c:ext>
          </c:extLst>
        </c:ser>
        <c:ser>
          <c:idx val="1"/>
          <c:order val="3"/>
          <c:tx>
            <c:v>Máxima capacidad</c:v>
          </c:tx>
          <c:spPr>
            <a:ln w="25400">
              <a:solidFill>
                <a:srgbClr val="DB0705"/>
              </a:solidFill>
              <a:prstDash val="solid"/>
            </a:ln>
          </c:spPr>
          <c:marker>
            <c:symbol val="none"/>
          </c:marker>
          <c:cat>
            <c:strRef>
              <c:f>'Data 2'!$C$138:$C$198</c:f>
              <c:strCache>
                <c:ptCount val="61"/>
                <c:pt idx="0">
                  <c:v>2015 Diciembre</c:v>
                </c:pt>
                <c:pt idx="1">
                  <c:v>2016 Enero</c:v>
                </c:pt>
                <c:pt idx="2">
                  <c:v>2016 Febrero</c:v>
                </c:pt>
                <c:pt idx="3">
                  <c:v>2016 Marzo</c:v>
                </c:pt>
                <c:pt idx="4">
                  <c:v>2016 Abril</c:v>
                </c:pt>
                <c:pt idx="5">
                  <c:v>2016 Mayo</c:v>
                </c:pt>
                <c:pt idx="6">
                  <c:v>2016 Junio</c:v>
                </c:pt>
                <c:pt idx="7">
                  <c:v>2016 Julio</c:v>
                </c:pt>
                <c:pt idx="8">
                  <c:v>2016 Agosto</c:v>
                </c:pt>
                <c:pt idx="9">
                  <c:v>2016 Septiembre</c:v>
                </c:pt>
                <c:pt idx="10">
                  <c:v>2016 Octubre</c:v>
                </c:pt>
                <c:pt idx="11">
                  <c:v>2016 Noviembre</c:v>
                </c:pt>
                <c:pt idx="12">
                  <c:v>2016 Diciembre</c:v>
                </c:pt>
                <c:pt idx="13">
                  <c:v>2017 Enero</c:v>
                </c:pt>
                <c:pt idx="14">
                  <c:v>2017 Febrero</c:v>
                </c:pt>
                <c:pt idx="15">
                  <c:v>2017 Marzo</c:v>
                </c:pt>
                <c:pt idx="16">
                  <c:v>2017 Abril</c:v>
                </c:pt>
                <c:pt idx="17">
                  <c:v>2017 Mayo</c:v>
                </c:pt>
                <c:pt idx="18">
                  <c:v>2017 Junio</c:v>
                </c:pt>
                <c:pt idx="19">
                  <c:v>2017 Julio</c:v>
                </c:pt>
                <c:pt idx="20">
                  <c:v>2017 Agosto</c:v>
                </c:pt>
                <c:pt idx="21">
                  <c:v>2017 Septiembre</c:v>
                </c:pt>
                <c:pt idx="22">
                  <c:v>2017 Octubre</c:v>
                </c:pt>
                <c:pt idx="23">
                  <c:v>2017 Noviembre</c:v>
                </c:pt>
                <c:pt idx="24">
                  <c:v>2017 Diciembre</c:v>
                </c:pt>
                <c:pt idx="25">
                  <c:v>2018 Enero</c:v>
                </c:pt>
                <c:pt idx="26">
                  <c:v>2018 Febrero</c:v>
                </c:pt>
                <c:pt idx="27">
                  <c:v>2018 Marzo</c:v>
                </c:pt>
                <c:pt idx="28">
                  <c:v>2018 Abril</c:v>
                </c:pt>
                <c:pt idx="29">
                  <c:v>2018 Mayo</c:v>
                </c:pt>
                <c:pt idx="30">
                  <c:v>2018 Junio</c:v>
                </c:pt>
                <c:pt idx="31">
                  <c:v>2018 Julio</c:v>
                </c:pt>
                <c:pt idx="32">
                  <c:v>2018 Agosto</c:v>
                </c:pt>
                <c:pt idx="33">
                  <c:v>2018 Septiembre</c:v>
                </c:pt>
                <c:pt idx="34">
                  <c:v>2018 Octubre</c:v>
                </c:pt>
                <c:pt idx="35">
                  <c:v>2018 Noviembre</c:v>
                </c:pt>
                <c:pt idx="36">
                  <c:v>2018 Diciembre</c:v>
                </c:pt>
                <c:pt idx="37">
                  <c:v>2019 Enero</c:v>
                </c:pt>
                <c:pt idx="38">
                  <c:v>2019 Febrero</c:v>
                </c:pt>
                <c:pt idx="39">
                  <c:v>2019 Marzo</c:v>
                </c:pt>
                <c:pt idx="40">
                  <c:v>2019 Abril</c:v>
                </c:pt>
                <c:pt idx="41">
                  <c:v>2019 Mayo</c:v>
                </c:pt>
                <c:pt idx="42">
                  <c:v>2019 Junio</c:v>
                </c:pt>
                <c:pt idx="43">
                  <c:v>2019 Julio</c:v>
                </c:pt>
                <c:pt idx="44">
                  <c:v>2019 Agosto</c:v>
                </c:pt>
                <c:pt idx="45">
                  <c:v>2019 Septiembre</c:v>
                </c:pt>
                <c:pt idx="46">
                  <c:v>2019 Octubre</c:v>
                </c:pt>
                <c:pt idx="47">
                  <c:v>2019 Noviembre</c:v>
                </c:pt>
                <c:pt idx="48">
                  <c:v>2019 Diciembre</c:v>
                </c:pt>
                <c:pt idx="49">
                  <c:v>2020 Enero</c:v>
                </c:pt>
                <c:pt idx="50">
                  <c:v>2020 Febrero</c:v>
                </c:pt>
                <c:pt idx="51">
                  <c:v>2020 Marzo</c:v>
                </c:pt>
                <c:pt idx="52">
                  <c:v>2020 Abril</c:v>
                </c:pt>
                <c:pt idx="53">
                  <c:v>2020 Mayo</c:v>
                </c:pt>
                <c:pt idx="54">
                  <c:v>2020 Junio</c:v>
                </c:pt>
                <c:pt idx="55">
                  <c:v>2020 Julio</c:v>
                </c:pt>
                <c:pt idx="56">
                  <c:v>2020 Agosto</c:v>
                </c:pt>
                <c:pt idx="57">
                  <c:v>2020 Septiembre</c:v>
                </c:pt>
                <c:pt idx="58">
                  <c:v>2020 Octubre</c:v>
                </c:pt>
                <c:pt idx="59">
                  <c:v>2020 Noviembre</c:v>
                </c:pt>
                <c:pt idx="60">
                  <c:v>2020 Diciembre</c:v>
                </c:pt>
              </c:strCache>
            </c:strRef>
          </c:cat>
          <c:val>
            <c:numRef>
              <c:f>'Data 2'!$E$138:$E$198</c:f>
              <c:numCache>
                <c:formatCode>#,##0\ _)</c:formatCode>
                <c:ptCount val="61"/>
                <c:pt idx="0">
                  <c:v>9571.1919999999991</c:v>
                </c:pt>
                <c:pt idx="1">
                  <c:v>9571.1919999999991</c:v>
                </c:pt>
                <c:pt idx="2">
                  <c:v>9571.1919999999991</c:v>
                </c:pt>
                <c:pt idx="3">
                  <c:v>9571.1919999999991</c:v>
                </c:pt>
                <c:pt idx="4">
                  <c:v>9571.1919999999991</c:v>
                </c:pt>
                <c:pt idx="5">
                  <c:v>9571.1919999999991</c:v>
                </c:pt>
                <c:pt idx="6">
                  <c:v>9571.1919999999991</c:v>
                </c:pt>
                <c:pt idx="7">
                  <c:v>9571.1919999999991</c:v>
                </c:pt>
                <c:pt idx="8">
                  <c:v>9571.1919999999991</c:v>
                </c:pt>
                <c:pt idx="9">
                  <c:v>9571.1919999999991</c:v>
                </c:pt>
                <c:pt idx="10">
                  <c:v>9571.1919999999991</c:v>
                </c:pt>
                <c:pt idx="11">
                  <c:v>9571.1919999999991</c:v>
                </c:pt>
                <c:pt idx="12">
                  <c:v>9571.1919999999991</c:v>
                </c:pt>
                <c:pt idx="13">
                  <c:v>9571.1919999999991</c:v>
                </c:pt>
                <c:pt idx="14">
                  <c:v>9571.1919999999991</c:v>
                </c:pt>
                <c:pt idx="15">
                  <c:v>9571.1919999999991</c:v>
                </c:pt>
                <c:pt idx="16">
                  <c:v>9571.1919999999991</c:v>
                </c:pt>
                <c:pt idx="17">
                  <c:v>9571.1919999999991</c:v>
                </c:pt>
                <c:pt idx="18">
                  <c:v>9571.1919999999991</c:v>
                </c:pt>
                <c:pt idx="19">
                  <c:v>9571.1919999999991</c:v>
                </c:pt>
                <c:pt idx="20">
                  <c:v>9571.1919999999991</c:v>
                </c:pt>
                <c:pt idx="21">
                  <c:v>9571.1919999999991</c:v>
                </c:pt>
                <c:pt idx="22">
                  <c:v>9571.1919999999991</c:v>
                </c:pt>
                <c:pt idx="23">
                  <c:v>9571.1919999999991</c:v>
                </c:pt>
                <c:pt idx="24">
                  <c:v>9571.1919999999991</c:v>
                </c:pt>
                <c:pt idx="25">
                  <c:v>9571.1919999999991</c:v>
                </c:pt>
                <c:pt idx="26">
                  <c:v>9571.1919999999991</c:v>
                </c:pt>
                <c:pt idx="27">
                  <c:v>9571.1919999999991</c:v>
                </c:pt>
                <c:pt idx="28">
                  <c:v>9571.1919999999991</c:v>
                </c:pt>
                <c:pt idx="29">
                  <c:v>9571.1919999999991</c:v>
                </c:pt>
                <c:pt idx="30">
                  <c:v>9571.1919999999991</c:v>
                </c:pt>
                <c:pt idx="31">
                  <c:v>9571.1919999999991</c:v>
                </c:pt>
                <c:pt idx="32">
                  <c:v>9571.1919999999991</c:v>
                </c:pt>
                <c:pt idx="33">
                  <c:v>9571.1919999999991</c:v>
                </c:pt>
                <c:pt idx="34">
                  <c:v>9571.1919999999991</c:v>
                </c:pt>
                <c:pt idx="35">
                  <c:v>9571.1919999999991</c:v>
                </c:pt>
                <c:pt idx="36">
                  <c:v>9571.1919999999991</c:v>
                </c:pt>
                <c:pt idx="37">
                  <c:v>9571.1919999999991</c:v>
                </c:pt>
                <c:pt idx="38">
                  <c:v>9571.1919999999991</c:v>
                </c:pt>
                <c:pt idx="39">
                  <c:v>9571.1919999999991</c:v>
                </c:pt>
                <c:pt idx="40">
                  <c:v>9571.1919999999991</c:v>
                </c:pt>
                <c:pt idx="41">
                  <c:v>9571.1919999999991</c:v>
                </c:pt>
                <c:pt idx="42">
                  <c:v>9571.1919999999991</c:v>
                </c:pt>
                <c:pt idx="43">
                  <c:v>9571.1919999999991</c:v>
                </c:pt>
                <c:pt idx="44">
                  <c:v>9571.1919999999991</c:v>
                </c:pt>
                <c:pt idx="45">
                  <c:v>9571.1919999999991</c:v>
                </c:pt>
                <c:pt idx="46">
                  <c:v>9571.1919999999991</c:v>
                </c:pt>
                <c:pt idx="47">
                  <c:v>9571.1919999999991</c:v>
                </c:pt>
                <c:pt idx="48">
                  <c:v>9571.1919999999991</c:v>
                </c:pt>
                <c:pt idx="49">
                  <c:v>9571.1919999999991</c:v>
                </c:pt>
                <c:pt idx="50">
                  <c:v>9571.1919999999991</c:v>
                </c:pt>
                <c:pt idx="51">
                  <c:v>9571.1919999999991</c:v>
                </c:pt>
                <c:pt idx="52">
                  <c:v>9571.1919999999991</c:v>
                </c:pt>
                <c:pt idx="53">
                  <c:v>9571.1919999999991</c:v>
                </c:pt>
                <c:pt idx="54">
                  <c:v>9571.1919999999991</c:v>
                </c:pt>
                <c:pt idx="55">
                  <c:v>9571.1919999999991</c:v>
                </c:pt>
                <c:pt idx="56">
                  <c:v>9571.1919999999991</c:v>
                </c:pt>
                <c:pt idx="57">
                  <c:v>9571.1919999999991</c:v>
                </c:pt>
                <c:pt idx="58">
                  <c:v>9571.1919999999991</c:v>
                </c:pt>
                <c:pt idx="59">
                  <c:v>9571.1919999999991</c:v>
                </c:pt>
                <c:pt idx="60">
                  <c:v>9571.1919999999991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04-47CC-803C-FCA98F5FB275}"/>
            </c:ext>
          </c:extLst>
        </c:ser>
        <c:ser>
          <c:idx val="6"/>
          <c:order val="4"/>
          <c:tx>
            <c:v>Real</c:v>
          </c:tx>
          <c:spPr>
            <a:ln w="25400">
              <a:solidFill>
                <a:srgbClr val="004563"/>
              </a:solidFill>
              <a:prstDash val="solid"/>
            </a:ln>
          </c:spPr>
          <c:marker>
            <c:symbol val="none"/>
          </c:marker>
          <c:cat>
            <c:strRef>
              <c:f>'Data 2'!$C$138:$C$198</c:f>
              <c:strCache>
                <c:ptCount val="61"/>
                <c:pt idx="0">
                  <c:v>2015 Diciembre</c:v>
                </c:pt>
                <c:pt idx="1">
                  <c:v>2016 Enero</c:v>
                </c:pt>
                <c:pt idx="2">
                  <c:v>2016 Febrero</c:v>
                </c:pt>
                <c:pt idx="3">
                  <c:v>2016 Marzo</c:v>
                </c:pt>
                <c:pt idx="4">
                  <c:v>2016 Abril</c:v>
                </c:pt>
                <c:pt idx="5">
                  <c:v>2016 Mayo</c:v>
                </c:pt>
                <c:pt idx="6">
                  <c:v>2016 Junio</c:v>
                </c:pt>
                <c:pt idx="7">
                  <c:v>2016 Julio</c:v>
                </c:pt>
                <c:pt idx="8">
                  <c:v>2016 Agosto</c:v>
                </c:pt>
                <c:pt idx="9">
                  <c:v>2016 Septiembre</c:v>
                </c:pt>
                <c:pt idx="10">
                  <c:v>2016 Octubre</c:v>
                </c:pt>
                <c:pt idx="11">
                  <c:v>2016 Noviembre</c:v>
                </c:pt>
                <c:pt idx="12">
                  <c:v>2016 Diciembre</c:v>
                </c:pt>
                <c:pt idx="13">
                  <c:v>2017 Enero</c:v>
                </c:pt>
                <c:pt idx="14">
                  <c:v>2017 Febrero</c:v>
                </c:pt>
                <c:pt idx="15">
                  <c:v>2017 Marzo</c:v>
                </c:pt>
                <c:pt idx="16">
                  <c:v>2017 Abril</c:v>
                </c:pt>
                <c:pt idx="17">
                  <c:v>2017 Mayo</c:v>
                </c:pt>
                <c:pt idx="18">
                  <c:v>2017 Junio</c:v>
                </c:pt>
                <c:pt idx="19">
                  <c:v>2017 Julio</c:v>
                </c:pt>
                <c:pt idx="20">
                  <c:v>2017 Agosto</c:v>
                </c:pt>
                <c:pt idx="21">
                  <c:v>2017 Septiembre</c:v>
                </c:pt>
                <c:pt idx="22">
                  <c:v>2017 Octubre</c:v>
                </c:pt>
                <c:pt idx="23">
                  <c:v>2017 Noviembre</c:v>
                </c:pt>
                <c:pt idx="24">
                  <c:v>2017 Diciembre</c:v>
                </c:pt>
                <c:pt idx="25">
                  <c:v>2018 Enero</c:v>
                </c:pt>
                <c:pt idx="26">
                  <c:v>2018 Febrero</c:v>
                </c:pt>
                <c:pt idx="27">
                  <c:v>2018 Marzo</c:v>
                </c:pt>
                <c:pt idx="28">
                  <c:v>2018 Abril</c:v>
                </c:pt>
                <c:pt idx="29">
                  <c:v>2018 Mayo</c:v>
                </c:pt>
                <c:pt idx="30">
                  <c:v>2018 Junio</c:v>
                </c:pt>
                <c:pt idx="31">
                  <c:v>2018 Julio</c:v>
                </c:pt>
                <c:pt idx="32">
                  <c:v>2018 Agosto</c:v>
                </c:pt>
                <c:pt idx="33">
                  <c:v>2018 Septiembre</c:v>
                </c:pt>
                <c:pt idx="34">
                  <c:v>2018 Octubre</c:v>
                </c:pt>
                <c:pt idx="35">
                  <c:v>2018 Noviembre</c:v>
                </c:pt>
                <c:pt idx="36">
                  <c:v>2018 Diciembre</c:v>
                </c:pt>
                <c:pt idx="37">
                  <c:v>2019 Enero</c:v>
                </c:pt>
                <c:pt idx="38">
                  <c:v>2019 Febrero</c:v>
                </c:pt>
                <c:pt idx="39">
                  <c:v>2019 Marzo</c:v>
                </c:pt>
                <c:pt idx="40">
                  <c:v>2019 Abril</c:v>
                </c:pt>
                <c:pt idx="41">
                  <c:v>2019 Mayo</c:v>
                </c:pt>
                <c:pt idx="42">
                  <c:v>2019 Junio</c:v>
                </c:pt>
                <c:pt idx="43">
                  <c:v>2019 Julio</c:v>
                </c:pt>
                <c:pt idx="44">
                  <c:v>2019 Agosto</c:v>
                </c:pt>
                <c:pt idx="45">
                  <c:v>2019 Septiembre</c:v>
                </c:pt>
                <c:pt idx="46">
                  <c:v>2019 Octubre</c:v>
                </c:pt>
                <c:pt idx="47">
                  <c:v>2019 Noviembre</c:v>
                </c:pt>
                <c:pt idx="48">
                  <c:v>2019 Diciembre</c:v>
                </c:pt>
                <c:pt idx="49">
                  <c:v>2020 Enero</c:v>
                </c:pt>
                <c:pt idx="50">
                  <c:v>2020 Febrero</c:v>
                </c:pt>
                <c:pt idx="51">
                  <c:v>2020 Marzo</c:v>
                </c:pt>
                <c:pt idx="52">
                  <c:v>2020 Abril</c:v>
                </c:pt>
                <c:pt idx="53">
                  <c:v>2020 Mayo</c:v>
                </c:pt>
                <c:pt idx="54">
                  <c:v>2020 Junio</c:v>
                </c:pt>
                <c:pt idx="55">
                  <c:v>2020 Julio</c:v>
                </c:pt>
                <c:pt idx="56">
                  <c:v>2020 Agosto</c:v>
                </c:pt>
                <c:pt idx="57">
                  <c:v>2020 Septiembre</c:v>
                </c:pt>
                <c:pt idx="58">
                  <c:v>2020 Octubre</c:v>
                </c:pt>
                <c:pt idx="59">
                  <c:v>2020 Noviembre</c:v>
                </c:pt>
                <c:pt idx="60">
                  <c:v>2020 Diciembre</c:v>
                </c:pt>
              </c:strCache>
            </c:strRef>
          </c:cat>
          <c:val>
            <c:numRef>
              <c:f>'Data 2'!$D$138:$D$198</c:f>
              <c:numCache>
                <c:formatCode>#,##0\ _)</c:formatCode>
                <c:ptCount val="61"/>
                <c:pt idx="0">
                  <c:v>4807.3990000000003</c:v>
                </c:pt>
                <c:pt idx="1">
                  <c:v>5538.3239999999996</c:v>
                </c:pt>
                <c:pt idx="2">
                  <c:v>5988.4196330000004</c:v>
                </c:pt>
                <c:pt idx="3">
                  <c:v>6171.9379669999998</c:v>
                </c:pt>
                <c:pt idx="4">
                  <c:v>6338.8201060000001</c:v>
                </c:pt>
                <c:pt idx="5">
                  <c:v>6472.1755350000003</c:v>
                </c:pt>
                <c:pt idx="6">
                  <c:v>6194.3038269999997</c:v>
                </c:pt>
                <c:pt idx="7">
                  <c:v>5791.2575360000001</c:v>
                </c:pt>
                <c:pt idx="8">
                  <c:v>5181.8994780000003</c:v>
                </c:pt>
                <c:pt idx="9">
                  <c:v>4778.18408</c:v>
                </c:pt>
                <c:pt idx="10">
                  <c:v>4491.0809689999996</c:v>
                </c:pt>
                <c:pt idx="11">
                  <c:v>4266.2191039999998</c:v>
                </c:pt>
                <c:pt idx="12">
                  <c:v>3842.967768</c:v>
                </c:pt>
                <c:pt idx="13">
                  <c:v>3362.6408449999999</c:v>
                </c:pt>
                <c:pt idx="14">
                  <c:v>3588.3883019999998</c:v>
                </c:pt>
                <c:pt idx="15">
                  <c:v>3420.563666</c:v>
                </c:pt>
                <c:pt idx="16">
                  <c:v>3293.934045</c:v>
                </c:pt>
                <c:pt idx="17">
                  <c:v>3137.2215369999999</c:v>
                </c:pt>
                <c:pt idx="18">
                  <c:v>2932.1777889999998</c:v>
                </c:pt>
                <c:pt idx="19">
                  <c:v>2852.0756940000001</c:v>
                </c:pt>
                <c:pt idx="20">
                  <c:v>2711.7360039999999</c:v>
                </c:pt>
                <c:pt idx="21">
                  <c:v>2559.9116119999999</c:v>
                </c:pt>
                <c:pt idx="22">
                  <c:v>2387.5507379999999</c:v>
                </c:pt>
                <c:pt idx="23">
                  <c:v>2182.0449349999999</c:v>
                </c:pt>
                <c:pt idx="24">
                  <c:v>2266.7847160000001</c:v>
                </c:pt>
                <c:pt idx="25">
                  <c:v>2184.7758279999998</c:v>
                </c:pt>
                <c:pt idx="26">
                  <c:v>2138.257912</c:v>
                </c:pt>
                <c:pt idx="27">
                  <c:v>3731.169668</c:v>
                </c:pt>
                <c:pt idx="28">
                  <c:v>4821.6129769999998</c:v>
                </c:pt>
                <c:pt idx="29">
                  <c:v>5003.5802000000003</c:v>
                </c:pt>
                <c:pt idx="30">
                  <c:v>4953.5781610000004</c:v>
                </c:pt>
                <c:pt idx="31">
                  <c:v>4520.7186919999995</c:v>
                </c:pt>
                <c:pt idx="32">
                  <c:v>4142.8291356673335</c:v>
                </c:pt>
                <c:pt idx="33">
                  <c:v>3700.7442042497601</c:v>
                </c:pt>
                <c:pt idx="34">
                  <c:v>3530.7044902846792</c:v>
                </c:pt>
                <c:pt idx="35">
                  <c:v>3434.9973521005491</c:v>
                </c:pt>
                <c:pt idx="36">
                  <c:v>3455.6965058076053</c:v>
                </c:pt>
                <c:pt idx="37">
                  <c:v>3358.4285563025501</c:v>
                </c:pt>
                <c:pt idx="38">
                  <c:v>3549.4836203044902</c:v>
                </c:pt>
                <c:pt idx="39">
                  <c:v>3602.3887427090699</c:v>
                </c:pt>
                <c:pt idx="40">
                  <c:v>3633.5000759480399</c:v>
                </c:pt>
                <c:pt idx="41">
                  <c:v>3657.5906520149301</c:v>
                </c:pt>
                <c:pt idx="42">
                  <c:v>3495.65703863612</c:v>
                </c:pt>
                <c:pt idx="43">
                  <c:v>3221.8746354104501</c:v>
                </c:pt>
                <c:pt idx="44">
                  <c:v>3018.1644599629299</c:v>
                </c:pt>
                <c:pt idx="45">
                  <c:v>2823.9163917647102</c:v>
                </c:pt>
                <c:pt idx="46">
                  <c:v>2812.9119095373298</c:v>
                </c:pt>
                <c:pt idx="47">
                  <c:v>3025.8548485731599</c:v>
                </c:pt>
                <c:pt idx="48">
                  <c:v>3556.6090954012102</c:v>
                </c:pt>
                <c:pt idx="49">
                  <c:v>4154.2039724203687</c:v>
                </c:pt>
                <c:pt idx="50">
                  <c:v>4316.3938224628791</c:v>
                </c:pt>
                <c:pt idx="51">
                  <c:v>4524.8493672935138</c:v>
                </c:pt>
                <c:pt idx="52">
                  <c:v>5244.3157562851457</c:v>
                </c:pt>
                <c:pt idx="53">
                  <c:v>5525.8653117827016</c:v>
                </c:pt>
                <c:pt idx="54">
                  <c:v>5479.5255460089002</c:v>
                </c:pt>
                <c:pt idx="55">
                  <c:v>5184.1512440404458</c:v>
                </c:pt>
                <c:pt idx="56">
                  <c:v>4433.9776172186639</c:v>
                </c:pt>
                <c:pt idx="57">
                  <c:v>4235.7732397774826</c:v>
                </c:pt>
                <c:pt idx="58">
                  <c:v>4039.7531347183135</c:v>
                </c:pt>
                <c:pt idx="59">
                  <c:v>3769.9897188870523</c:v>
                </c:pt>
                <c:pt idx="60">
                  <c:v>3855.374163673237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04-47CC-803C-FCA98F5FB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408800"/>
        <c:axId val="446409192"/>
      </c:lineChart>
      <c:catAx>
        <c:axId val="446408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9525">
            <a:noFill/>
          </a:ln>
        </c:spPr>
        <c:crossAx val="446408408"/>
        <c:crossesAt val="0"/>
        <c:auto val="0"/>
        <c:lblAlgn val="ctr"/>
        <c:lblOffset val="100"/>
        <c:tickLblSkip val="50"/>
        <c:tickMarkSkip val="1"/>
        <c:noMultiLvlLbl val="0"/>
      </c:catAx>
      <c:valAx>
        <c:axId val="446408408"/>
        <c:scaling>
          <c:orientation val="minMax"/>
          <c:max val="10000"/>
          <c:min val="100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408016"/>
        <c:crosses val="autoZero"/>
        <c:crossBetween val="midCat"/>
        <c:majorUnit val="1000"/>
        <c:minorUnit val="400"/>
      </c:valAx>
      <c:catAx>
        <c:axId val="446408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6409192"/>
        <c:crosses val="autoZero"/>
        <c:auto val="0"/>
        <c:lblAlgn val="ctr"/>
        <c:lblOffset val="100"/>
        <c:noMultiLvlLbl val="0"/>
      </c:catAx>
      <c:valAx>
        <c:axId val="446409192"/>
        <c:scaling>
          <c:orientation val="minMax"/>
        </c:scaling>
        <c:delete val="1"/>
        <c:axPos val="l"/>
        <c:numFmt formatCode="#,##0\ _)" sourceLinked="1"/>
        <c:majorTickMark val="out"/>
        <c:minorTickMark val="none"/>
        <c:tickLblPos val="nextTo"/>
        <c:crossAx val="446408800"/>
        <c:crosses val="autoZero"/>
        <c:crossBetween val="midCat"/>
      </c:valAx>
      <c:spPr>
        <a:solidFill>
          <a:srgbClr val="F7D2C6"/>
        </a:solidFill>
        <a:ln w="25400">
          <a:noFill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058928305504365"/>
          <c:y val="4.3564159223180111E-2"/>
          <c:w val="0.68634309674056704"/>
          <c:h val="0.1267328540454182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4563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4563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45163916305273E-2"/>
          <c:y val="0.18659811078302707"/>
          <c:w val="0.85103020611009295"/>
          <c:h val="0.67437493164916884"/>
        </c:manualLayout>
      </c:layout>
      <c:areaChart>
        <c:grouping val="stacked"/>
        <c:varyColors val="0"/>
        <c:ser>
          <c:idx val="0"/>
          <c:order val="0"/>
          <c:tx>
            <c:strRef>
              <c:f>'Data 2'!$D$219</c:f>
              <c:strCache>
                <c:ptCount val="1"/>
                <c:pt idx="0">
                  <c:v>Prevista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cat>
            <c:strRef>
              <c:f>'Data 2'!$B$220:$B$585</c:f>
              <c:strCache>
                <c:ptCount val="349"/>
                <c:pt idx="14">
                  <c:v>E</c:v>
                </c:pt>
                <c:pt idx="45">
                  <c:v>F</c:v>
                </c:pt>
                <c:pt idx="73">
                  <c:v>M</c:v>
                </c:pt>
                <c:pt idx="104">
                  <c:v>A</c:v>
                </c:pt>
                <c:pt idx="134">
                  <c:v>M</c:v>
                </c:pt>
                <c:pt idx="165">
                  <c:v>J</c:v>
                </c:pt>
                <c:pt idx="195">
                  <c:v>J</c:v>
                </c:pt>
                <c:pt idx="226">
                  <c:v>A</c:v>
                </c:pt>
                <c:pt idx="257">
                  <c:v>S</c:v>
                </c:pt>
                <c:pt idx="287">
                  <c:v>O</c:v>
                </c:pt>
                <c:pt idx="318">
                  <c:v>N</c:v>
                </c:pt>
                <c:pt idx="348">
                  <c:v>D</c:v>
                </c:pt>
              </c:strCache>
            </c:strRef>
          </c:cat>
          <c:val>
            <c:numRef>
              <c:f>'Data 2'!$D$220:$D$585</c:f>
              <c:numCache>
                <c:formatCode>0</c:formatCode>
                <c:ptCount val="3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20.1432</c:v>
                </c:pt>
                <c:pt idx="32">
                  <c:v>30.026400000000002</c:v>
                </c:pt>
                <c:pt idx="33">
                  <c:v>30.026400000000002</c:v>
                </c:pt>
                <c:pt idx="34">
                  <c:v>30.026400000000002</c:v>
                </c:pt>
                <c:pt idx="35">
                  <c:v>30.026400000000002</c:v>
                </c:pt>
                <c:pt idx="36">
                  <c:v>30.026400000000002</c:v>
                </c:pt>
                <c:pt idx="37">
                  <c:v>30.026400000000002</c:v>
                </c:pt>
                <c:pt idx="38">
                  <c:v>49.329599999999999</c:v>
                </c:pt>
                <c:pt idx="39">
                  <c:v>49.329599999999999</c:v>
                </c:pt>
                <c:pt idx="40">
                  <c:v>49.329599999999999</c:v>
                </c:pt>
                <c:pt idx="41">
                  <c:v>49.329599999999999</c:v>
                </c:pt>
                <c:pt idx="42">
                  <c:v>49.329599999999999</c:v>
                </c:pt>
                <c:pt idx="43">
                  <c:v>48.368732999999999</c:v>
                </c:pt>
                <c:pt idx="44">
                  <c:v>39.446400000000004</c:v>
                </c:pt>
                <c:pt idx="45">
                  <c:v>39.446400000000004</c:v>
                </c:pt>
                <c:pt idx="46">
                  <c:v>39.446400000000004</c:v>
                </c:pt>
                <c:pt idx="47">
                  <c:v>48.403199999999998</c:v>
                </c:pt>
                <c:pt idx="48">
                  <c:v>48.403199999999998</c:v>
                </c:pt>
                <c:pt idx="49">
                  <c:v>48.403199999999998</c:v>
                </c:pt>
                <c:pt idx="50">
                  <c:v>48.403199999999998</c:v>
                </c:pt>
                <c:pt idx="51">
                  <c:v>48.403199999999998</c:v>
                </c:pt>
                <c:pt idx="52">
                  <c:v>48.403199999999998</c:v>
                </c:pt>
                <c:pt idx="53">
                  <c:v>48.403199999999998</c:v>
                </c:pt>
                <c:pt idx="54">
                  <c:v>48.403199999999998</c:v>
                </c:pt>
                <c:pt idx="55">
                  <c:v>48.403199999999998</c:v>
                </c:pt>
                <c:pt idx="56">
                  <c:v>48.403199999999998</c:v>
                </c:pt>
                <c:pt idx="57">
                  <c:v>48.403199999999998</c:v>
                </c:pt>
                <c:pt idx="58">
                  <c:v>39.446400000000004</c:v>
                </c:pt>
                <c:pt idx="59">
                  <c:v>49.8</c:v>
                </c:pt>
                <c:pt idx="60">
                  <c:v>78.9024</c:v>
                </c:pt>
                <c:pt idx="61">
                  <c:v>88.293600000000012</c:v>
                </c:pt>
                <c:pt idx="62">
                  <c:v>76.792600000000007</c:v>
                </c:pt>
                <c:pt idx="63">
                  <c:v>76.925300000000007</c:v>
                </c:pt>
                <c:pt idx="64">
                  <c:v>75.465600000000009</c:v>
                </c:pt>
                <c:pt idx="65">
                  <c:v>76.184392000000003</c:v>
                </c:pt>
                <c:pt idx="66">
                  <c:v>78.650399999999991</c:v>
                </c:pt>
                <c:pt idx="67">
                  <c:v>85.35860000000001</c:v>
                </c:pt>
                <c:pt idx="68">
                  <c:v>106.41839999999999</c:v>
                </c:pt>
                <c:pt idx="69">
                  <c:v>106.41839999999999</c:v>
                </c:pt>
                <c:pt idx="70">
                  <c:v>106.41839999999999</c:v>
                </c:pt>
                <c:pt idx="71">
                  <c:v>105.976067</c:v>
                </c:pt>
                <c:pt idx="72">
                  <c:v>70.482600000000005</c:v>
                </c:pt>
                <c:pt idx="73">
                  <c:v>68.054400000000001</c:v>
                </c:pt>
                <c:pt idx="74">
                  <c:v>68.054400000000001</c:v>
                </c:pt>
                <c:pt idx="75">
                  <c:v>62.94802</c:v>
                </c:pt>
                <c:pt idx="76">
                  <c:v>58.699199999999998</c:v>
                </c:pt>
                <c:pt idx="77">
                  <c:v>45.142583000000002</c:v>
                </c:pt>
                <c:pt idx="78">
                  <c:v>29.215199999999999</c:v>
                </c:pt>
                <c:pt idx="79">
                  <c:v>29.215199999999999</c:v>
                </c:pt>
                <c:pt idx="80">
                  <c:v>29.215199999999999</c:v>
                </c:pt>
                <c:pt idx="81">
                  <c:v>19.744799999999998</c:v>
                </c:pt>
                <c:pt idx="82">
                  <c:v>19.744799999999998</c:v>
                </c:pt>
                <c:pt idx="83">
                  <c:v>19.744799999999998</c:v>
                </c:pt>
                <c:pt idx="84">
                  <c:v>15.049200000000001</c:v>
                </c:pt>
                <c:pt idx="85">
                  <c:v>10.3536</c:v>
                </c:pt>
                <c:pt idx="86">
                  <c:v>10.3536</c:v>
                </c:pt>
                <c:pt idx="87">
                  <c:v>10.3536</c:v>
                </c:pt>
                <c:pt idx="88">
                  <c:v>9.9222000000000001</c:v>
                </c:pt>
                <c:pt idx="89">
                  <c:v>10.3536</c:v>
                </c:pt>
                <c:pt idx="90">
                  <c:v>10.3536</c:v>
                </c:pt>
                <c:pt idx="91">
                  <c:v>10.3536</c:v>
                </c:pt>
                <c:pt idx="92">
                  <c:v>10.3536</c:v>
                </c:pt>
                <c:pt idx="93">
                  <c:v>10.3536</c:v>
                </c:pt>
                <c:pt idx="94">
                  <c:v>10.3536</c:v>
                </c:pt>
                <c:pt idx="95">
                  <c:v>10.3536</c:v>
                </c:pt>
                <c:pt idx="96">
                  <c:v>10.3536</c:v>
                </c:pt>
                <c:pt idx="97">
                  <c:v>10.3536</c:v>
                </c:pt>
                <c:pt idx="98">
                  <c:v>10.3536</c:v>
                </c:pt>
                <c:pt idx="99">
                  <c:v>10.3536</c:v>
                </c:pt>
                <c:pt idx="100">
                  <c:v>10.3536</c:v>
                </c:pt>
                <c:pt idx="101">
                  <c:v>10.3536</c:v>
                </c:pt>
                <c:pt idx="102">
                  <c:v>10.3536</c:v>
                </c:pt>
                <c:pt idx="103">
                  <c:v>10.3536</c:v>
                </c:pt>
                <c:pt idx="104">
                  <c:v>10.3536</c:v>
                </c:pt>
                <c:pt idx="105">
                  <c:v>10.3536</c:v>
                </c:pt>
                <c:pt idx="106">
                  <c:v>10.3536</c:v>
                </c:pt>
                <c:pt idx="107">
                  <c:v>10.3536</c:v>
                </c:pt>
                <c:pt idx="108">
                  <c:v>10.3536</c:v>
                </c:pt>
                <c:pt idx="109">
                  <c:v>10.3536</c:v>
                </c:pt>
                <c:pt idx="110">
                  <c:v>10.3536</c:v>
                </c:pt>
                <c:pt idx="111">
                  <c:v>10.3536</c:v>
                </c:pt>
                <c:pt idx="112">
                  <c:v>10.3536</c:v>
                </c:pt>
                <c:pt idx="113">
                  <c:v>10.3536</c:v>
                </c:pt>
                <c:pt idx="114">
                  <c:v>10.3536</c:v>
                </c:pt>
                <c:pt idx="115">
                  <c:v>10.3536</c:v>
                </c:pt>
                <c:pt idx="116">
                  <c:v>10.3536</c:v>
                </c:pt>
                <c:pt idx="117">
                  <c:v>10.3536</c:v>
                </c:pt>
                <c:pt idx="118">
                  <c:v>10.3536</c:v>
                </c:pt>
                <c:pt idx="119">
                  <c:v>10.3536</c:v>
                </c:pt>
                <c:pt idx="120">
                  <c:v>10.3536</c:v>
                </c:pt>
                <c:pt idx="121">
                  <c:v>20.436</c:v>
                </c:pt>
                <c:pt idx="122">
                  <c:v>20.436</c:v>
                </c:pt>
                <c:pt idx="123">
                  <c:v>20.436</c:v>
                </c:pt>
                <c:pt idx="124">
                  <c:v>20.436</c:v>
                </c:pt>
                <c:pt idx="125">
                  <c:v>20.436</c:v>
                </c:pt>
                <c:pt idx="126">
                  <c:v>20.436</c:v>
                </c:pt>
                <c:pt idx="127">
                  <c:v>20.436</c:v>
                </c:pt>
                <c:pt idx="128">
                  <c:v>20.436</c:v>
                </c:pt>
                <c:pt idx="129">
                  <c:v>20.436</c:v>
                </c:pt>
                <c:pt idx="130">
                  <c:v>20.436</c:v>
                </c:pt>
                <c:pt idx="131">
                  <c:v>20.436</c:v>
                </c:pt>
                <c:pt idx="132">
                  <c:v>20.436</c:v>
                </c:pt>
                <c:pt idx="133">
                  <c:v>20.436</c:v>
                </c:pt>
                <c:pt idx="134">
                  <c:v>20.436</c:v>
                </c:pt>
                <c:pt idx="135">
                  <c:v>20.436</c:v>
                </c:pt>
                <c:pt idx="136">
                  <c:v>20.436</c:v>
                </c:pt>
                <c:pt idx="137">
                  <c:v>20.436</c:v>
                </c:pt>
                <c:pt idx="138">
                  <c:v>41.507400000000004</c:v>
                </c:pt>
                <c:pt idx="139">
                  <c:v>44.517600000000002</c:v>
                </c:pt>
                <c:pt idx="140">
                  <c:v>44.517600000000002</c:v>
                </c:pt>
                <c:pt idx="141">
                  <c:v>44.517600000000002</c:v>
                </c:pt>
                <c:pt idx="142">
                  <c:v>44.517600000000002</c:v>
                </c:pt>
                <c:pt idx="143">
                  <c:v>44.517600000000002</c:v>
                </c:pt>
                <c:pt idx="144">
                  <c:v>44.517600000000002</c:v>
                </c:pt>
                <c:pt idx="145">
                  <c:v>44.517600000000002</c:v>
                </c:pt>
                <c:pt idx="146">
                  <c:v>44.517600000000002</c:v>
                </c:pt>
                <c:pt idx="147">
                  <c:v>44.517600000000002</c:v>
                </c:pt>
                <c:pt idx="148">
                  <c:v>44.517600000000002</c:v>
                </c:pt>
                <c:pt idx="149">
                  <c:v>44.517600000000002</c:v>
                </c:pt>
                <c:pt idx="150">
                  <c:v>82.562399999999997</c:v>
                </c:pt>
                <c:pt idx="151">
                  <c:v>65.535466999999997</c:v>
                </c:pt>
                <c:pt idx="152">
                  <c:v>84.880800000000008</c:v>
                </c:pt>
                <c:pt idx="153">
                  <c:v>65.133600000000001</c:v>
                </c:pt>
                <c:pt idx="154">
                  <c:v>65.133600000000001</c:v>
                </c:pt>
                <c:pt idx="155">
                  <c:v>65.133600000000001</c:v>
                </c:pt>
                <c:pt idx="156">
                  <c:v>65.133600000000001</c:v>
                </c:pt>
                <c:pt idx="157">
                  <c:v>57.832099999999997</c:v>
                </c:pt>
                <c:pt idx="158">
                  <c:v>54.489599999999996</c:v>
                </c:pt>
                <c:pt idx="159">
                  <c:v>60.668099999999995</c:v>
                </c:pt>
                <c:pt idx="160">
                  <c:v>64.375199999999992</c:v>
                </c:pt>
                <c:pt idx="161">
                  <c:v>64.375199999999992</c:v>
                </c:pt>
                <c:pt idx="162">
                  <c:v>64.375199999999992</c:v>
                </c:pt>
                <c:pt idx="163">
                  <c:v>64.375199999999992</c:v>
                </c:pt>
                <c:pt idx="164">
                  <c:v>64.375199999999992</c:v>
                </c:pt>
                <c:pt idx="165">
                  <c:v>64.375199999999992</c:v>
                </c:pt>
                <c:pt idx="166">
                  <c:v>64.375199999999992</c:v>
                </c:pt>
                <c:pt idx="167">
                  <c:v>62.263075000000001</c:v>
                </c:pt>
                <c:pt idx="168">
                  <c:v>44.517600000000002</c:v>
                </c:pt>
                <c:pt idx="169">
                  <c:v>44.517600000000002</c:v>
                </c:pt>
                <c:pt idx="170">
                  <c:v>54.489599999999996</c:v>
                </c:pt>
                <c:pt idx="171">
                  <c:v>43.452199999999998</c:v>
                </c:pt>
                <c:pt idx="172">
                  <c:v>24.1755</c:v>
                </c:pt>
                <c:pt idx="173">
                  <c:v>20.436</c:v>
                </c:pt>
                <c:pt idx="174">
                  <c:v>20.436</c:v>
                </c:pt>
                <c:pt idx="175">
                  <c:v>20.436</c:v>
                </c:pt>
                <c:pt idx="176">
                  <c:v>20.436</c:v>
                </c:pt>
                <c:pt idx="177">
                  <c:v>20.436</c:v>
                </c:pt>
                <c:pt idx="178">
                  <c:v>20.436</c:v>
                </c:pt>
                <c:pt idx="179">
                  <c:v>20.436</c:v>
                </c:pt>
                <c:pt idx="180">
                  <c:v>20.436</c:v>
                </c:pt>
                <c:pt idx="181">
                  <c:v>20.436</c:v>
                </c:pt>
                <c:pt idx="182">
                  <c:v>60.323999999999998</c:v>
                </c:pt>
                <c:pt idx="183">
                  <c:v>60.323999999999998</c:v>
                </c:pt>
                <c:pt idx="184">
                  <c:v>60.323999999999998</c:v>
                </c:pt>
                <c:pt idx="185">
                  <c:v>60.323999999999998</c:v>
                </c:pt>
                <c:pt idx="186">
                  <c:v>60.323999999999998</c:v>
                </c:pt>
                <c:pt idx="187">
                  <c:v>60.323999999999998</c:v>
                </c:pt>
                <c:pt idx="188">
                  <c:v>60.323999999999998</c:v>
                </c:pt>
                <c:pt idx="189">
                  <c:v>60.323999999999998</c:v>
                </c:pt>
                <c:pt idx="190">
                  <c:v>60.323999999999998</c:v>
                </c:pt>
                <c:pt idx="191">
                  <c:v>60.323999999999998</c:v>
                </c:pt>
                <c:pt idx="192">
                  <c:v>60.323999999999998</c:v>
                </c:pt>
                <c:pt idx="193">
                  <c:v>60.323999999999998</c:v>
                </c:pt>
                <c:pt idx="194">
                  <c:v>60.323999999999998</c:v>
                </c:pt>
                <c:pt idx="195">
                  <c:v>60.323999999999998</c:v>
                </c:pt>
                <c:pt idx="196">
                  <c:v>60.323999999999998</c:v>
                </c:pt>
                <c:pt idx="197">
                  <c:v>60.323999999999998</c:v>
                </c:pt>
                <c:pt idx="198">
                  <c:v>60.323999999999998</c:v>
                </c:pt>
                <c:pt idx="199">
                  <c:v>60.323999999999998</c:v>
                </c:pt>
                <c:pt idx="200">
                  <c:v>60.323999999999998</c:v>
                </c:pt>
                <c:pt idx="201">
                  <c:v>60.323999999999998</c:v>
                </c:pt>
                <c:pt idx="202">
                  <c:v>60.323999999999998</c:v>
                </c:pt>
                <c:pt idx="203">
                  <c:v>60.323999999999998</c:v>
                </c:pt>
                <c:pt idx="204">
                  <c:v>60.323999999999998</c:v>
                </c:pt>
                <c:pt idx="205">
                  <c:v>60.323999999999998</c:v>
                </c:pt>
                <c:pt idx="206">
                  <c:v>60.323999999999998</c:v>
                </c:pt>
                <c:pt idx="207">
                  <c:v>60.323999999999998</c:v>
                </c:pt>
                <c:pt idx="208">
                  <c:v>60.323999999999998</c:v>
                </c:pt>
                <c:pt idx="209">
                  <c:v>60.323999999999998</c:v>
                </c:pt>
                <c:pt idx="210">
                  <c:v>60.323999999999998</c:v>
                </c:pt>
                <c:pt idx="211">
                  <c:v>60.323999999999998</c:v>
                </c:pt>
                <c:pt idx="212">
                  <c:v>60.323999999999998</c:v>
                </c:pt>
                <c:pt idx="213">
                  <c:v>60.323999999999998</c:v>
                </c:pt>
                <c:pt idx="214">
                  <c:v>60.323999999999998</c:v>
                </c:pt>
                <c:pt idx="215">
                  <c:v>60.323999999999998</c:v>
                </c:pt>
                <c:pt idx="216">
                  <c:v>60.323999999999998</c:v>
                </c:pt>
                <c:pt idx="217">
                  <c:v>60.323999999999998</c:v>
                </c:pt>
                <c:pt idx="218">
                  <c:v>60.323999999999998</c:v>
                </c:pt>
                <c:pt idx="219">
                  <c:v>60.323999999999998</c:v>
                </c:pt>
                <c:pt idx="220">
                  <c:v>60.323999999999998</c:v>
                </c:pt>
                <c:pt idx="221">
                  <c:v>60.323999999999998</c:v>
                </c:pt>
                <c:pt idx="222">
                  <c:v>70.178399999999996</c:v>
                </c:pt>
                <c:pt idx="223">
                  <c:v>70.178399999999996</c:v>
                </c:pt>
                <c:pt idx="224">
                  <c:v>70.178399999999996</c:v>
                </c:pt>
                <c:pt idx="225">
                  <c:v>70.178399999999996</c:v>
                </c:pt>
                <c:pt idx="226">
                  <c:v>70.178399999999996</c:v>
                </c:pt>
                <c:pt idx="227">
                  <c:v>70.178399999999996</c:v>
                </c:pt>
                <c:pt idx="228">
                  <c:v>70.178399999999996</c:v>
                </c:pt>
                <c:pt idx="229">
                  <c:v>70.178399999999996</c:v>
                </c:pt>
                <c:pt idx="230">
                  <c:v>70.178399999999996</c:v>
                </c:pt>
                <c:pt idx="231">
                  <c:v>70.178399999999996</c:v>
                </c:pt>
                <c:pt idx="232">
                  <c:v>70.178399999999996</c:v>
                </c:pt>
                <c:pt idx="233">
                  <c:v>70.178399999999996</c:v>
                </c:pt>
                <c:pt idx="234">
                  <c:v>70.178399999999996</c:v>
                </c:pt>
                <c:pt idx="235">
                  <c:v>70.178399999999996</c:v>
                </c:pt>
                <c:pt idx="236">
                  <c:v>70.178399999999996</c:v>
                </c:pt>
                <c:pt idx="237">
                  <c:v>70.178399999999996</c:v>
                </c:pt>
                <c:pt idx="238">
                  <c:v>70.178399999999996</c:v>
                </c:pt>
                <c:pt idx="239">
                  <c:v>70.178399999999996</c:v>
                </c:pt>
                <c:pt idx="240">
                  <c:v>70.178399999999996</c:v>
                </c:pt>
                <c:pt idx="241">
                  <c:v>70.178399999999996</c:v>
                </c:pt>
                <c:pt idx="242">
                  <c:v>70.178399999999996</c:v>
                </c:pt>
                <c:pt idx="243">
                  <c:v>70.178399999999996</c:v>
                </c:pt>
                <c:pt idx="244">
                  <c:v>70.178399999999996</c:v>
                </c:pt>
                <c:pt idx="245">
                  <c:v>70.178399999999996</c:v>
                </c:pt>
                <c:pt idx="246">
                  <c:v>70.178399999999996</c:v>
                </c:pt>
                <c:pt idx="247">
                  <c:v>70.178399999999996</c:v>
                </c:pt>
                <c:pt idx="248">
                  <c:v>90.007199999999997</c:v>
                </c:pt>
                <c:pt idx="249">
                  <c:v>90.007199999999997</c:v>
                </c:pt>
                <c:pt idx="250">
                  <c:v>79.653600000000012</c:v>
                </c:pt>
                <c:pt idx="251">
                  <c:v>79.653600000000012</c:v>
                </c:pt>
                <c:pt idx="252">
                  <c:v>79.653600000000012</c:v>
                </c:pt>
                <c:pt idx="253">
                  <c:v>79.653600000000012</c:v>
                </c:pt>
                <c:pt idx="254">
                  <c:v>79.653600000000012</c:v>
                </c:pt>
                <c:pt idx="255">
                  <c:v>79.653600000000012</c:v>
                </c:pt>
                <c:pt idx="256">
                  <c:v>79.653600000000012</c:v>
                </c:pt>
                <c:pt idx="257">
                  <c:v>79.653600000000012</c:v>
                </c:pt>
                <c:pt idx="258">
                  <c:v>69.616799999999998</c:v>
                </c:pt>
                <c:pt idx="259">
                  <c:v>90.151200000000003</c:v>
                </c:pt>
                <c:pt idx="260">
                  <c:v>89.420603</c:v>
                </c:pt>
                <c:pt idx="261">
                  <c:v>86.620800000000003</c:v>
                </c:pt>
                <c:pt idx="262">
                  <c:v>86.620800000000003</c:v>
                </c:pt>
                <c:pt idx="263">
                  <c:v>86.620800000000003</c:v>
                </c:pt>
                <c:pt idx="264">
                  <c:v>106.4616</c:v>
                </c:pt>
                <c:pt idx="265">
                  <c:v>106.4616</c:v>
                </c:pt>
                <c:pt idx="266">
                  <c:v>106.4616</c:v>
                </c:pt>
                <c:pt idx="267">
                  <c:v>106.4616</c:v>
                </c:pt>
                <c:pt idx="268">
                  <c:v>106.4616</c:v>
                </c:pt>
                <c:pt idx="269">
                  <c:v>106.4616</c:v>
                </c:pt>
                <c:pt idx="270">
                  <c:v>101.23819999999999</c:v>
                </c:pt>
                <c:pt idx="271">
                  <c:v>83.298355000000001</c:v>
                </c:pt>
                <c:pt idx="272">
                  <c:v>89.659199999999998</c:v>
                </c:pt>
                <c:pt idx="273">
                  <c:v>89.659199999999998</c:v>
                </c:pt>
                <c:pt idx="274">
                  <c:v>89.659199999999998</c:v>
                </c:pt>
                <c:pt idx="275">
                  <c:v>89.659199999999998</c:v>
                </c:pt>
                <c:pt idx="276">
                  <c:v>122.542188</c:v>
                </c:pt>
                <c:pt idx="277">
                  <c:v>122.724</c:v>
                </c:pt>
                <c:pt idx="278">
                  <c:v>133.70923999999999</c:v>
                </c:pt>
                <c:pt idx="279">
                  <c:v>131.52720000000002</c:v>
                </c:pt>
                <c:pt idx="280">
                  <c:v>131.52720000000002</c:v>
                </c:pt>
                <c:pt idx="281">
                  <c:v>131.52720000000002</c:v>
                </c:pt>
                <c:pt idx="282">
                  <c:v>131.52720000000002</c:v>
                </c:pt>
                <c:pt idx="283">
                  <c:v>131.52720000000002</c:v>
                </c:pt>
                <c:pt idx="284">
                  <c:v>131.52720000000002</c:v>
                </c:pt>
                <c:pt idx="285">
                  <c:v>131.52720000000002</c:v>
                </c:pt>
                <c:pt idx="286">
                  <c:v>131.52720000000002</c:v>
                </c:pt>
                <c:pt idx="287">
                  <c:v>131.52720000000002</c:v>
                </c:pt>
                <c:pt idx="288">
                  <c:v>131.52720000000002</c:v>
                </c:pt>
                <c:pt idx="289">
                  <c:v>140.83679999999998</c:v>
                </c:pt>
                <c:pt idx="290">
                  <c:v>140.83679999999998</c:v>
                </c:pt>
                <c:pt idx="291">
                  <c:v>140.83679999999998</c:v>
                </c:pt>
                <c:pt idx="292">
                  <c:v>179.3064</c:v>
                </c:pt>
                <c:pt idx="293">
                  <c:v>169.96559999999999</c:v>
                </c:pt>
                <c:pt idx="294">
                  <c:v>169.96559999999999</c:v>
                </c:pt>
                <c:pt idx="295">
                  <c:v>169.96559999999999</c:v>
                </c:pt>
                <c:pt idx="296">
                  <c:v>169.96559999999999</c:v>
                </c:pt>
                <c:pt idx="297">
                  <c:v>169.96559999999999</c:v>
                </c:pt>
                <c:pt idx="298">
                  <c:v>177.04750000000001</c:v>
                </c:pt>
                <c:pt idx="299">
                  <c:v>177.81566699999999</c:v>
                </c:pt>
                <c:pt idx="300">
                  <c:v>156.78720000000001</c:v>
                </c:pt>
                <c:pt idx="301">
                  <c:v>156.78720000000001</c:v>
                </c:pt>
                <c:pt idx="302">
                  <c:v>152.87820000000002</c:v>
                </c:pt>
                <c:pt idx="303">
                  <c:v>152.34397000000001</c:v>
                </c:pt>
                <c:pt idx="304">
                  <c:v>157.8408</c:v>
                </c:pt>
                <c:pt idx="305">
                  <c:v>157.8408</c:v>
                </c:pt>
                <c:pt idx="306">
                  <c:v>196.11211799999998</c:v>
                </c:pt>
                <c:pt idx="307">
                  <c:v>188.9256</c:v>
                </c:pt>
                <c:pt idx="308">
                  <c:v>188.9256</c:v>
                </c:pt>
                <c:pt idx="309">
                  <c:v>165.12479999999999</c:v>
                </c:pt>
                <c:pt idx="310">
                  <c:v>162.615105</c:v>
                </c:pt>
                <c:pt idx="311">
                  <c:v>155.78639999999999</c:v>
                </c:pt>
                <c:pt idx="312">
                  <c:v>175.47839999999999</c:v>
                </c:pt>
                <c:pt idx="313">
                  <c:v>177.21388300000001</c:v>
                </c:pt>
                <c:pt idx="314">
                  <c:v>183.6456</c:v>
                </c:pt>
                <c:pt idx="315">
                  <c:v>183.6456</c:v>
                </c:pt>
                <c:pt idx="316">
                  <c:v>183.6456</c:v>
                </c:pt>
                <c:pt idx="317">
                  <c:v>177.37360000000001</c:v>
                </c:pt>
                <c:pt idx="318">
                  <c:v>149.84078400000001</c:v>
                </c:pt>
                <c:pt idx="319">
                  <c:v>128.390467</c:v>
                </c:pt>
                <c:pt idx="320">
                  <c:v>97.322399999999988</c:v>
                </c:pt>
                <c:pt idx="321">
                  <c:v>97.322399999999988</c:v>
                </c:pt>
                <c:pt idx="322">
                  <c:v>97.322399999999988</c:v>
                </c:pt>
                <c:pt idx="323">
                  <c:v>97.322399999999988</c:v>
                </c:pt>
                <c:pt idx="324">
                  <c:v>76.787999999999997</c:v>
                </c:pt>
                <c:pt idx="325">
                  <c:v>76.787999999999997</c:v>
                </c:pt>
                <c:pt idx="326">
                  <c:v>76.787999999999997</c:v>
                </c:pt>
                <c:pt idx="327">
                  <c:v>56.171999999999997</c:v>
                </c:pt>
                <c:pt idx="328">
                  <c:v>56.171999999999997</c:v>
                </c:pt>
                <c:pt idx="329">
                  <c:v>56.171999999999997</c:v>
                </c:pt>
                <c:pt idx="330">
                  <c:v>56.171999999999997</c:v>
                </c:pt>
                <c:pt idx="331">
                  <c:v>36.5976</c:v>
                </c:pt>
                <c:pt idx="332">
                  <c:v>31.778400000000001</c:v>
                </c:pt>
                <c:pt idx="333">
                  <c:v>31.778400000000001</c:v>
                </c:pt>
                <c:pt idx="334">
                  <c:v>31.778400000000001</c:v>
                </c:pt>
                <c:pt idx="335">
                  <c:v>31.778400000000001</c:v>
                </c:pt>
                <c:pt idx="336">
                  <c:v>31.778400000000001</c:v>
                </c:pt>
                <c:pt idx="337">
                  <c:v>31.778400000000001</c:v>
                </c:pt>
                <c:pt idx="338">
                  <c:v>30.314700000000002</c:v>
                </c:pt>
                <c:pt idx="339">
                  <c:v>21.741599999999998</c:v>
                </c:pt>
                <c:pt idx="340">
                  <c:v>21.741599999999998</c:v>
                </c:pt>
                <c:pt idx="341">
                  <c:v>21.741599999999998</c:v>
                </c:pt>
                <c:pt idx="342">
                  <c:v>21.741599999999998</c:v>
                </c:pt>
                <c:pt idx="343">
                  <c:v>21.741599999999998</c:v>
                </c:pt>
                <c:pt idx="344">
                  <c:v>21.741599999999998</c:v>
                </c:pt>
                <c:pt idx="345">
                  <c:v>21.741599999999998</c:v>
                </c:pt>
                <c:pt idx="346">
                  <c:v>21.741599999999998</c:v>
                </c:pt>
                <c:pt idx="347">
                  <c:v>21.741599999999998</c:v>
                </c:pt>
                <c:pt idx="348">
                  <c:v>21.741599999999998</c:v>
                </c:pt>
                <c:pt idx="349">
                  <c:v>21.741599999999998</c:v>
                </c:pt>
                <c:pt idx="350">
                  <c:v>21.741599999999998</c:v>
                </c:pt>
                <c:pt idx="351">
                  <c:v>21.741599999999998</c:v>
                </c:pt>
                <c:pt idx="352">
                  <c:v>21.741599999999998</c:v>
                </c:pt>
                <c:pt idx="353">
                  <c:v>10.0824</c:v>
                </c:pt>
                <c:pt idx="354">
                  <c:v>10.0824</c:v>
                </c:pt>
                <c:pt idx="355">
                  <c:v>10.0824</c:v>
                </c:pt>
                <c:pt idx="356">
                  <c:v>10.0824</c:v>
                </c:pt>
                <c:pt idx="357">
                  <c:v>10.0824</c:v>
                </c:pt>
                <c:pt idx="358">
                  <c:v>10.0824</c:v>
                </c:pt>
                <c:pt idx="359">
                  <c:v>10.0824</c:v>
                </c:pt>
                <c:pt idx="360">
                  <c:v>10.0824</c:v>
                </c:pt>
                <c:pt idx="361">
                  <c:v>10.0824</c:v>
                </c:pt>
                <c:pt idx="362">
                  <c:v>10.0824</c:v>
                </c:pt>
                <c:pt idx="363">
                  <c:v>10.0824</c:v>
                </c:pt>
                <c:pt idx="364">
                  <c:v>10.0824</c:v>
                </c:pt>
                <c:pt idx="365">
                  <c:v>10.0824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A8-4C66-9F2A-EC2072B0D0C9}"/>
            </c:ext>
          </c:extLst>
        </c:ser>
        <c:ser>
          <c:idx val="1"/>
          <c:order val="1"/>
          <c:tx>
            <c:strRef>
              <c:f>'Data 2'!$E$219</c:f>
              <c:strCache>
                <c:ptCount val="1"/>
                <c:pt idx="0">
                  <c:v>No prevista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strRef>
              <c:f>'Data 2'!$B$220:$B$585</c:f>
              <c:strCache>
                <c:ptCount val="349"/>
                <c:pt idx="14">
                  <c:v>E</c:v>
                </c:pt>
                <c:pt idx="45">
                  <c:v>F</c:v>
                </c:pt>
                <c:pt idx="73">
                  <c:v>M</c:v>
                </c:pt>
                <c:pt idx="104">
                  <c:v>A</c:v>
                </c:pt>
                <c:pt idx="134">
                  <c:v>M</c:v>
                </c:pt>
                <c:pt idx="165">
                  <c:v>J</c:v>
                </c:pt>
                <c:pt idx="195">
                  <c:v>J</c:v>
                </c:pt>
                <c:pt idx="226">
                  <c:v>A</c:v>
                </c:pt>
                <c:pt idx="257">
                  <c:v>S</c:v>
                </c:pt>
                <c:pt idx="287">
                  <c:v>O</c:v>
                </c:pt>
                <c:pt idx="318">
                  <c:v>N</c:v>
                </c:pt>
                <c:pt idx="348">
                  <c:v>D</c:v>
                </c:pt>
              </c:strCache>
            </c:strRef>
          </c:cat>
          <c:val>
            <c:numRef>
              <c:f>'Data 2'!$E$220:$E$585</c:f>
              <c:numCache>
                <c:formatCode>0</c:formatCode>
                <c:ptCount val="366"/>
                <c:pt idx="0">
                  <c:v>114.481767</c:v>
                </c:pt>
                <c:pt idx="1">
                  <c:v>101.826848</c:v>
                </c:pt>
                <c:pt idx="2">
                  <c:v>86.802449999999993</c:v>
                </c:pt>
                <c:pt idx="3">
                  <c:v>95.432000000000002</c:v>
                </c:pt>
                <c:pt idx="4">
                  <c:v>119.78325500000001</c:v>
                </c:pt>
                <c:pt idx="5">
                  <c:v>124.658</c:v>
                </c:pt>
                <c:pt idx="6">
                  <c:v>125.65560799999999</c:v>
                </c:pt>
                <c:pt idx="7">
                  <c:v>117.26580100000001</c:v>
                </c:pt>
                <c:pt idx="8">
                  <c:v>114.61611900000001</c:v>
                </c:pt>
                <c:pt idx="9">
                  <c:v>150.63342699999998</c:v>
                </c:pt>
                <c:pt idx="10">
                  <c:v>137.52199999999999</c:v>
                </c:pt>
                <c:pt idx="11">
                  <c:v>126.02539999999999</c:v>
                </c:pt>
                <c:pt idx="12">
                  <c:v>120.111367</c:v>
                </c:pt>
                <c:pt idx="13">
                  <c:v>140.69806500000001</c:v>
                </c:pt>
                <c:pt idx="14">
                  <c:v>148.68471400000001</c:v>
                </c:pt>
                <c:pt idx="15">
                  <c:v>142.99909199999999</c:v>
                </c:pt>
                <c:pt idx="16">
                  <c:v>138.93605600000001</c:v>
                </c:pt>
                <c:pt idx="17">
                  <c:v>124.71424</c:v>
                </c:pt>
                <c:pt idx="18">
                  <c:v>118.4588</c:v>
                </c:pt>
                <c:pt idx="19">
                  <c:v>141.59257699999998</c:v>
                </c:pt>
                <c:pt idx="20">
                  <c:v>143.89068799999998</c:v>
                </c:pt>
                <c:pt idx="21">
                  <c:v>166.620935</c:v>
                </c:pt>
                <c:pt idx="22">
                  <c:v>162.34444200000002</c:v>
                </c:pt>
                <c:pt idx="23">
                  <c:v>152.64638500000001</c:v>
                </c:pt>
                <c:pt idx="24">
                  <c:v>137.43893499999999</c:v>
                </c:pt>
                <c:pt idx="25">
                  <c:v>120.055767</c:v>
                </c:pt>
                <c:pt idx="26">
                  <c:v>120.9632</c:v>
                </c:pt>
                <c:pt idx="27">
                  <c:v>113.945234</c:v>
                </c:pt>
                <c:pt idx="28">
                  <c:v>121.176</c:v>
                </c:pt>
                <c:pt idx="29">
                  <c:v>118.98641099999999</c:v>
                </c:pt>
                <c:pt idx="30">
                  <c:v>116.325799</c:v>
                </c:pt>
                <c:pt idx="31">
                  <c:v>92.661749999999998</c:v>
                </c:pt>
                <c:pt idx="32">
                  <c:v>97.883049999999997</c:v>
                </c:pt>
                <c:pt idx="33">
                  <c:v>103.0097</c:v>
                </c:pt>
                <c:pt idx="34">
                  <c:v>94.65552000000001</c:v>
                </c:pt>
                <c:pt idx="35">
                  <c:v>97.787132999999997</c:v>
                </c:pt>
                <c:pt idx="36">
                  <c:v>97.457164000000006</c:v>
                </c:pt>
                <c:pt idx="37">
                  <c:v>84.073267000000001</c:v>
                </c:pt>
                <c:pt idx="38">
                  <c:v>79.497541999999996</c:v>
                </c:pt>
                <c:pt idx="39">
                  <c:v>85.189734000000001</c:v>
                </c:pt>
                <c:pt idx="40">
                  <c:v>85.867616999999996</c:v>
                </c:pt>
                <c:pt idx="41">
                  <c:v>116.667016</c:v>
                </c:pt>
                <c:pt idx="42">
                  <c:v>111.251367</c:v>
                </c:pt>
                <c:pt idx="43">
                  <c:v>105.321235</c:v>
                </c:pt>
                <c:pt idx="44">
                  <c:v>98.66017699999999</c:v>
                </c:pt>
                <c:pt idx="45">
                  <c:v>102.46475500000001</c:v>
                </c:pt>
                <c:pt idx="46">
                  <c:v>100.381805</c:v>
                </c:pt>
                <c:pt idx="47">
                  <c:v>102.96205</c:v>
                </c:pt>
                <c:pt idx="48">
                  <c:v>101.44919999999999</c:v>
                </c:pt>
                <c:pt idx="49">
                  <c:v>99.035782999999995</c:v>
                </c:pt>
                <c:pt idx="50">
                  <c:v>100.180868</c:v>
                </c:pt>
                <c:pt idx="51">
                  <c:v>102.913667</c:v>
                </c:pt>
                <c:pt idx="52">
                  <c:v>83.86349700000001</c:v>
                </c:pt>
                <c:pt idx="53">
                  <c:v>82.298000000000002</c:v>
                </c:pt>
                <c:pt idx="54">
                  <c:v>82.298000000000002</c:v>
                </c:pt>
                <c:pt idx="55">
                  <c:v>73.31374000000001</c:v>
                </c:pt>
                <c:pt idx="56">
                  <c:v>74.162300000000002</c:v>
                </c:pt>
                <c:pt idx="57">
                  <c:v>77.910404999999997</c:v>
                </c:pt>
                <c:pt idx="58">
                  <c:v>82.290800000000004</c:v>
                </c:pt>
                <c:pt idx="59">
                  <c:v>79.168700000000001</c:v>
                </c:pt>
                <c:pt idx="60">
                  <c:v>82.297667000000004</c:v>
                </c:pt>
                <c:pt idx="61">
                  <c:v>82.297667000000004</c:v>
                </c:pt>
                <c:pt idx="62">
                  <c:v>90.362001000000006</c:v>
                </c:pt>
                <c:pt idx="63">
                  <c:v>92.720797000000005</c:v>
                </c:pt>
                <c:pt idx="64">
                  <c:v>103.504499</c:v>
                </c:pt>
                <c:pt idx="65">
                  <c:v>106.51826799999999</c:v>
                </c:pt>
                <c:pt idx="66">
                  <c:v>101.805707</c:v>
                </c:pt>
                <c:pt idx="67">
                  <c:v>94.036869999999993</c:v>
                </c:pt>
                <c:pt idx="68">
                  <c:v>87.874532000000002</c:v>
                </c:pt>
                <c:pt idx="69">
                  <c:v>104.51456</c:v>
                </c:pt>
                <c:pt idx="70">
                  <c:v>97.435592</c:v>
                </c:pt>
                <c:pt idx="71">
                  <c:v>94.655133000000006</c:v>
                </c:pt>
                <c:pt idx="72">
                  <c:v>105.082224</c:v>
                </c:pt>
                <c:pt idx="73">
                  <c:v>99.255080000000007</c:v>
                </c:pt>
                <c:pt idx="74">
                  <c:v>87.511767000000006</c:v>
                </c:pt>
                <c:pt idx="75">
                  <c:v>99.579132999999999</c:v>
                </c:pt>
                <c:pt idx="76">
                  <c:v>101.501198</c:v>
                </c:pt>
                <c:pt idx="77">
                  <c:v>97.873706999999996</c:v>
                </c:pt>
                <c:pt idx="78">
                  <c:v>93.556513999999993</c:v>
                </c:pt>
                <c:pt idx="79">
                  <c:v>92.321600000000004</c:v>
                </c:pt>
                <c:pt idx="80">
                  <c:v>111.0896</c:v>
                </c:pt>
                <c:pt idx="81">
                  <c:v>92.321600000000004</c:v>
                </c:pt>
                <c:pt idx="82">
                  <c:v>92.321600000000004</c:v>
                </c:pt>
                <c:pt idx="83">
                  <c:v>92.321600000000004</c:v>
                </c:pt>
                <c:pt idx="84">
                  <c:v>92.321600000000004</c:v>
                </c:pt>
                <c:pt idx="85">
                  <c:v>92.321600000000004</c:v>
                </c:pt>
                <c:pt idx="86">
                  <c:v>106.49197599999999</c:v>
                </c:pt>
                <c:pt idx="87">
                  <c:v>107.78730299999999</c:v>
                </c:pt>
                <c:pt idx="88">
                  <c:v>94.205799999999996</c:v>
                </c:pt>
                <c:pt idx="89">
                  <c:v>101.82469999999999</c:v>
                </c:pt>
                <c:pt idx="90">
                  <c:v>95.511200000000002</c:v>
                </c:pt>
                <c:pt idx="91">
                  <c:v>95.511200000000002</c:v>
                </c:pt>
                <c:pt idx="92">
                  <c:v>100.90641599999999</c:v>
                </c:pt>
                <c:pt idx="93">
                  <c:v>96.451767000000004</c:v>
                </c:pt>
                <c:pt idx="94">
                  <c:v>96.652491999999995</c:v>
                </c:pt>
                <c:pt idx="95">
                  <c:v>103.08319999999999</c:v>
                </c:pt>
                <c:pt idx="96">
                  <c:v>96.587274999999991</c:v>
                </c:pt>
                <c:pt idx="97">
                  <c:v>95.511200000000002</c:v>
                </c:pt>
                <c:pt idx="98">
                  <c:v>95.921800000000005</c:v>
                </c:pt>
                <c:pt idx="99">
                  <c:v>106.77776700000001</c:v>
                </c:pt>
                <c:pt idx="100">
                  <c:v>97.594399999999993</c:v>
                </c:pt>
                <c:pt idx="101">
                  <c:v>97.906399999999991</c:v>
                </c:pt>
                <c:pt idx="102">
                  <c:v>97.906399999999991</c:v>
                </c:pt>
                <c:pt idx="103">
                  <c:v>98.410399999999996</c:v>
                </c:pt>
                <c:pt idx="104">
                  <c:v>110.9576</c:v>
                </c:pt>
                <c:pt idx="105">
                  <c:v>136.435787</c:v>
                </c:pt>
                <c:pt idx="106">
                  <c:v>136.58240000000001</c:v>
                </c:pt>
                <c:pt idx="107">
                  <c:v>135.97103300000001</c:v>
                </c:pt>
                <c:pt idx="108">
                  <c:v>144.732125</c:v>
                </c:pt>
                <c:pt idx="109">
                  <c:v>133.52720000000002</c:v>
                </c:pt>
                <c:pt idx="110">
                  <c:v>139.20400000000001</c:v>
                </c:pt>
                <c:pt idx="111">
                  <c:v>140.87941699999999</c:v>
                </c:pt>
                <c:pt idx="112">
                  <c:v>160.079553</c:v>
                </c:pt>
                <c:pt idx="113">
                  <c:v>133.96606700000001</c:v>
                </c:pt>
                <c:pt idx="114">
                  <c:v>134.26856700000002</c:v>
                </c:pt>
                <c:pt idx="115">
                  <c:v>134.436567</c:v>
                </c:pt>
                <c:pt idx="116">
                  <c:v>134.436567</c:v>
                </c:pt>
                <c:pt idx="117">
                  <c:v>137.12876699999998</c:v>
                </c:pt>
                <c:pt idx="118">
                  <c:v>161.52983399999999</c:v>
                </c:pt>
                <c:pt idx="119">
                  <c:v>161.87575000000001</c:v>
                </c:pt>
                <c:pt idx="120">
                  <c:v>153.15656700000002</c:v>
                </c:pt>
                <c:pt idx="121">
                  <c:v>143.82660000000001</c:v>
                </c:pt>
                <c:pt idx="122">
                  <c:v>145.744754</c:v>
                </c:pt>
                <c:pt idx="123">
                  <c:v>144.310832</c:v>
                </c:pt>
                <c:pt idx="124">
                  <c:v>143.084</c:v>
                </c:pt>
                <c:pt idx="125">
                  <c:v>143.084</c:v>
                </c:pt>
                <c:pt idx="126">
                  <c:v>143.084</c:v>
                </c:pt>
                <c:pt idx="127">
                  <c:v>144.786967</c:v>
                </c:pt>
                <c:pt idx="128">
                  <c:v>143.34488000000002</c:v>
                </c:pt>
                <c:pt idx="129">
                  <c:v>143.084</c:v>
                </c:pt>
                <c:pt idx="130">
                  <c:v>146.78720000000001</c:v>
                </c:pt>
                <c:pt idx="131">
                  <c:v>143.08366699999999</c:v>
                </c:pt>
                <c:pt idx="132">
                  <c:v>143.66217699999999</c:v>
                </c:pt>
                <c:pt idx="133">
                  <c:v>143.08366699999999</c:v>
                </c:pt>
                <c:pt idx="134">
                  <c:v>143.084</c:v>
                </c:pt>
                <c:pt idx="135">
                  <c:v>146.37200000000001</c:v>
                </c:pt>
                <c:pt idx="136">
                  <c:v>164.85060000000001</c:v>
                </c:pt>
                <c:pt idx="137">
                  <c:v>157.11926699999998</c:v>
                </c:pt>
                <c:pt idx="138">
                  <c:v>162.06242</c:v>
                </c:pt>
                <c:pt idx="139">
                  <c:v>161.54</c:v>
                </c:pt>
                <c:pt idx="140">
                  <c:v>161.54</c:v>
                </c:pt>
                <c:pt idx="141">
                  <c:v>161.54</c:v>
                </c:pt>
                <c:pt idx="142">
                  <c:v>177.52483100000001</c:v>
                </c:pt>
                <c:pt idx="143">
                  <c:v>180.892</c:v>
                </c:pt>
                <c:pt idx="144">
                  <c:v>167.57585</c:v>
                </c:pt>
                <c:pt idx="145">
                  <c:v>158.32640000000001</c:v>
                </c:pt>
                <c:pt idx="146">
                  <c:v>159.9452</c:v>
                </c:pt>
                <c:pt idx="147">
                  <c:v>164.50666699999999</c:v>
                </c:pt>
                <c:pt idx="148">
                  <c:v>158.32606700000002</c:v>
                </c:pt>
                <c:pt idx="149">
                  <c:v>159.149867</c:v>
                </c:pt>
                <c:pt idx="150">
                  <c:v>180.11835399999998</c:v>
                </c:pt>
                <c:pt idx="151">
                  <c:v>174.59361699999999</c:v>
                </c:pt>
                <c:pt idx="152">
                  <c:v>178.4016</c:v>
                </c:pt>
                <c:pt idx="153">
                  <c:v>193.217716</c:v>
                </c:pt>
                <c:pt idx="154">
                  <c:v>189.43142</c:v>
                </c:pt>
                <c:pt idx="155">
                  <c:v>191.586545</c:v>
                </c:pt>
                <c:pt idx="156">
                  <c:v>164.465125</c:v>
                </c:pt>
                <c:pt idx="157">
                  <c:v>166.41382300000001</c:v>
                </c:pt>
                <c:pt idx="158">
                  <c:v>163.64075</c:v>
                </c:pt>
                <c:pt idx="159">
                  <c:v>148.4768</c:v>
                </c:pt>
                <c:pt idx="160">
                  <c:v>176.34044699999998</c:v>
                </c:pt>
                <c:pt idx="161">
                  <c:v>175.49160000000001</c:v>
                </c:pt>
                <c:pt idx="162">
                  <c:v>161.39866699999999</c:v>
                </c:pt>
                <c:pt idx="163">
                  <c:v>155.627815</c:v>
                </c:pt>
                <c:pt idx="164">
                  <c:v>155.65556000000001</c:v>
                </c:pt>
                <c:pt idx="165">
                  <c:v>157.46520000000001</c:v>
                </c:pt>
                <c:pt idx="166">
                  <c:v>165.3219</c:v>
                </c:pt>
                <c:pt idx="167">
                  <c:v>132.2525</c:v>
                </c:pt>
                <c:pt idx="168">
                  <c:v>144.51803799999999</c:v>
                </c:pt>
                <c:pt idx="169">
                  <c:v>151.79496599999999</c:v>
                </c:pt>
                <c:pt idx="170">
                  <c:v>148.74515</c:v>
                </c:pt>
                <c:pt idx="171">
                  <c:v>143.543049</c:v>
                </c:pt>
                <c:pt idx="172">
                  <c:v>131.965464</c:v>
                </c:pt>
                <c:pt idx="173">
                  <c:v>123.27157000000001</c:v>
                </c:pt>
                <c:pt idx="174">
                  <c:v>134.57690299999999</c:v>
                </c:pt>
                <c:pt idx="175">
                  <c:v>155.146367</c:v>
                </c:pt>
                <c:pt idx="176">
                  <c:v>158.90167700000001</c:v>
                </c:pt>
                <c:pt idx="177">
                  <c:v>157.877917</c:v>
                </c:pt>
                <c:pt idx="178">
                  <c:v>140.81053700000001</c:v>
                </c:pt>
                <c:pt idx="179">
                  <c:v>131.512325</c:v>
                </c:pt>
                <c:pt idx="180">
                  <c:v>94.247539999999987</c:v>
                </c:pt>
                <c:pt idx="181">
                  <c:v>84.331355000000002</c:v>
                </c:pt>
                <c:pt idx="182">
                  <c:v>132.40693999999999</c:v>
                </c:pt>
                <c:pt idx="183">
                  <c:v>148.38930999999999</c:v>
                </c:pt>
                <c:pt idx="184">
                  <c:v>148.33870300000001</c:v>
                </c:pt>
                <c:pt idx="185">
                  <c:v>133.5488</c:v>
                </c:pt>
                <c:pt idx="186">
                  <c:v>140.82650000000001</c:v>
                </c:pt>
                <c:pt idx="187">
                  <c:v>139.53601599999999</c:v>
                </c:pt>
                <c:pt idx="188">
                  <c:v>154.69939499999998</c:v>
                </c:pt>
                <c:pt idx="189">
                  <c:v>146.32329999999999</c:v>
                </c:pt>
                <c:pt idx="190">
                  <c:v>133.95876699999999</c:v>
                </c:pt>
                <c:pt idx="191">
                  <c:v>143.39566699999997</c:v>
                </c:pt>
                <c:pt idx="192">
                  <c:v>150.61866899999998</c:v>
                </c:pt>
                <c:pt idx="193">
                  <c:v>152.852</c:v>
                </c:pt>
                <c:pt idx="194">
                  <c:v>161.91162499999999</c:v>
                </c:pt>
                <c:pt idx="195">
                  <c:v>167.48450599999998</c:v>
                </c:pt>
                <c:pt idx="196">
                  <c:v>153.27029999999999</c:v>
                </c:pt>
                <c:pt idx="197">
                  <c:v>154.79060000000001</c:v>
                </c:pt>
                <c:pt idx="198">
                  <c:v>142.81052199999999</c:v>
                </c:pt>
                <c:pt idx="199">
                  <c:v>125.347667</c:v>
                </c:pt>
                <c:pt idx="200">
                  <c:v>131.64586700000001</c:v>
                </c:pt>
                <c:pt idx="201">
                  <c:v>142.199322</c:v>
                </c:pt>
                <c:pt idx="202">
                  <c:v>129.942768</c:v>
                </c:pt>
                <c:pt idx="203">
                  <c:v>158.96245400000001</c:v>
                </c:pt>
                <c:pt idx="204">
                  <c:v>149.084867</c:v>
                </c:pt>
                <c:pt idx="205">
                  <c:v>149.86776699999999</c:v>
                </c:pt>
                <c:pt idx="206">
                  <c:v>153.68206700000002</c:v>
                </c:pt>
                <c:pt idx="207">
                  <c:v>161.642134</c:v>
                </c:pt>
                <c:pt idx="208">
                  <c:v>154.301117</c:v>
                </c:pt>
                <c:pt idx="209">
                  <c:v>153.6824</c:v>
                </c:pt>
                <c:pt idx="210">
                  <c:v>154.07946299999998</c:v>
                </c:pt>
                <c:pt idx="211">
                  <c:v>157.24025</c:v>
                </c:pt>
                <c:pt idx="212">
                  <c:v>169.34203299999999</c:v>
                </c:pt>
                <c:pt idx="213">
                  <c:v>163.196</c:v>
                </c:pt>
                <c:pt idx="214">
                  <c:v>151.689911</c:v>
                </c:pt>
                <c:pt idx="215">
                  <c:v>148.6464</c:v>
                </c:pt>
                <c:pt idx="216">
                  <c:v>140.417834</c:v>
                </c:pt>
                <c:pt idx="217">
                  <c:v>150.723422</c:v>
                </c:pt>
                <c:pt idx="218">
                  <c:v>146.64299499999998</c:v>
                </c:pt>
                <c:pt idx="219">
                  <c:v>130.6728</c:v>
                </c:pt>
                <c:pt idx="220">
                  <c:v>130.6728</c:v>
                </c:pt>
                <c:pt idx="221">
                  <c:v>130.6728</c:v>
                </c:pt>
                <c:pt idx="222">
                  <c:v>134.24039999999999</c:v>
                </c:pt>
                <c:pt idx="223">
                  <c:v>140.18639999999999</c:v>
                </c:pt>
                <c:pt idx="224">
                  <c:v>137.7577</c:v>
                </c:pt>
                <c:pt idx="225">
                  <c:v>131.79164699999998</c:v>
                </c:pt>
                <c:pt idx="226">
                  <c:v>150.03200000000001</c:v>
                </c:pt>
                <c:pt idx="227">
                  <c:v>122.83305</c:v>
                </c:pt>
                <c:pt idx="228">
                  <c:v>128.46799999999999</c:v>
                </c:pt>
                <c:pt idx="229">
                  <c:v>139.40238399999998</c:v>
                </c:pt>
                <c:pt idx="230">
                  <c:v>138.31966699999998</c:v>
                </c:pt>
                <c:pt idx="231">
                  <c:v>138.31966699999998</c:v>
                </c:pt>
                <c:pt idx="232">
                  <c:v>138.31966699999998</c:v>
                </c:pt>
                <c:pt idx="233">
                  <c:v>142.473534</c:v>
                </c:pt>
                <c:pt idx="234">
                  <c:v>145.06164699999999</c:v>
                </c:pt>
                <c:pt idx="235">
                  <c:v>138.193299</c:v>
                </c:pt>
                <c:pt idx="236">
                  <c:v>131.40621999999999</c:v>
                </c:pt>
                <c:pt idx="237">
                  <c:v>131.948555</c:v>
                </c:pt>
                <c:pt idx="238">
                  <c:v>140.12509400000002</c:v>
                </c:pt>
                <c:pt idx="239">
                  <c:v>158.176593</c:v>
                </c:pt>
                <c:pt idx="240">
                  <c:v>168.76239699999999</c:v>
                </c:pt>
                <c:pt idx="241">
                  <c:v>158.045267</c:v>
                </c:pt>
                <c:pt idx="242">
                  <c:v>152.60261700000001</c:v>
                </c:pt>
                <c:pt idx="243">
                  <c:v>144.7824</c:v>
                </c:pt>
                <c:pt idx="244">
                  <c:v>172.86754500000001</c:v>
                </c:pt>
                <c:pt idx="245">
                  <c:v>191.16932500000001</c:v>
                </c:pt>
                <c:pt idx="246">
                  <c:v>159.82530799999998</c:v>
                </c:pt>
                <c:pt idx="247">
                  <c:v>159.95842999999999</c:v>
                </c:pt>
                <c:pt idx="248">
                  <c:v>174.261583</c:v>
                </c:pt>
                <c:pt idx="249">
                  <c:v>167.75279999999998</c:v>
                </c:pt>
                <c:pt idx="250">
                  <c:v>181.40103299999998</c:v>
                </c:pt>
                <c:pt idx="251">
                  <c:v>162.02093400000001</c:v>
                </c:pt>
                <c:pt idx="252">
                  <c:v>177.42253400000001</c:v>
                </c:pt>
                <c:pt idx="253">
                  <c:v>182.36031</c:v>
                </c:pt>
                <c:pt idx="254">
                  <c:v>197.950074</c:v>
                </c:pt>
                <c:pt idx="255">
                  <c:v>178.19164499999999</c:v>
                </c:pt>
                <c:pt idx="256">
                  <c:v>169.3152</c:v>
                </c:pt>
                <c:pt idx="257">
                  <c:v>143.35290000000001</c:v>
                </c:pt>
                <c:pt idx="258">
                  <c:v>164.323533</c:v>
                </c:pt>
                <c:pt idx="259">
                  <c:v>148.97093599999999</c:v>
                </c:pt>
                <c:pt idx="260">
                  <c:v>150.13080499999998</c:v>
                </c:pt>
                <c:pt idx="261">
                  <c:v>148.08345</c:v>
                </c:pt>
                <c:pt idx="262">
                  <c:v>170.79492999999999</c:v>
                </c:pt>
                <c:pt idx="263">
                  <c:v>157.49146900000002</c:v>
                </c:pt>
                <c:pt idx="264">
                  <c:v>138.02002100000001</c:v>
                </c:pt>
                <c:pt idx="265">
                  <c:v>131.04730000000001</c:v>
                </c:pt>
                <c:pt idx="266">
                  <c:v>131.93679</c:v>
                </c:pt>
                <c:pt idx="267">
                  <c:v>119.67955000000001</c:v>
                </c:pt>
                <c:pt idx="268">
                  <c:v>113.3245</c:v>
                </c:pt>
                <c:pt idx="269">
                  <c:v>157.26319699999999</c:v>
                </c:pt>
                <c:pt idx="270">
                  <c:v>140.33279999999999</c:v>
                </c:pt>
                <c:pt idx="271">
                  <c:v>143.13379999999998</c:v>
                </c:pt>
                <c:pt idx="272">
                  <c:v>138.93600000000001</c:v>
                </c:pt>
                <c:pt idx="273">
                  <c:v>135.014625</c:v>
                </c:pt>
                <c:pt idx="274">
                  <c:v>138.11329999999998</c:v>
                </c:pt>
                <c:pt idx="275">
                  <c:v>137.5712</c:v>
                </c:pt>
                <c:pt idx="276">
                  <c:v>127.973545</c:v>
                </c:pt>
                <c:pt idx="277">
                  <c:v>148.43015</c:v>
                </c:pt>
                <c:pt idx="278">
                  <c:v>138.625755</c:v>
                </c:pt>
                <c:pt idx="279">
                  <c:v>133.72459099999998</c:v>
                </c:pt>
                <c:pt idx="280">
                  <c:v>126.67235000000001</c:v>
                </c:pt>
                <c:pt idx="281">
                  <c:v>84.448449999999994</c:v>
                </c:pt>
                <c:pt idx="282">
                  <c:v>84.028800000000004</c:v>
                </c:pt>
                <c:pt idx="283">
                  <c:v>84.24615</c:v>
                </c:pt>
                <c:pt idx="284">
                  <c:v>85.256962999999999</c:v>
                </c:pt>
                <c:pt idx="285">
                  <c:v>97.938335000000009</c:v>
                </c:pt>
                <c:pt idx="286">
                  <c:v>93.338399999999993</c:v>
                </c:pt>
                <c:pt idx="287">
                  <c:v>94.287480000000002</c:v>
                </c:pt>
                <c:pt idx="288">
                  <c:v>97.652600000000007</c:v>
                </c:pt>
                <c:pt idx="289">
                  <c:v>103.0303</c:v>
                </c:pt>
                <c:pt idx="290">
                  <c:v>111.359583</c:v>
                </c:pt>
                <c:pt idx="291">
                  <c:v>101.01960000000001</c:v>
                </c:pt>
                <c:pt idx="292">
                  <c:v>83.577600000000004</c:v>
                </c:pt>
                <c:pt idx="293">
                  <c:v>100.92705000000001</c:v>
                </c:pt>
                <c:pt idx="294">
                  <c:v>103.05460000000001</c:v>
                </c:pt>
                <c:pt idx="295">
                  <c:v>115.180076</c:v>
                </c:pt>
                <c:pt idx="296">
                  <c:v>101.91901300000001</c:v>
                </c:pt>
                <c:pt idx="297">
                  <c:v>92.918399999999991</c:v>
                </c:pt>
                <c:pt idx="298">
                  <c:v>107.0325</c:v>
                </c:pt>
                <c:pt idx="299">
                  <c:v>105.00262499999999</c:v>
                </c:pt>
                <c:pt idx="300">
                  <c:v>102.7512</c:v>
                </c:pt>
                <c:pt idx="301">
                  <c:v>102.80905499999999</c:v>
                </c:pt>
                <c:pt idx="302">
                  <c:v>105.225527</c:v>
                </c:pt>
                <c:pt idx="303">
                  <c:v>103.0536</c:v>
                </c:pt>
                <c:pt idx="304">
                  <c:v>85.498383000000004</c:v>
                </c:pt>
                <c:pt idx="305">
                  <c:v>81.168676000000005</c:v>
                </c:pt>
                <c:pt idx="306">
                  <c:v>95.467020999999988</c:v>
                </c:pt>
                <c:pt idx="307">
                  <c:v>95.965817999999999</c:v>
                </c:pt>
                <c:pt idx="308">
                  <c:v>100.16160000000001</c:v>
                </c:pt>
                <c:pt idx="309">
                  <c:v>124.43634299999999</c:v>
                </c:pt>
                <c:pt idx="310">
                  <c:v>124.31339999999999</c:v>
                </c:pt>
                <c:pt idx="311">
                  <c:v>123.95531800000001</c:v>
                </c:pt>
                <c:pt idx="312">
                  <c:v>124.5539</c:v>
                </c:pt>
                <c:pt idx="313">
                  <c:v>149.11508799999999</c:v>
                </c:pt>
                <c:pt idx="314">
                  <c:v>150.82557299999999</c:v>
                </c:pt>
                <c:pt idx="315">
                  <c:v>153.85996599999999</c:v>
                </c:pt>
                <c:pt idx="316">
                  <c:v>147.33054999999999</c:v>
                </c:pt>
                <c:pt idx="317">
                  <c:v>142.09072499999999</c:v>
                </c:pt>
                <c:pt idx="318">
                  <c:v>130.34844100000001</c:v>
                </c:pt>
                <c:pt idx="319">
                  <c:v>123.36005299999999</c:v>
                </c:pt>
                <c:pt idx="320">
                  <c:v>137.64089000000001</c:v>
                </c:pt>
                <c:pt idx="321">
                  <c:v>143.164616</c:v>
                </c:pt>
                <c:pt idx="322">
                  <c:v>143.42357000000001</c:v>
                </c:pt>
                <c:pt idx="323">
                  <c:v>148.48479999999998</c:v>
                </c:pt>
                <c:pt idx="324">
                  <c:v>161.92939999999999</c:v>
                </c:pt>
                <c:pt idx="325">
                  <c:v>157.95203799999999</c:v>
                </c:pt>
                <c:pt idx="326">
                  <c:v>157.56479999999999</c:v>
                </c:pt>
                <c:pt idx="327">
                  <c:v>190.35239999999999</c:v>
                </c:pt>
                <c:pt idx="328">
                  <c:v>195.36019300000001</c:v>
                </c:pt>
                <c:pt idx="329">
                  <c:v>216.700683</c:v>
                </c:pt>
                <c:pt idx="330">
                  <c:v>204.43439999999998</c:v>
                </c:pt>
                <c:pt idx="331">
                  <c:v>203.40911799999998</c:v>
                </c:pt>
                <c:pt idx="332">
                  <c:v>169.513476</c:v>
                </c:pt>
                <c:pt idx="333">
                  <c:v>162.32866000000001</c:v>
                </c:pt>
                <c:pt idx="334">
                  <c:v>152.32945000000001</c:v>
                </c:pt>
                <c:pt idx="335">
                  <c:v>137.13460000000001</c:v>
                </c:pt>
                <c:pt idx="336">
                  <c:v>118.35372</c:v>
                </c:pt>
                <c:pt idx="337">
                  <c:v>102.8334</c:v>
                </c:pt>
                <c:pt idx="338">
                  <c:v>105.26264999999999</c:v>
                </c:pt>
                <c:pt idx="339">
                  <c:v>125.03886999999999</c:v>
                </c:pt>
                <c:pt idx="340">
                  <c:v>118.10091899999999</c:v>
                </c:pt>
                <c:pt idx="341">
                  <c:v>142.96702199999999</c:v>
                </c:pt>
                <c:pt idx="342">
                  <c:v>124.34519999999999</c:v>
                </c:pt>
                <c:pt idx="343">
                  <c:v>136.93177600000001</c:v>
                </c:pt>
                <c:pt idx="344">
                  <c:v>124.501446</c:v>
                </c:pt>
                <c:pt idx="345">
                  <c:v>112.8805</c:v>
                </c:pt>
                <c:pt idx="346">
                  <c:v>110.33005800000001</c:v>
                </c:pt>
                <c:pt idx="347">
                  <c:v>104.47083000000001</c:v>
                </c:pt>
                <c:pt idx="348">
                  <c:v>120.105003</c:v>
                </c:pt>
                <c:pt idx="349">
                  <c:v>131.140827</c:v>
                </c:pt>
                <c:pt idx="350">
                  <c:v>131.68106700000001</c:v>
                </c:pt>
                <c:pt idx="351">
                  <c:v>108.8715</c:v>
                </c:pt>
                <c:pt idx="352">
                  <c:v>82.839341000000005</c:v>
                </c:pt>
                <c:pt idx="353">
                  <c:v>80.420949999999991</c:v>
                </c:pt>
                <c:pt idx="354">
                  <c:v>86.789899999999989</c:v>
                </c:pt>
                <c:pt idx="355">
                  <c:v>74.345909000000006</c:v>
                </c:pt>
                <c:pt idx="356">
                  <c:v>61.038355000000003</c:v>
                </c:pt>
                <c:pt idx="357">
                  <c:v>67.02</c:v>
                </c:pt>
                <c:pt idx="358">
                  <c:v>60.929300000000005</c:v>
                </c:pt>
                <c:pt idx="359">
                  <c:v>98.341187999999988</c:v>
                </c:pt>
                <c:pt idx="360">
                  <c:v>126.67416499999999</c:v>
                </c:pt>
                <c:pt idx="361">
                  <c:v>91.329700000000003</c:v>
                </c:pt>
                <c:pt idx="362">
                  <c:v>80.827600000000004</c:v>
                </c:pt>
                <c:pt idx="363">
                  <c:v>60.884399999999999</c:v>
                </c:pt>
                <c:pt idx="364">
                  <c:v>62.621815999999995</c:v>
                </c:pt>
                <c:pt idx="365">
                  <c:v>60.578400000000002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A8-4C66-9F2A-EC2072B0D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9914184"/>
        <c:axId val="449914576"/>
      </c:areaChart>
      <c:lineChart>
        <c:grouping val="standard"/>
        <c:varyColors val="0"/>
        <c:ser>
          <c:idx val="2"/>
          <c:order val="2"/>
          <c:tx>
            <c:strRef>
              <c:f>'Data 2'!$F$219</c:f>
              <c:strCache>
                <c:ptCount val="1"/>
                <c:pt idx="0">
                  <c:v>Demanda (b.c.)</c:v>
                </c:pt>
              </c:strCache>
            </c:strRef>
          </c:tx>
          <c:spPr>
            <a:ln w="12700">
              <a:solidFill>
                <a:srgbClr val="0070C0"/>
              </a:solidFill>
              <a:prstDash val="solid"/>
            </a:ln>
          </c:spPr>
          <c:marker>
            <c:symbol val="none"/>
          </c:marker>
          <c:cat>
            <c:strRef>
              <c:f>'Data 2'!$B$220:$B$585</c:f>
              <c:strCache>
                <c:ptCount val="349"/>
                <c:pt idx="14">
                  <c:v>E</c:v>
                </c:pt>
                <c:pt idx="45">
                  <c:v>F</c:v>
                </c:pt>
                <c:pt idx="73">
                  <c:v>M</c:v>
                </c:pt>
                <c:pt idx="104">
                  <c:v>A</c:v>
                </c:pt>
                <c:pt idx="134">
                  <c:v>M</c:v>
                </c:pt>
                <c:pt idx="165">
                  <c:v>J</c:v>
                </c:pt>
                <c:pt idx="195">
                  <c:v>J</c:v>
                </c:pt>
                <c:pt idx="226">
                  <c:v>A</c:v>
                </c:pt>
                <c:pt idx="257">
                  <c:v>S</c:v>
                </c:pt>
                <c:pt idx="287">
                  <c:v>O</c:v>
                </c:pt>
                <c:pt idx="318">
                  <c:v>N</c:v>
                </c:pt>
                <c:pt idx="348">
                  <c:v>D</c:v>
                </c:pt>
              </c:strCache>
            </c:strRef>
          </c:cat>
          <c:val>
            <c:numRef>
              <c:f>'Data 2'!$F$220:$F$585</c:f>
              <c:numCache>
                <c:formatCode>0</c:formatCode>
                <c:ptCount val="366"/>
                <c:pt idx="0">
                  <c:v>538.90817378999998</c:v>
                </c:pt>
                <c:pt idx="1">
                  <c:v>683.05788755000003</c:v>
                </c:pt>
                <c:pt idx="2">
                  <c:v>713.99374863000003</c:v>
                </c:pt>
                <c:pt idx="3">
                  <c:v>663.47839399999998</c:v>
                </c:pt>
                <c:pt idx="4">
                  <c:v>614.4754307500001</c:v>
                </c:pt>
                <c:pt idx="5">
                  <c:v>593.7808</c:v>
                </c:pt>
                <c:pt idx="6">
                  <c:v>748.03320686000006</c:v>
                </c:pt>
                <c:pt idx="7">
                  <c:v>778.52141289000008</c:v>
                </c:pt>
                <c:pt idx="8">
                  <c:v>778.99438157600002</c:v>
                </c:pt>
                <c:pt idx="9">
                  <c:v>772.42865051199999</c:v>
                </c:pt>
                <c:pt idx="10">
                  <c:v>692.84688399999993</c:v>
                </c:pt>
                <c:pt idx="11">
                  <c:v>655.73718299999996</c:v>
                </c:pt>
                <c:pt idx="12">
                  <c:v>787.09072500000002</c:v>
                </c:pt>
                <c:pt idx="13">
                  <c:v>802.39172462400006</c:v>
                </c:pt>
                <c:pt idx="14">
                  <c:v>791.05005099999994</c:v>
                </c:pt>
                <c:pt idx="15">
                  <c:v>781.30712762999997</c:v>
                </c:pt>
                <c:pt idx="16">
                  <c:v>766.99942061000002</c:v>
                </c:pt>
                <c:pt idx="17">
                  <c:v>690.50114662999999</c:v>
                </c:pt>
                <c:pt idx="18">
                  <c:v>651.77244429000007</c:v>
                </c:pt>
                <c:pt idx="19">
                  <c:v>804.36250199999995</c:v>
                </c:pt>
                <c:pt idx="20">
                  <c:v>819.60931900999992</c:v>
                </c:pt>
                <c:pt idx="21">
                  <c:v>799.55056200000001</c:v>
                </c:pt>
                <c:pt idx="22">
                  <c:v>787.76359400000001</c:v>
                </c:pt>
                <c:pt idx="23">
                  <c:v>779.68603599999994</c:v>
                </c:pt>
                <c:pt idx="24">
                  <c:v>694.90563100000008</c:v>
                </c:pt>
                <c:pt idx="25">
                  <c:v>639.02667000000008</c:v>
                </c:pt>
                <c:pt idx="26">
                  <c:v>766.26454214</c:v>
                </c:pt>
                <c:pt idx="27">
                  <c:v>765.97428200000002</c:v>
                </c:pt>
                <c:pt idx="28">
                  <c:v>751.51330394000001</c:v>
                </c:pt>
                <c:pt idx="29">
                  <c:v>737.60312265999994</c:v>
                </c:pt>
                <c:pt idx="30">
                  <c:v>725.58901888999992</c:v>
                </c:pt>
                <c:pt idx="31">
                  <c:v>643.66609300000005</c:v>
                </c:pt>
                <c:pt idx="32">
                  <c:v>589.45511092999993</c:v>
                </c:pt>
                <c:pt idx="33">
                  <c:v>689.81762733000005</c:v>
                </c:pt>
                <c:pt idx="34">
                  <c:v>708.04859351999994</c:v>
                </c:pt>
                <c:pt idx="35">
                  <c:v>718.56388104999996</c:v>
                </c:pt>
                <c:pt idx="36">
                  <c:v>728.95416</c:v>
                </c:pt>
                <c:pt idx="37">
                  <c:v>731.69756799999993</c:v>
                </c:pt>
                <c:pt idx="38">
                  <c:v>659.48070542000005</c:v>
                </c:pt>
                <c:pt idx="39">
                  <c:v>610.24062097000001</c:v>
                </c:pt>
                <c:pt idx="40">
                  <c:v>709.32764760999999</c:v>
                </c:pt>
                <c:pt idx="41">
                  <c:v>720.85700444000008</c:v>
                </c:pt>
                <c:pt idx="42">
                  <c:v>725.95890399999996</c:v>
                </c:pt>
                <c:pt idx="43">
                  <c:v>719.12036907999993</c:v>
                </c:pt>
                <c:pt idx="44">
                  <c:v>713.64114824000001</c:v>
                </c:pt>
                <c:pt idx="45">
                  <c:v>637.85800600000005</c:v>
                </c:pt>
                <c:pt idx="46">
                  <c:v>589.34137956000006</c:v>
                </c:pt>
                <c:pt idx="47">
                  <c:v>699.62714183000003</c:v>
                </c:pt>
                <c:pt idx="48">
                  <c:v>725.76256599999999</c:v>
                </c:pt>
                <c:pt idx="49">
                  <c:v>724.37150899999995</c:v>
                </c:pt>
                <c:pt idx="50">
                  <c:v>722.93462</c:v>
                </c:pt>
                <c:pt idx="51">
                  <c:v>713.16296310999996</c:v>
                </c:pt>
                <c:pt idx="52">
                  <c:v>633.66521799999998</c:v>
                </c:pt>
                <c:pt idx="53">
                  <c:v>584.69397199999992</c:v>
                </c:pt>
                <c:pt idx="54">
                  <c:v>690.66569215000004</c:v>
                </c:pt>
                <c:pt idx="55">
                  <c:v>704.78727433999995</c:v>
                </c:pt>
                <c:pt idx="56">
                  <c:v>712.92392739000002</c:v>
                </c:pt>
                <c:pt idx="57">
                  <c:v>710.56199700000002</c:v>
                </c:pt>
                <c:pt idx="58">
                  <c:v>688.36294037800008</c:v>
                </c:pt>
                <c:pt idx="59">
                  <c:v>632.53702150399999</c:v>
                </c:pt>
                <c:pt idx="60">
                  <c:v>591.44799179999995</c:v>
                </c:pt>
                <c:pt idx="61">
                  <c:v>701.29680514400002</c:v>
                </c:pt>
                <c:pt idx="62">
                  <c:v>728.90617377800004</c:v>
                </c:pt>
                <c:pt idx="63">
                  <c:v>718.90692727199996</c:v>
                </c:pt>
                <c:pt idx="64">
                  <c:v>714.45642940799996</c:v>
                </c:pt>
                <c:pt idx="65">
                  <c:v>718.02097698800003</c:v>
                </c:pt>
                <c:pt idx="66">
                  <c:v>645.56899518199998</c:v>
                </c:pt>
                <c:pt idx="67">
                  <c:v>594.7289900080001</c:v>
                </c:pt>
                <c:pt idx="68">
                  <c:v>700.28880152199997</c:v>
                </c:pt>
                <c:pt idx="69">
                  <c:v>707.26321712000004</c:v>
                </c:pt>
                <c:pt idx="70">
                  <c:v>702.47034036799994</c:v>
                </c:pt>
                <c:pt idx="71">
                  <c:v>698.34333855999989</c:v>
                </c:pt>
                <c:pt idx="72">
                  <c:v>690.31678704800004</c:v>
                </c:pt>
                <c:pt idx="73">
                  <c:v>609.22474099999999</c:v>
                </c:pt>
                <c:pt idx="74">
                  <c:v>565.66419946000008</c:v>
                </c:pt>
                <c:pt idx="75">
                  <c:v>666.99236499999995</c:v>
                </c:pt>
                <c:pt idx="76">
                  <c:v>669.50378203399998</c:v>
                </c:pt>
                <c:pt idx="77">
                  <c:v>648.94325300000003</c:v>
                </c:pt>
                <c:pt idx="78">
                  <c:v>606.75473256599992</c:v>
                </c:pt>
                <c:pt idx="79">
                  <c:v>612.411980632</c:v>
                </c:pt>
                <c:pt idx="80">
                  <c:v>579.63002023199999</c:v>
                </c:pt>
                <c:pt idx="81">
                  <c:v>552.21723227799998</c:v>
                </c:pt>
                <c:pt idx="82">
                  <c:v>620.66394811199996</c:v>
                </c:pt>
                <c:pt idx="83">
                  <c:v>630.586522952</c:v>
                </c:pt>
                <c:pt idx="84">
                  <c:v>630.96662484800004</c:v>
                </c:pt>
                <c:pt idx="85">
                  <c:v>626.93772932799993</c:v>
                </c:pt>
                <c:pt idx="86">
                  <c:v>633.68156796200003</c:v>
                </c:pt>
                <c:pt idx="87">
                  <c:v>573.241778168</c:v>
                </c:pt>
                <c:pt idx="88">
                  <c:v>511.37137367599996</c:v>
                </c:pt>
                <c:pt idx="89">
                  <c:v>579.001439</c:v>
                </c:pt>
                <c:pt idx="90">
                  <c:v>578.55323791199999</c:v>
                </c:pt>
                <c:pt idx="91">
                  <c:v>568.26698452000005</c:v>
                </c:pt>
                <c:pt idx="92">
                  <c:v>567.85830901600002</c:v>
                </c:pt>
                <c:pt idx="93">
                  <c:v>553.34929870999997</c:v>
                </c:pt>
                <c:pt idx="94">
                  <c:v>512.73586381600001</c:v>
                </c:pt>
                <c:pt idx="95">
                  <c:v>490.39955427999996</c:v>
                </c:pt>
                <c:pt idx="96">
                  <c:v>537.28119028600008</c:v>
                </c:pt>
                <c:pt idx="97">
                  <c:v>536.22230500000001</c:v>
                </c:pt>
                <c:pt idx="98">
                  <c:v>524.36418351200007</c:v>
                </c:pt>
                <c:pt idx="99">
                  <c:v>500.35892096800001</c:v>
                </c:pt>
                <c:pt idx="100">
                  <c:v>481.65556099999998</c:v>
                </c:pt>
                <c:pt idx="101">
                  <c:v>488.90746908</c:v>
                </c:pt>
                <c:pt idx="102">
                  <c:v>473.31328431999998</c:v>
                </c:pt>
                <c:pt idx="103">
                  <c:v>507.903166548</c:v>
                </c:pt>
                <c:pt idx="104">
                  <c:v>553.47167417999992</c:v>
                </c:pt>
                <c:pt idx="105">
                  <c:v>573.61335315199995</c:v>
                </c:pt>
                <c:pt idx="106">
                  <c:v>573.95241170399993</c:v>
                </c:pt>
                <c:pt idx="107">
                  <c:v>568.20217083199998</c:v>
                </c:pt>
                <c:pt idx="108">
                  <c:v>523.58931016200006</c:v>
                </c:pt>
                <c:pt idx="109">
                  <c:v>491.877619772</c:v>
                </c:pt>
                <c:pt idx="110">
                  <c:v>554.81510778400002</c:v>
                </c:pt>
                <c:pt idx="111">
                  <c:v>578.43695989599996</c:v>
                </c:pt>
                <c:pt idx="112">
                  <c:v>577.59708265800009</c:v>
                </c:pt>
                <c:pt idx="113">
                  <c:v>569.314758192</c:v>
                </c:pt>
                <c:pt idx="114">
                  <c:v>564.53980673800004</c:v>
                </c:pt>
                <c:pt idx="115">
                  <c:v>526.83074791200011</c:v>
                </c:pt>
                <c:pt idx="116">
                  <c:v>494.48495495200001</c:v>
                </c:pt>
                <c:pt idx="117">
                  <c:v>560.52923750399998</c:v>
                </c:pt>
                <c:pt idx="118">
                  <c:v>571.19353297199996</c:v>
                </c:pt>
                <c:pt idx="119">
                  <c:v>570.32472836600004</c:v>
                </c:pt>
                <c:pt idx="120">
                  <c:v>565.059781552</c:v>
                </c:pt>
                <c:pt idx="121">
                  <c:v>497.386835168</c:v>
                </c:pt>
                <c:pt idx="122">
                  <c:v>500.74396467199995</c:v>
                </c:pt>
                <c:pt idx="123">
                  <c:v>481.82385439000001</c:v>
                </c:pt>
                <c:pt idx="124">
                  <c:v>555.80264189399998</c:v>
                </c:pt>
                <c:pt idx="125">
                  <c:v>576.87702811999998</c:v>
                </c:pt>
                <c:pt idx="126">
                  <c:v>579.8107791760001</c:v>
                </c:pt>
                <c:pt idx="127">
                  <c:v>574.17058052800007</c:v>
                </c:pt>
                <c:pt idx="128">
                  <c:v>566.75623050399997</c:v>
                </c:pt>
                <c:pt idx="129">
                  <c:v>517.89597932799995</c:v>
                </c:pt>
                <c:pt idx="130">
                  <c:v>485.32521886800004</c:v>
                </c:pt>
                <c:pt idx="131">
                  <c:v>560.94420773599995</c:v>
                </c:pt>
                <c:pt idx="132">
                  <c:v>586.719174168</c:v>
                </c:pt>
                <c:pt idx="133">
                  <c:v>586.43240898900001</c:v>
                </c:pt>
                <c:pt idx="134">
                  <c:v>589.56173063200004</c:v>
                </c:pt>
                <c:pt idx="135">
                  <c:v>578.18094654399999</c:v>
                </c:pt>
                <c:pt idx="136">
                  <c:v>526.68073590200004</c:v>
                </c:pt>
                <c:pt idx="137">
                  <c:v>491.77299875199998</c:v>
                </c:pt>
                <c:pt idx="138">
                  <c:v>565.84891329599998</c:v>
                </c:pt>
                <c:pt idx="139">
                  <c:v>583.82215220799992</c:v>
                </c:pt>
                <c:pt idx="140">
                  <c:v>591.02638154400006</c:v>
                </c:pt>
                <c:pt idx="141">
                  <c:v>598.63086954400001</c:v>
                </c:pt>
                <c:pt idx="142">
                  <c:v>602.73568253600001</c:v>
                </c:pt>
                <c:pt idx="143">
                  <c:v>552.843448352</c:v>
                </c:pt>
                <c:pt idx="144">
                  <c:v>513.65063350800006</c:v>
                </c:pt>
                <c:pt idx="145">
                  <c:v>595.44804355999997</c:v>
                </c:pt>
                <c:pt idx="146">
                  <c:v>610.58614248799995</c:v>
                </c:pt>
                <c:pt idx="147">
                  <c:v>612.2062565519999</c:v>
                </c:pt>
                <c:pt idx="148">
                  <c:v>609.40673101599998</c:v>
                </c:pt>
                <c:pt idx="149">
                  <c:v>609.25116704800007</c:v>
                </c:pt>
                <c:pt idx="150">
                  <c:v>553.19998343999998</c:v>
                </c:pt>
                <c:pt idx="151">
                  <c:v>512.84816244000001</c:v>
                </c:pt>
                <c:pt idx="152">
                  <c:v>594.57077300799995</c:v>
                </c:pt>
                <c:pt idx="153">
                  <c:v>620.46053491999999</c:v>
                </c:pt>
                <c:pt idx="154">
                  <c:v>629.24257646400008</c:v>
                </c:pt>
                <c:pt idx="155">
                  <c:v>617.90113100799999</c:v>
                </c:pt>
                <c:pt idx="156">
                  <c:v>607.83656022399998</c:v>
                </c:pt>
                <c:pt idx="157">
                  <c:v>551.50381486399999</c:v>
                </c:pt>
                <c:pt idx="158">
                  <c:v>511.040039584</c:v>
                </c:pt>
                <c:pt idx="159">
                  <c:v>593.02792796799997</c:v>
                </c:pt>
                <c:pt idx="160">
                  <c:v>610.82003246400006</c:v>
                </c:pt>
                <c:pt idx="161">
                  <c:v>620.861393056</c:v>
                </c:pt>
                <c:pt idx="162">
                  <c:v>620.40311847999999</c:v>
                </c:pt>
                <c:pt idx="163">
                  <c:v>612.49410405599997</c:v>
                </c:pt>
                <c:pt idx="164">
                  <c:v>549.63137055999994</c:v>
                </c:pt>
                <c:pt idx="165">
                  <c:v>513.773716552</c:v>
                </c:pt>
                <c:pt idx="166">
                  <c:v>610.23882596800001</c:v>
                </c:pt>
                <c:pt idx="167">
                  <c:v>622.39225549600008</c:v>
                </c:pt>
                <c:pt idx="168">
                  <c:v>626.38514355999996</c:v>
                </c:pt>
                <c:pt idx="169">
                  <c:v>627.27330155200002</c:v>
                </c:pt>
                <c:pt idx="170">
                  <c:v>623.11355984799991</c:v>
                </c:pt>
                <c:pt idx="171">
                  <c:v>575.53069919199993</c:v>
                </c:pt>
                <c:pt idx="172">
                  <c:v>542.23636618400008</c:v>
                </c:pt>
                <c:pt idx="173">
                  <c:v>647.83050410200008</c:v>
                </c:pt>
                <c:pt idx="174">
                  <c:v>671.53518801600001</c:v>
                </c:pt>
                <c:pt idx="175">
                  <c:v>634.38046105599994</c:v>
                </c:pt>
                <c:pt idx="176">
                  <c:v>676.10325396799999</c:v>
                </c:pt>
                <c:pt idx="177">
                  <c:v>666.09995895999998</c:v>
                </c:pt>
                <c:pt idx="178">
                  <c:v>603.90630900799999</c:v>
                </c:pt>
                <c:pt idx="179">
                  <c:v>572.10844999999995</c:v>
                </c:pt>
                <c:pt idx="180">
                  <c:v>687.02039296800001</c:v>
                </c:pt>
                <c:pt idx="181">
                  <c:v>714.55907795999997</c:v>
                </c:pt>
                <c:pt idx="182">
                  <c:v>724.6285024</c:v>
                </c:pt>
                <c:pt idx="183">
                  <c:v>726.60095288000002</c:v>
                </c:pt>
                <c:pt idx="184">
                  <c:v>696.9447470560001</c:v>
                </c:pt>
                <c:pt idx="185">
                  <c:v>625.07963648199996</c:v>
                </c:pt>
                <c:pt idx="186">
                  <c:v>592.55058678400007</c:v>
                </c:pt>
                <c:pt idx="187">
                  <c:v>718.23264380800003</c:v>
                </c:pt>
                <c:pt idx="188">
                  <c:v>740.18879075199993</c:v>
                </c:pt>
                <c:pt idx="189">
                  <c:v>744.15829345600002</c:v>
                </c:pt>
                <c:pt idx="190">
                  <c:v>730.68917704800003</c:v>
                </c:pt>
                <c:pt idx="191">
                  <c:v>718.66253993600003</c:v>
                </c:pt>
                <c:pt idx="192">
                  <c:v>652.73547740800007</c:v>
                </c:pt>
                <c:pt idx="193">
                  <c:v>597.63857400799998</c:v>
                </c:pt>
                <c:pt idx="194">
                  <c:v>712.14657160000002</c:v>
                </c:pt>
                <c:pt idx="195">
                  <c:v>720.14283726399992</c:v>
                </c:pt>
                <c:pt idx="196">
                  <c:v>718.30403792999994</c:v>
                </c:pt>
                <c:pt idx="197">
                  <c:v>722.72434745199996</c:v>
                </c:pt>
                <c:pt idx="198">
                  <c:v>719.73918664799999</c:v>
                </c:pt>
                <c:pt idx="199">
                  <c:v>650.19948546400008</c:v>
                </c:pt>
                <c:pt idx="200">
                  <c:v>607.737282306</c:v>
                </c:pt>
                <c:pt idx="201">
                  <c:v>727.5574530560001</c:v>
                </c:pt>
                <c:pt idx="202">
                  <c:v>743.74482395999996</c:v>
                </c:pt>
                <c:pt idx="203">
                  <c:v>734.47002172800001</c:v>
                </c:pt>
                <c:pt idx="204">
                  <c:v>746.86769415999993</c:v>
                </c:pt>
                <c:pt idx="205">
                  <c:v>745.93118145599999</c:v>
                </c:pt>
                <c:pt idx="206">
                  <c:v>663.50537545600002</c:v>
                </c:pt>
                <c:pt idx="207">
                  <c:v>626.00098395999999</c:v>
                </c:pt>
                <c:pt idx="208">
                  <c:v>750.75936802399997</c:v>
                </c:pt>
                <c:pt idx="209">
                  <c:v>769.781731552</c:v>
                </c:pt>
                <c:pt idx="210">
                  <c:v>772.63239255200006</c:v>
                </c:pt>
                <c:pt idx="211">
                  <c:v>779.874084552</c:v>
                </c:pt>
                <c:pt idx="212">
                  <c:v>764.53057405599998</c:v>
                </c:pt>
                <c:pt idx="213">
                  <c:v>694.52875895199998</c:v>
                </c:pt>
                <c:pt idx="214">
                  <c:v>633.01355400799991</c:v>
                </c:pt>
                <c:pt idx="215">
                  <c:v>703.694414456</c:v>
                </c:pt>
                <c:pt idx="216">
                  <c:v>708.64091215600001</c:v>
                </c:pt>
                <c:pt idx="217">
                  <c:v>721.40268748799997</c:v>
                </c:pt>
                <c:pt idx="218">
                  <c:v>733.34496745600006</c:v>
                </c:pt>
                <c:pt idx="219">
                  <c:v>732.37967775799996</c:v>
                </c:pt>
                <c:pt idx="220">
                  <c:v>659.94013295999991</c:v>
                </c:pt>
                <c:pt idx="221">
                  <c:v>618.60757607199992</c:v>
                </c:pt>
                <c:pt idx="222">
                  <c:v>694.24971150400006</c:v>
                </c:pt>
                <c:pt idx="223">
                  <c:v>690.16826695999998</c:v>
                </c:pt>
                <c:pt idx="224">
                  <c:v>668.16797355999995</c:v>
                </c:pt>
                <c:pt idx="225">
                  <c:v>671.73610496000003</c:v>
                </c:pt>
                <c:pt idx="226">
                  <c:v>666.36289151200003</c:v>
                </c:pt>
                <c:pt idx="227">
                  <c:v>590.32555205599999</c:v>
                </c:pt>
                <c:pt idx="228">
                  <c:v>552.34603442000002</c:v>
                </c:pt>
                <c:pt idx="229">
                  <c:v>640.34450800799993</c:v>
                </c:pt>
                <c:pt idx="230">
                  <c:v>664.89780856000004</c:v>
                </c:pt>
                <c:pt idx="231">
                  <c:v>681.31926346399996</c:v>
                </c:pt>
                <c:pt idx="232">
                  <c:v>685.09927496</c:v>
                </c:pt>
                <c:pt idx="233">
                  <c:v>693.6823015760001</c:v>
                </c:pt>
                <c:pt idx="234">
                  <c:v>633.35681655999997</c:v>
                </c:pt>
                <c:pt idx="235">
                  <c:v>585.371073056</c:v>
                </c:pt>
                <c:pt idx="236">
                  <c:v>689.83469085400009</c:v>
                </c:pt>
                <c:pt idx="237">
                  <c:v>728.31021462399997</c:v>
                </c:pt>
                <c:pt idx="238">
                  <c:v>746.28874815999995</c:v>
                </c:pt>
                <c:pt idx="239">
                  <c:v>751.72382046400003</c:v>
                </c:pt>
                <c:pt idx="240">
                  <c:v>728.13125632799995</c:v>
                </c:pt>
                <c:pt idx="241">
                  <c:v>595.92347600799997</c:v>
                </c:pt>
                <c:pt idx="242">
                  <c:v>537.11750252800005</c:v>
                </c:pt>
                <c:pt idx="243">
                  <c:v>640.25017797600003</c:v>
                </c:pt>
                <c:pt idx="244">
                  <c:v>660.92718462400001</c:v>
                </c:pt>
                <c:pt idx="245">
                  <c:v>672.12044010400007</c:v>
                </c:pt>
                <c:pt idx="246">
                  <c:v>679.873021408</c:v>
                </c:pt>
                <c:pt idx="247">
                  <c:v>685.53119851999998</c:v>
                </c:pt>
                <c:pt idx="248">
                  <c:v>616.61080054399997</c:v>
                </c:pt>
                <c:pt idx="249">
                  <c:v>569.51548151999998</c:v>
                </c:pt>
                <c:pt idx="250">
                  <c:v>658.84640151200006</c:v>
                </c:pt>
                <c:pt idx="251">
                  <c:v>660.74086451200003</c:v>
                </c:pt>
                <c:pt idx="252">
                  <c:v>678.90061291200004</c:v>
                </c:pt>
                <c:pt idx="253">
                  <c:v>682.60356653600002</c:v>
                </c:pt>
                <c:pt idx="254">
                  <c:v>659.68077691200006</c:v>
                </c:pt>
                <c:pt idx="255">
                  <c:v>612.66256199999998</c:v>
                </c:pt>
                <c:pt idx="256">
                  <c:v>571.33845700799998</c:v>
                </c:pt>
                <c:pt idx="257">
                  <c:v>680.49586051200004</c:v>
                </c:pt>
                <c:pt idx="258">
                  <c:v>701.51353131200005</c:v>
                </c:pt>
                <c:pt idx="259">
                  <c:v>712.24709500800009</c:v>
                </c:pt>
                <c:pt idx="260">
                  <c:v>701.56825767999999</c:v>
                </c:pt>
                <c:pt idx="261">
                  <c:v>675.26798299999996</c:v>
                </c:pt>
                <c:pt idx="262">
                  <c:v>591.26680099999999</c:v>
                </c:pt>
                <c:pt idx="263">
                  <c:v>539.96893467200005</c:v>
                </c:pt>
                <c:pt idx="264">
                  <c:v>644.57898640000008</c:v>
                </c:pt>
                <c:pt idx="265">
                  <c:v>664.95338790400001</c:v>
                </c:pt>
                <c:pt idx="266">
                  <c:v>674.1854654</c:v>
                </c:pt>
                <c:pt idx="267">
                  <c:v>673.83572781600003</c:v>
                </c:pt>
                <c:pt idx="268">
                  <c:v>653.50946140000008</c:v>
                </c:pt>
                <c:pt idx="269">
                  <c:v>579.62651000000005</c:v>
                </c:pt>
                <c:pt idx="270">
                  <c:v>536.63633279999999</c:v>
                </c:pt>
                <c:pt idx="271">
                  <c:v>630.75013897600002</c:v>
                </c:pt>
                <c:pt idx="272">
                  <c:v>650.97703376799996</c:v>
                </c:pt>
                <c:pt idx="273">
                  <c:v>654.75822391199995</c:v>
                </c:pt>
                <c:pt idx="274">
                  <c:v>664.00393120800004</c:v>
                </c:pt>
                <c:pt idx="275">
                  <c:v>661.39622620800003</c:v>
                </c:pt>
                <c:pt idx="276">
                  <c:v>577.28482400000007</c:v>
                </c:pt>
                <c:pt idx="277">
                  <c:v>542.99791000000005</c:v>
                </c:pt>
                <c:pt idx="278">
                  <c:v>634.83314251199999</c:v>
                </c:pt>
                <c:pt idx="279">
                  <c:v>654.12310350400003</c:v>
                </c:pt>
                <c:pt idx="280">
                  <c:v>662.98122080799999</c:v>
                </c:pt>
                <c:pt idx="281">
                  <c:v>662.61637451199999</c:v>
                </c:pt>
                <c:pt idx="282">
                  <c:v>643.42923100000007</c:v>
                </c:pt>
                <c:pt idx="283">
                  <c:v>580.12677258999997</c:v>
                </c:pt>
                <c:pt idx="284">
                  <c:v>531.85795640000003</c:v>
                </c:pt>
                <c:pt idx="285">
                  <c:v>537.7252097999999</c:v>
                </c:pt>
                <c:pt idx="286">
                  <c:v>637.31348899999989</c:v>
                </c:pt>
                <c:pt idx="287">
                  <c:v>666.00403700000004</c:v>
                </c:pt>
                <c:pt idx="288">
                  <c:v>673.18448799999999</c:v>
                </c:pt>
                <c:pt idx="289">
                  <c:v>667.72077772</c:v>
                </c:pt>
                <c:pt idx="290">
                  <c:v>597.88146600000005</c:v>
                </c:pt>
                <c:pt idx="291">
                  <c:v>551.27637000000004</c:v>
                </c:pt>
                <c:pt idx="292">
                  <c:v>650.77475071000003</c:v>
                </c:pt>
                <c:pt idx="293">
                  <c:v>675.29680200000007</c:v>
                </c:pt>
                <c:pt idx="294">
                  <c:v>670.65653859999998</c:v>
                </c:pt>
                <c:pt idx="295">
                  <c:v>674.80115239999998</c:v>
                </c:pt>
                <c:pt idx="296">
                  <c:v>661.94266451999999</c:v>
                </c:pt>
                <c:pt idx="297">
                  <c:v>592.49224300000003</c:v>
                </c:pt>
                <c:pt idx="298">
                  <c:v>568.91410400000007</c:v>
                </c:pt>
                <c:pt idx="299">
                  <c:v>654.66806200000008</c:v>
                </c:pt>
                <c:pt idx="300">
                  <c:v>679.47976399999993</c:v>
                </c:pt>
                <c:pt idx="301">
                  <c:v>680.50286199999994</c:v>
                </c:pt>
                <c:pt idx="302">
                  <c:v>679.84411340000008</c:v>
                </c:pt>
                <c:pt idx="303">
                  <c:v>669.07723111999996</c:v>
                </c:pt>
                <c:pt idx="304">
                  <c:v>594.52853131999996</c:v>
                </c:pt>
                <c:pt idx="305">
                  <c:v>543.37321304</c:v>
                </c:pt>
                <c:pt idx="306">
                  <c:v>611.88272316000007</c:v>
                </c:pt>
                <c:pt idx="307">
                  <c:v>670.77251927999998</c:v>
                </c:pt>
                <c:pt idx="308">
                  <c:v>693.03045655999995</c:v>
                </c:pt>
                <c:pt idx="309">
                  <c:v>689.31368692000001</c:v>
                </c:pt>
                <c:pt idx="310">
                  <c:v>675.06077028000004</c:v>
                </c:pt>
                <c:pt idx="311">
                  <c:v>601.31887355999993</c:v>
                </c:pt>
                <c:pt idx="312">
                  <c:v>554.06006259999992</c:v>
                </c:pt>
                <c:pt idx="313">
                  <c:v>653.02709271999993</c:v>
                </c:pt>
                <c:pt idx="314">
                  <c:v>676.27543444000003</c:v>
                </c:pt>
                <c:pt idx="315">
                  <c:v>682.56810581600007</c:v>
                </c:pt>
                <c:pt idx="316">
                  <c:v>682.06776314399997</c:v>
                </c:pt>
                <c:pt idx="317">
                  <c:v>677.45417367199991</c:v>
                </c:pt>
                <c:pt idx="318">
                  <c:v>607.57999146399993</c:v>
                </c:pt>
                <c:pt idx="319">
                  <c:v>554.06677378999996</c:v>
                </c:pt>
                <c:pt idx="320">
                  <c:v>657.65498963200002</c:v>
                </c:pt>
                <c:pt idx="321">
                  <c:v>677.09008386400001</c:v>
                </c:pt>
                <c:pt idx="322">
                  <c:v>682.05863069599991</c:v>
                </c:pt>
                <c:pt idx="323">
                  <c:v>682.44475567999996</c:v>
                </c:pt>
                <c:pt idx="324">
                  <c:v>680.28800231999992</c:v>
                </c:pt>
                <c:pt idx="325">
                  <c:v>610.17453</c:v>
                </c:pt>
                <c:pt idx="326">
                  <c:v>573.17831207999996</c:v>
                </c:pt>
                <c:pt idx="327">
                  <c:v>691.39707700000008</c:v>
                </c:pt>
                <c:pt idx="328">
                  <c:v>720.31323915999997</c:v>
                </c:pt>
                <c:pt idx="329">
                  <c:v>728.21660787999997</c:v>
                </c:pt>
                <c:pt idx="330">
                  <c:v>729.63655111999992</c:v>
                </c:pt>
                <c:pt idx="331">
                  <c:v>714.59007453599997</c:v>
                </c:pt>
                <c:pt idx="332">
                  <c:v>632.20959141600008</c:v>
                </c:pt>
                <c:pt idx="333">
                  <c:v>590.86058620000006</c:v>
                </c:pt>
                <c:pt idx="334">
                  <c:v>698.50804612800005</c:v>
                </c:pt>
                <c:pt idx="335">
                  <c:v>718.68876844799991</c:v>
                </c:pt>
                <c:pt idx="336">
                  <c:v>729.80569932799995</c:v>
                </c:pt>
                <c:pt idx="337">
                  <c:v>746.55899199200007</c:v>
                </c:pt>
                <c:pt idx="338">
                  <c:v>752.73960715999999</c:v>
                </c:pt>
                <c:pt idx="339">
                  <c:v>687.11023623999995</c:v>
                </c:pt>
                <c:pt idx="340">
                  <c:v>641.02850799999999</c:v>
                </c:pt>
                <c:pt idx="341">
                  <c:v>676.26337895999995</c:v>
                </c:pt>
                <c:pt idx="342">
                  <c:v>657.55586170000004</c:v>
                </c:pt>
                <c:pt idx="343">
                  <c:v>764.22676032000004</c:v>
                </c:pt>
                <c:pt idx="344">
                  <c:v>768.76772652</c:v>
                </c:pt>
                <c:pt idx="345">
                  <c:v>746.22998985000004</c:v>
                </c:pt>
                <c:pt idx="346">
                  <c:v>650.45185408999998</c:v>
                </c:pt>
                <c:pt idx="347">
                  <c:v>610.68475720000004</c:v>
                </c:pt>
                <c:pt idx="348">
                  <c:v>721.87701621600002</c:v>
                </c:pt>
                <c:pt idx="349">
                  <c:v>728.79608644999996</c:v>
                </c:pt>
                <c:pt idx="350">
                  <c:v>742.71382963999997</c:v>
                </c:pt>
                <c:pt idx="351">
                  <c:v>741.26062348799996</c:v>
                </c:pt>
                <c:pt idx="352">
                  <c:v>737.24340306399995</c:v>
                </c:pt>
                <c:pt idx="353">
                  <c:v>662.46058698400009</c:v>
                </c:pt>
                <c:pt idx="354">
                  <c:v>612.45429752799998</c:v>
                </c:pt>
                <c:pt idx="355">
                  <c:v>712.95780143999991</c:v>
                </c:pt>
                <c:pt idx="356">
                  <c:v>711.93158794400006</c:v>
                </c:pt>
                <c:pt idx="357">
                  <c:v>689.85680189600009</c:v>
                </c:pt>
                <c:pt idx="358">
                  <c:v>606.50696262999998</c:v>
                </c:pt>
                <c:pt idx="359">
                  <c:v>536.76332845599995</c:v>
                </c:pt>
                <c:pt idx="360">
                  <c:v>599.65168064</c:v>
                </c:pt>
                <c:pt idx="361">
                  <c:v>608.69314725000004</c:v>
                </c:pt>
                <c:pt idx="362">
                  <c:v>684.85667662000003</c:v>
                </c:pt>
                <c:pt idx="363">
                  <c:v>693.54493758400008</c:v>
                </c:pt>
                <c:pt idx="364">
                  <c:v>696.68924928000001</c:v>
                </c:pt>
                <c:pt idx="365">
                  <c:v>648.47020052799996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A8-4C66-9F2A-EC2072B0D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914184"/>
        <c:axId val="449914576"/>
      </c:lineChart>
      <c:dateAx>
        <c:axId val="449914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/>
          <a:lstStyle/>
          <a:p>
            <a:pPr>
              <a:defRPr>
                <a:solidFill>
                  <a:srgbClr val="004563"/>
                </a:solidFill>
              </a:defRPr>
            </a:pPr>
            <a:endParaRPr lang="es-ES"/>
          </a:p>
        </c:txPr>
        <c:crossAx val="449914576"/>
        <c:crosses val="autoZero"/>
        <c:auto val="0"/>
        <c:lblOffset val="100"/>
        <c:baseTimeUnit val="days"/>
        <c:majorTimeUnit val="months"/>
        <c:minorUnit val="30"/>
        <c:minorTimeUnit val="months"/>
      </c:dateAx>
      <c:valAx>
        <c:axId val="4499145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9914184"/>
        <c:crosses val="autoZero"/>
        <c:crossBetween val="between"/>
        <c:majorUnit val="100"/>
        <c:minorUnit val="5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1456985614924609"/>
          <c:y val="6.1259774168853892E-2"/>
          <c:w val="0.80090954484347987"/>
          <c:h val="6.7159105111861017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4563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4563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-4" verticalDpi="-4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38209697472028"/>
          <c:y val="0.17838064649813509"/>
          <c:w val="0.83008136482939632"/>
          <c:h val="0.6909210526315789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'Data 2'!$C$590</c:f>
              <c:strCache>
                <c:ptCount val="1"/>
                <c:pt idx="0">
                  <c:v>Hidráulica</c:v>
                </c:pt>
              </c:strCache>
            </c:strRef>
          </c:tx>
          <c:spPr>
            <a:solidFill>
              <a:srgbClr val="0090D1"/>
            </a:solidFill>
            <a:ln w="25400">
              <a:noFill/>
            </a:ln>
          </c:spPr>
          <c:invertIfNegative val="0"/>
          <c:cat>
            <c:numRef>
              <c:f>'Data 2'!$D$589:$H$589</c:f>
              <c:numCache>
                <c:formatCode>0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'Data 2'!$D$590:$H$590</c:f>
              <c:numCache>
                <c:formatCode>#,##0</c:formatCode>
                <c:ptCount val="5"/>
                <c:pt idx="0">
                  <c:v>36111.434365772002</c:v>
                </c:pt>
                <c:pt idx="1">
                  <c:v>18447.346771659999</c:v>
                </c:pt>
                <c:pt idx="2">
                  <c:v>34113.964229872006</c:v>
                </c:pt>
                <c:pt idx="3">
                  <c:v>24715.505746512001</c:v>
                </c:pt>
                <c:pt idx="4">
                  <c:v>30610.772670926002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23-454B-AC49-B27D3F645721}"/>
            </c:ext>
          </c:extLst>
        </c:ser>
        <c:ser>
          <c:idx val="0"/>
          <c:order val="1"/>
          <c:tx>
            <c:strRef>
              <c:f>'Data 2'!$C$591</c:f>
              <c:strCache>
                <c:ptCount val="1"/>
                <c:pt idx="0">
                  <c:v>Eólica </c:v>
                </c:pt>
              </c:strCache>
            </c:strRef>
          </c:tx>
          <c:spPr>
            <a:solidFill>
              <a:srgbClr val="6FB114"/>
            </a:solidFill>
            <a:ln w="25400">
              <a:noFill/>
            </a:ln>
          </c:spPr>
          <c:invertIfNegative val="0"/>
          <c:cat>
            <c:numRef>
              <c:f>'Data 2'!$D$589:$H$589</c:f>
              <c:numCache>
                <c:formatCode>0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'Data 2'!$D$591:$H$591</c:f>
              <c:numCache>
                <c:formatCode>#,##0</c:formatCode>
                <c:ptCount val="5"/>
                <c:pt idx="0">
                  <c:v>47298.163668000001</c:v>
                </c:pt>
                <c:pt idx="1">
                  <c:v>47508.105951999998</c:v>
                </c:pt>
                <c:pt idx="2">
                  <c:v>48955.703093000004</c:v>
                </c:pt>
                <c:pt idx="3">
                  <c:v>53100.854504000003</c:v>
                </c:pt>
                <c:pt idx="4">
                  <c:v>53795.318484999996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23-454B-AC49-B27D3F645721}"/>
            </c:ext>
          </c:extLst>
        </c:ser>
        <c:ser>
          <c:idx val="2"/>
          <c:order val="2"/>
          <c:tx>
            <c:strRef>
              <c:f>'Data 2'!$C$592</c:f>
              <c:strCache>
                <c:ptCount val="1"/>
                <c:pt idx="0">
                  <c:v>Solar fotovoltaica</c:v>
                </c:pt>
              </c:strCache>
            </c:strRef>
          </c:tx>
          <c:spPr>
            <a:solidFill>
              <a:srgbClr val="E48500"/>
            </a:solidFill>
            <a:ln w="25400">
              <a:noFill/>
            </a:ln>
          </c:spPr>
          <c:invertIfNegative val="0"/>
          <c:cat>
            <c:numRef>
              <c:f>'Data 2'!$D$589:$H$589</c:f>
              <c:numCache>
                <c:formatCode>0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'Data 2'!$D$592:$H$592</c:f>
              <c:numCache>
                <c:formatCode>#,##0</c:formatCode>
                <c:ptCount val="5"/>
                <c:pt idx="0">
                  <c:v>7579.2182120000007</c:v>
                </c:pt>
                <c:pt idx="1">
                  <c:v>8000.7121639999996</c:v>
                </c:pt>
                <c:pt idx="2">
                  <c:v>7380.5475820000102</c:v>
                </c:pt>
                <c:pt idx="3">
                  <c:v>8851.9733770000094</c:v>
                </c:pt>
                <c:pt idx="4">
                  <c:v>14912.399223999999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23-454B-AC49-B27D3F645721}"/>
            </c:ext>
          </c:extLst>
        </c:ser>
        <c:ser>
          <c:idx val="3"/>
          <c:order val="3"/>
          <c:tx>
            <c:strRef>
              <c:f>'Data 2'!$C$593</c:f>
              <c:strCache>
                <c:ptCount val="1"/>
                <c:pt idx="0">
                  <c:v>Solar térmica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'Data 2'!$D$589:$H$589</c:f>
              <c:numCache>
                <c:formatCode>0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'Data 2'!$D$593:$H$593</c:f>
              <c:numCache>
                <c:formatCode>#,##0</c:formatCode>
                <c:ptCount val="5"/>
                <c:pt idx="0">
                  <c:v>5071.2017019999994</c:v>
                </c:pt>
                <c:pt idx="1">
                  <c:v>5347.9524650000003</c:v>
                </c:pt>
                <c:pt idx="2">
                  <c:v>4424.3266739999999</c:v>
                </c:pt>
                <c:pt idx="3">
                  <c:v>5166.4311449999996</c:v>
                </c:pt>
                <c:pt idx="4">
                  <c:v>4538.3101299999998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23-454B-AC49-B27D3F645721}"/>
            </c:ext>
          </c:extLst>
        </c:ser>
        <c:ser>
          <c:idx val="4"/>
          <c:order val="4"/>
          <c:tx>
            <c:strRef>
              <c:f>'Data 2'!$C$594</c:f>
              <c:strCache>
                <c:ptCount val="1"/>
                <c:pt idx="0">
                  <c:v>Otras renovables</c:v>
                </c:pt>
              </c:strCache>
            </c:strRef>
          </c:tx>
          <c:spPr>
            <a:solidFill>
              <a:srgbClr val="9A5CBC"/>
            </a:solidFill>
            <a:ln w="25400">
              <a:noFill/>
            </a:ln>
          </c:spPr>
          <c:invertIfNegative val="0"/>
          <c:cat>
            <c:numRef>
              <c:f>'Data 2'!$D$589:$H$589</c:f>
              <c:numCache>
                <c:formatCode>0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'Data 2'!$D$594:$H$594</c:f>
              <c:numCache>
                <c:formatCode>#,##0</c:formatCode>
                <c:ptCount val="5"/>
                <c:pt idx="0">
                  <c:v>3415.0193380000001</c:v>
                </c:pt>
                <c:pt idx="1">
                  <c:v>3599.155882</c:v>
                </c:pt>
                <c:pt idx="2">
                  <c:v>3547.1749180000002</c:v>
                </c:pt>
                <c:pt idx="3">
                  <c:v>3606.802287</c:v>
                </c:pt>
                <c:pt idx="4">
                  <c:v>4470.2896860000001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523-454B-AC49-B27D3F645721}"/>
            </c:ext>
          </c:extLst>
        </c:ser>
        <c:ser>
          <c:idx val="5"/>
          <c:order val="5"/>
          <c:tx>
            <c:strRef>
              <c:f>'Data 2'!$C$595</c:f>
              <c:strCache>
                <c:ptCount val="1"/>
                <c:pt idx="0">
                  <c:v>Residuos renovables</c:v>
                </c:pt>
              </c:strCache>
            </c:strRef>
          </c:tx>
          <c:spPr>
            <a:solidFill>
              <a:srgbClr val="A0A0A0"/>
            </a:solidFill>
          </c:spPr>
          <c:invertIfNegative val="0"/>
          <c:cat>
            <c:numRef>
              <c:f>'Data 2'!$D$589:$H$589</c:f>
              <c:numCache>
                <c:formatCode>0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'Data 2'!$D$595:$H$595</c:f>
              <c:numCache>
                <c:formatCode>#,##0</c:formatCode>
                <c:ptCount val="5"/>
                <c:pt idx="0">
                  <c:v>649.73991049999995</c:v>
                </c:pt>
                <c:pt idx="1">
                  <c:v>728.15043299999991</c:v>
                </c:pt>
                <c:pt idx="2">
                  <c:v>732.97066150000001</c:v>
                </c:pt>
                <c:pt idx="3">
                  <c:v>738.95349049999993</c:v>
                </c:pt>
                <c:pt idx="4">
                  <c:v>606.12480049999999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523-454B-AC49-B27D3F645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9915360"/>
        <c:axId val="449915752"/>
      </c:barChart>
      <c:catAx>
        <c:axId val="4499153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99157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99157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9915360"/>
        <c:crosses val="autoZero"/>
        <c:crossBetween val="between"/>
        <c:majorUnit val="20000"/>
        <c:minorUnit val="232.77677009999999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1929824561403508"/>
          <c:y val="4.2948611686697051E-2"/>
          <c:w val="0.7235038660707952"/>
          <c:h val="6.47289755883196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4563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4563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000000000000111" r="0.75000000000000111" t="1" header="0.511811024" footer="0.511811024"/>
    <c:pageSetup paperSize="9" orientation="landscape" verticalDpi="355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267325040252319E-2"/>
          <c:y val="0.17213703550214118"/>
          <c:w val="0.84219615011358873"/>
          <c:h val="0.6821491228070176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'Data 2'!$C$600</c:f>
              <c:strCache>
                <c:ptCount val="1"/>
                <c:pt idx="0">
                  <c:v>Hidráulica</c:v>
                </c:pt>
              </c:strCache>
            </c:strRef>
          </c:tx>
          <c:spPr>
            <a:solidFill>
              <a:srgbClr val="0090D1"/>
            </a:solidFill>
            <a:ln w="25400">
              <a:noFill/>
            </a:ln>
          </c:spPr>
          <c:invertIfNegative val="0"/>
          <c:cat>
            <c:numRef>
              <c:f>'Data 2'!$D$599:$H$599</c:f>
              <c:numCache>
                <c:formatCode>0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'Data 2'!$D$600:$H$600</c:f>
              <c:numCache>
                <c:formatCode>#,##0</c:formatCode>
                <c:ptCount val="5"/>
                <c:pt idx="0">
                  <c:v>17048.148430000001</c:v>
                </c:pt>
                <c:pt idx="1">
                  <c:v>17051.417430000001</c:v>
                </c:pt>
                <c:pt idx="2">
                  <c:v>17062.072029999999</c:v>
                </c:pt>
                <c:pt idx="3">
                  <c:v>17096.259030000001</c:v>
                </c:pt>
                <c:pt idx="4">
                  <c:v>17096.154030000002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7D-4E04-B9A7-90843FF61D55}"/>
            </c:ext>
          </c:extLst>
        </c:ser>
        <c:ser>
          <c:idx val="0"/>
          <c:order val="1"/>
          <c:tx>
            <c:strRef>
              <c:f>'Data 2'!$C$601</c:f>
              <c:strCache>
                <c:ptCount val="1"/>
                <c:pt idx="0">
                  <c:v>Eólica </c:v>
                </c:pt>
              </c:strCache>
            </c:strRef>
          </c:tx>
          <c:spPr>
            <a:solidFill>
              <a:srgbClr val="6FB114"/>
            </a:solidFill>
            <a:ln w="25400">
              <a:noFill/>
            </a:ln>
          </c:spPr>
          <c:invertIfNegative val="0"/>
          <c:cat>
            <c:numRef>
              <c:f>'Data 2'!$D$599:$H$599</c:f>
              <c:numCache>
                <c:formatCode>0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'Data 2'!$D$601:$H$601</c:f>
              <c:numCache>
                <c:formatCode>#,##0</c:formatCode>
                <c:ptCount val="5"/>
                <c:pt idx="0">
                  <c:v>22817.760750000001</c:v>
                </c:pt>
                <c:pt idx="1">
                  <c:v>22857.519749999999</c:v>
                </c:pt>
                <c:pt idx="2">
                  <c:v>23011.689750000001</c:v>
                </c:pt>
                <c:pt idx="3">
                  <c:v>25248.893</c:v>
                </c:pt>
                <c:pt idx="4">
                  <c:v>27030.533500000001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7D-4E04-B9A7-90843FF61D55}"/>
            </c:ext>
          </c:extLst>
        </c:ser>
        <c:ser>
          <c:idx val="3"/>
          <c:order val="2"/>
          <c:tx>
            <c:strRef>
              <c:f>'Data 2'!$C$602</c:f>
              <c:strCache>
                <c:ptCount val="1"/>
                <c:pt idx="0">
                  <c:v>Solar fotovoltaica</c:v>
                </c:pt>
              </c:strCache>
            </c:strRef>
          </c:tx>
          <c:spPr>
            <a:solidFill>
              <a:srgbClr val="E48500"/>
            </a:solidFill>
            <a:ln w="25400">
              <a:noFill/>
            </a:ln>
          </c:spPr>
          <c:invertIfNegative val="0"/>
          <c:cat>
            <c:numRef>
              <c:f>'Data 2'!$D$599:$H$599</c:f>
              <c:numCache>
                <c:formatCode>0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'Data 2'!$D$602:$H$602</c:f>
              <c:numCache>
                <c:formatCode>#,##0</c:formatCode>
                <c:ptCount val="5"/>
                <c:pt idx="0">
                  <c:v>4438.5021660000002</c:v>
                </c:pt>
                <c:pt idx="1">
                  <c:v>4440.3427799999999</c:v>
                </c:pt>
                <c:pt idx="2">
                  <c:v>4518.06077</c:v>
                </c:pt>
                <c:pt idx="3">
                  <c:v>8533.87212</c:v>
                </c:pt>
                <c:pt idx="4">
                  <c:v>11443.244026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7D-4E04-B9A7-90843FF61D55}"/>
            </c:ext>
          </c:extLst>
        </c:ser>
        <c:ser>
          <c:idx val="4"/>
          <c:order val="3"/>
          <c:tx>
            <c:strRef>
              <c:f>'Data 2'!$C$603</c:f>
              <c:strCache>
                <c:ptCount val="1"/>
                <c:pt idx="0">
                  <c:v>Solar térmica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'Data 2'!$D$599:$H$599</c:f>
              <c:numCache>
                <c:formatCode>0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'Data 2'!$D$603:$H$603</c:f>
              <c:numCache>
                <c:formatCode>#,##0</c:formatCode>
                <c:ptCount val="5"/>
                <c:pt idx="0">
                  <c:v>2304.0129999999999</c:v>
                </c:pt>
                <c:pt idx="1">
                  <c:v>2304.0129999999999</c:v>
                </c:pt>
                <c:pt idx="2">
                  <c:v>2304.0129999999999</c:v>
                </c:pt>
                <c:pt idx="3">
                  <c:v>2304.0129999999999</c:v>
                </c:pt>
                <c:pt idx="4">
                  <c:v>2304.0129999999999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7D-4E04-B9A7-90843FF61D55}"/>
            </c:ext>
          </c:extLst>
        </c:ser>
        <c:ser>
          <c:idx val="5"/>
          <c:order val="4"/>
          <c:tx>
            <c:strRef>
              <c:f>'Data 2'!$C$604</c:f>
              <c:strCache>
                <c:ptCount val="1"/>
                <c:pt idx="0">
                  <c:v>Otras renovables</c:v>
                </c:pt>
              </c:strCache>
            </c:strRef>
          </c:tx>
          <c:spPr>
            <a:solidFill>
              <a:srgbClr val="9A5CBC"/>
            </a:solidFill>
            <a:ln w="25400">
              <a:noFill/>
            </a:ln>
          </c:spPr>
          <c:invertIfNegative val="0"/>
          <c:cat>
            <c:numRef>
              <c:f>'Data 2'!$D$599:$H$599</c:f>
              <c:numCache>
                <c:formatCode>0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'Data 2'!$D$604:$H$604</c:f>
              <c:numCache>
                <c:formatCode>#,##0</c:formatCode>
                <c:ptCount val="5"/>
                <c:pt idx="0">
                  <c:v>884.26499999999999</c:v>
                </c:pt>
                <c:pt idx="1">
                  <c:v>881.02300000000002</c:v>
                </c:pt>
                <c:pt idx="2">
                  <c:v>885.91600000000005</c:v>
                </c:pt>
                <c:pt idx="3">
                  <c:v>1036.1410000000001</c:v>
                </c:pt>
                <c:pt idx="4">
                  <c:v>1084.4690000000001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7D-4E04-B9A7-90843FF61D55}"/>
            </c:ext>
          </c:extLst>
        </c:ser>
        <c:ser>
          <c:idx val="2"/>
          <c:order val="5"/>
          <c:tx>
            <c:strRef>
              <c:f>'Data 2'!$C$605</c:f>
              <c:strCache>
                <c:ptCount val="1"/>
                <c:pt idx="0">
                  <c:v>Residuos renovables (1)</c:v>
                </c:pt>
              </c:strCache>
            </c:strRef>
          </c:tx>
          <c:spPr>
            <a:solidFill>
              <a:srgbClr val="A0A0A0"/>
            </a:solidFill>
          </c:spPr>
          <c:invertIfNegative val="0"/>
          <c:cat>
            <c:numRef>
              <c:f>'Data 2'!$D$599:$H$599</c:f>
              <c:numCache>
                <c:formatCode>0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'Data 2'!$D$605:$H$605</c:f>
              <c:numCache>
                <c:formatCode>#,##0</c:formatCode>
                <c:ptCount val="5"/>
                <c:pt idx="0">
                  <c:v>114.83750000000001</c:v>
                </c:pt>
                <c:pt idx="1">
                  <c:v>118.83750000000001</c:v>
                </c:pt>
                <c:pt idx="2">
                  <c:v>118.83750000000001</c:v>
                </c:pt>
                <c:pt idx="3">
                  <c:v>118.83750000000001</c:v>
                </c:pt>
                <c:pt idx="4">
                  <c:v>118.83750000000001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37D-4E04-B9A7-90843FF61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9916536"/>
        <c:axId val="449916928"/>
      </c:barChart>
      <c:catAx>
        <c:axId val="4499165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99169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99169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9916536"/>
        <c:crosses val="autoZero"/>
        <c:crossBetween val="between"/>
        <c:majorUnit val="10000"/>
        <c:minorUnit val="214.51904670000002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2780112044817926"/>
          <c:y val="4.7334576598977787E-2"/>
          <c:w val="0.72272254440117234"/>
          <c:h val="6.46866690683272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4563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4563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000000000000089" r="0.75000000000000089" t="1" header="0.511811024" footer="0.511811024"/>
    <c:pageSetup paperSize="9" orientation="landscape" verticalDpi="355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222028507363204E-2"/>
          <c:y val="0.17927054161766282"/>
          <c:w val="0.86759659918646215"/>
          <c:h val="0.5674945019012610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'Data 3'!$C$223</c:f>
              <c:strCache>
                <c:ptCount val="1"/>
                <c:pt idx="0">
                  <c:v>Renovables: hidráulica, hidroeólica, eólica, solar fotovoltaica, solar térmica, otras renovables y residuos renovables.</c:v>
                </c:pt>
              </c:strCache>
            </c:strRef>
          </c:tx>
          <c:spPr>
            <a:solidFill>
              <a:srgbClr val="99FF33"/>
            </a:solidFill>
            <a:ln w="25400">
              <a:noFill/>
            </a:ln>
          </c:spPr>
          <c:invertIfNegative val="0"/>
          <c:cat>
            <c:strRef>
              <c:f>'Data 3'!$D$220:$W$220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3'!$D$221:$W$221</c:f>
              <c:numCache>
                <c:formatCode>#,##0.0</c:formatCode>
                <c:ptCount val="20"/>
                <c:pt idx="0">
                  <c:v>51.461311908378562</c:v>
                </c:pt>
                <c:pt idx="1">
                  <c:v>68.335477662209925</c:v>
                </c:pt>
                <c:pt idx="2">
                  <c:v>31.176206877039448</c:v>
                </c:pt>
                <c:pt idx="3">
                  <c:v>6.7304466711140165</c:v>
                </c:pt>
                <c:pt idx="4">
                  <c:v>17.148739318215814</c:v>
                </c:pt>
                <c:pt idx="5">
                  <c:v>17.501506740614872</c:v>
                </c:pt>
                <c:pt idx="6">
                  <c:v>23.665110022551637</c:v>
                </c:pt>
                <c:pt idx="7">
                  <c:v>52.417372826590714</c:v>
                </c:pt>
                <c:pt idx="8">
                  <c:v>87.029169709936923</c:v>
                </c:pt>
                <c:pt idx="9">
                  <c:v>19.546881861108499</c:v>
                </c:pt>
                <c:pt idx="10">
                  <c:v>0</c:v>
                </c:pt>
                <c:pt idx="11">
                  <c:v>28.166460825126659</c:v>
                </c:pt>
                <c:pt idx="12">
                  <c:v>75.57029423102162</c:v>
                </c:pt>
                <c:pt idx="13">
                  <c:v>60.299959739258611</c:v>
                </c:pt>
                <c:pt idx="14">
                  <c:v>36.152785561158687</c:v>
                </c:pt>
                <c:pt idx="15">
                  <c:v>2.6932625434928661</c:v>
                </c:pt>
                <c:pt idx="16">
                  <c:v>23.954508941888918</c:v>
                </c:pt>
                <c:pt idx="17">
                  <c:v>52.966098550265762</c:v>
                </c:pt>
                <c:pt idx="18">
                  <c:v>16.201416242594004</c:v>
                </c:pt>
                <c:pt idx="19">
                  <c:v>43.991823342461231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82-4D16-9590-80A99FC16297}"/>
            </c:ext>
          </c:extLst>
        </c:ser>
        <c:ser>
          <c:idx val="1"/>
          <c:order val="1"/>
          <c:tx>
            <c:strRef>
              <c:f>'Data 3'!$C$224</c:f>
              <c:strCache>
                <c:ptCount val="1"/>
                <c:pt idx="0">
                  <c:v>No renovables: turbinación bombeo, nuclear, carbón, fuel/gas, ciclo combinado, cogeneración y residuos no renovables.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cat>
            <c:strRef>
              <c:f>'Data 3'!$D$220:$W$220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3'!$D$222:$W$222</c:f>
              <c:numCache>
                <c:formatCode>#,##0.0</c:formatCode>
                <c:ptCount val="20"/>
                <c:pt idx="0">
                  <c:v>48.538688091621438</c:v>
                </c:pt>
                <c:pt idx="1">
                  <c:v>31.664522337790075</c:v>
                </c:pt>
                <c:pt idx="2">
                  <c:v>68.823793122960552</c:v>
                </c:pt>
                <c:pt idx="3">
                  <c:v>93.269553328885991</c:v>
                </c:pt>
                <c:pt idx="4">
                  <c:v>82.851260681784183</c:v>
                </c:pt>
                <c:pt idx="5">
                  <c:v>82.498493259385128</c:v>
                </c:pt>
                <c:pt idx="6">
                  <c:v>76.33488997744837</c:v>
                </c:pt>
                <c:pt idx="7">
                  <c:v>47.582627173409286</c:v>
                </c:pt>
                <c:pt idx="8">
                  <c:v>12.970830290063077</c:v>
                </c:pt>
                <c:pt idx="9">
                  <c:v>80.453118138891497</c:v>
                </c:pt>
                <c:pt idx="10">
                  <c:v>100</c:v>
                </c:pt>
                <c:pt idx="11">
                  <c:v>71.833539174873337</c:v>
                </c:pt>
                <c:pt idx="12">
                  <c:v>24.42970576897838</c:v>
                </c:pt>
                <c:pt idx="13">
                  <c:v>39.700040260741389</c:v>
                </c:pt>
                <c:pt idx="14">
                  <c:v>63.847214438841313</c:v>
                </c:pt>
                <c:pt idx="15">
                  <c:v>97.306737456507136</c:v>
                </c:pt>
                <c:pt idx="16">
                  <c:v>76.045491058111082</c:v>
                </c:pt>
                <c:pt idx="17">
                  <c:v>47.033901449734238</c:v>
                </c:pt>
                <c:pt idx="18">
                  <c:v>83.798583757405993</c:v>
                </c:pt>
                <c:pt idx="19">
                  <c:v>56.008176657538769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82-4D16-9590-80A99FC16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449917712"/>
        <c:axId val="449918104"/>
      </c:barChart>
      <c:catAx>
        <c:axId val="44991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9918104"/>
        <c:crosses val="autoZero"/>
        <c:auto val="1"/>
        <c:lblAlgn val="ctr"/>
        <c:lblOffset val="0"/>
        <c:noMultiLvlLbl val="0"/>
      </c:catAx>
      <c:valAx>
        <c:axId val="449918104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99177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6.615834094606525E-2"/>
          <c:y val="1.3363925535798092E-2"/>
          <c:w val="0.88739574198705273"/>
          <c:h val="0.14249674088752148"/>
        </c:manualLayout>
      </c:layout>
      <c:overlay val="0"/>
      <c:txPr>
        <a:bodyPr/>
        <a:lstStyle/>
        <a:p>
          <a:pPr>
            <a:defRPr sz="800">
              <a:solidFill>
                <a:srgbClr val="005463"/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80808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35362447163983E-2"/>
          <c:y val="0.17605177321172585"/>
          <c:w val="0.87148765273526285"/>
          <c:h val="0.59889542171344679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'Data 3'!$C$228</c:f>
              <c:strCache>
                <c:ptCount val="1"/>
                <c:pt idx="0">
                  <c:v>Turbinación bombeo (1)</c:v>
                </c:pt>
              </c:strCache>
            </c:strRef>
          </c:tx>
          <c:spPr>
            <a:solidFill>
              <a:srgbClr val="007CF9"/>
            </a:solidFill>
          </c:spPr>
          <c:invertIfNegative val="0"/>
          <c:cat>
            <c:strRef>
              <c:f>'Data 3'!$D$227:$W$227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3'!$D$228:$W$228</c:f>
              <c:numCache>
                <c:formatCode>#,##0.0</c:formatCode>
                <c:ptCount val="20"/>
                <c:pt idx="0">
                  <c:v>1.651185102559112</c:v>
                </c:pt>
                <c:pt idx="1">
                  <c:v>4.045995917109007</c:v>
                </c:pt>
                <c:pt idx="2">
                  <c:v>0.16580117380706985</c:v>
                </c:pt>
                <c:pt idx="3">
                  <c:v>0</c:v>
                </c:pt>
                <c:pt idx="4">
                  <c:v>8.4247214342640273</c:v>
                </c:pt>
                <c:pt idx="5">
                  <c:v>0</c:v>
                </c:pt>
                <c:pt idx="6">
                  <c:v>29.840973244747133</c:v>
                </c:pt>
                <c:pt idx="7">
                  <c:v>0.24313955220594485</c:v>
                </c:pt>
                <c:pt idx="8">
                  <c:v>10.027124008805538</c:v>
                </c:pt>
                <c:pt idx="9">
                  <c:v>0.50637000416457101</c:v>
                </c:pt>
                <c:pt idx="10">
                  <c:v>0</c:v>
                </c:pt>
                <c:pt idx="11">
                  <c:v>0.14427486843294093</c:v>
                </c:pt>
                <c:pt idx="12">
                  <c:v>0.35355728617405247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1.9522369656657423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A2-40FD-BE5E-A6B48A52108A}"/>
            </c:ext>
          </c:extLst>
        </c:ser>
        <c:ser>
          <c:idx val="1"/>
          <c:order val="1"/>
          <c:tx>
            <c:strRef>
              <c:f>'Data 3'!$C$229</c:f>
              <c:strCache>
                <c:ptCount val="1"/>
                <c:pt idx="0">
                  <c:v>Nuclear </c:v>
                </c:pt>
              </c:strCache>
            </c:strRef>
          </c:tx>
          <c:spPr>
            <a:solidFill>
              <a:srgbClr val="464394"/>
            </a:solidFill>
            <a:ln w="25400">
              <a:noFill/>
            </a:ln>
          </c:spPr>
          <c:invertIfNegative val="0"/>
          <c:cat>
            <c:strRef>
              <c:f>'Data 3'!$D$227:$W$227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3'!$D$229:$W$229</c:f>
              <c:numCache>
                <c:formatCode>#,##0.0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56.160463954128758</c:v>
                </c:pt>
                <c:pt idx="5">
                  <c:v>0</c:v>
                </c:pt>
                <c:pt idx="6">
                  <c:v>0</c:v>
                </c:pt>
                <c:pt idx="7">
                  <c:v>70.696320894017589</c:v>
                </c:pt>
                <c:pt idx="8">
                  <c:v>0</c:v>
                </c:pt>
                <c:pt idx="9">
                  <c:v>69.124437128863818</c:v>
                </c:pt>
                <c:pt idx="10">
                  <c:v>0</c:v>
                </c:pt>
                <c:pt idx="11">
                  <c:v>99.499148736829966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39.609333219104954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A2-40FD-BE5E-A6B48A52108A}"/>
            </c:ext>
          </c:extLst>
        </c:ser>
        <c:ser>
          <c:idx val="2"/>
          <c:order val="2"/>
          <c:tx>
            <c:strRef>
              <c:f>'Data 3'!$C$230</c:f>
              <c:strCache>
                <c:ptCount val="1"/>
                <c:pt idx="0">
                  <c:v>Carbón </c:v>
                </c:pt>
              </c:strCache>
            </c:strRef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cat>
            <c:strRef>
              <c:f>'Data 3'!$D$227:$W$227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3'!$D$230:$W$230</c:f>
              <c:numCache>
                <c:formatCode>#,##0.0</c:formatCode>
                <c:ptCount val="20"/>
                <c:pt idx="0">
                  <c:v>1.3189129249274654</c:v>
                </c:pt>
                <c:pt idx="1">
                  <c:v>2.6439813934026617</c:v>
                </c:pt>
                <c:pt idx="2">
                  <c:v>44.00520219347063</c:v>
                </c:pt>
                <c:pt idx="3">
                  <c:v>6.7612770957615256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9.0528932132218376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22.405511206975863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3.5674027168985809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A2-40FD-BE5E-A6B48A52108A}"/>
            </c:ext>
          </c:extLst>
        </c:ser>
        <c:ser>
          <c:idx val="3"/>
          <c:order val="3"/>
          <c:tx>
            <c:strRef>
              <c:f>'Data 3'!$C$231</c:f>
              <c:strCache>
                <c:ptCount val="1"/>
                <c:pt idx="0">
                  <c:v>Fuel/gas </c:v>
                </c:pt>
              </c:strCache>
            </c:strRef>
          </c:tx>
          <c:spPr>
            <a:solidFill>
              <a:srgbClr val="BA0F16"/>
            </a:solidFill>
            <a:ln w="25400">
              <a:noFill/>
            </a:ln>
          </c:spPr>
          <c:invertIfNegative val="0"/>
          <c:cat>
            <c:strRef>
              <c:f>'Data 3'!$D$227:$W$227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3'!$D$231:$W$231</c:f>
              <c:numCache>
                <c:formatCode>#,##0.0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15.152943662018339</c:v>
                </c:pt>
                <c:pt idx="4">
                  <c:v>0</c:v>
                </c:pt>
                <c:pt idx="5">
                  <c:v>50.354739143044128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100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97.270090368784608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2.9791342075080078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A2-40FD-BE5E-A6B48A52108A}"/>
            </c:ext>
          </c:extLst>
        </c:ser>
        <c:ser>
          <c:idx val="4"/>
          <c:order val="4"/>
          <c:tx>
            <c:strRef>
              <c:f>'Data 3'!$C$232</c:f>
              <c:strCache>
                <c:ptCount val="1"/>
                <c:pt idx="0">
                  <c:v>Ciclo combinado </c:v>
                </c:pt>
              </c:strCache>
            </c:strRef>
          </c:tx>
          <c:spPr>
            <a:solidFill>
              <a:srgbClr val="FFCC66"/>
            </a:solidFill>
            <a:ln w="25400">
              <a:noFill/>
            </a:ln>
          </c:spPr>
          <c:invertIfNegative val="0"/>
          <c:cat>
            <c:strRef>
              <c:f>'Data 3'!$D$227:$W$227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3'!$D$232:$W$232</c:f>
              <c:numCache>
                <c:formatCode>#,##0.0</c:formatCode>
                <c:ptCount val="20"/>
                <c:pt idx="0">
                  <c:v>60.025381391279417</c:v>
                </c:pt>
                <c:pt idx="1">
                  <c:v>38.974465087452153</c:v>
                </c:pt>
                <c:pt idx="2">
                  <c:v>39.117905484596285</c:v>
                </c:pt>
                <c:pt idx="3">
                  <c:v>73.576714578928943</c:v>
                </c:pt>
                <c:pt idx="4">
                  <c:v>25.771886178413201</c:v>
                </c:pt>
                <c:pt idx="5">
                  <c:v>49.645260856955872</c:v>
                </c:pt>
                <c:pt idx="6">
                  <c:v>0</c:v>
                </c:pt>
                <c:pt idx="7">
                  <c:v>18.785587981414594</c:v>
                </c:pt>
                <c:pt idx="8">
                  <c:v>0</c:v>
                </c:pt>
                <c:pt idx="9">
                  <c:v>15.231788521918343</c:v>
                </c:pt>
                <c:pt idx="10">
                  <c:v>0</c:v>
                </c:pt>
                <c:pt idx="11">
                  <c:v>0</c:v>
                </c:pt>
                <c:pt idx="12">
                  <c:v>36.878921898824785</c:v>
                </c:pt>
                <c:pt idx="13">
                  <c:v>89.275094795872036</c:v>
                </c:pt>
                <c:pt idx="14">
                  <c:v>0</c:v>
                </c:pt>
                <c:pt idx="15">
                  <c:v>0</c:v>
                </c:pt>
                <c:pt idx="16">
                  <c:v>78.461329509414767</c:v>
                </c:pt>
                <c:pt idx="17">
                  <c:v>72.878346212657902</c:v>
                </c:pt>
                <c:pt idx="18">
                  <c:v>54.710290256821196</c:v>
                </c:pt>
                <c:pt idx="19">
                  <c:v>31.273689764590461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A2-40FD-BE5E-A6B48A52108A}"/>
            </c:ext>
          </c:extLst>
        </c:ser>
        <c:ser>
          <c:idx val="0"/>
          <c:order val="5"/>
          <c:tx>
            <c:strRef>
              <c:f>'Data 3'!$C$233</c:f>
              <c:strCache>
                <c:ptCount val="1"/>
                <c:pt idx="0">
                  <c:v>Cogeneración</c:v>
                </c:pt>
              </c:strCache>
            </c:strRef>
          </c:tx>
          <c:spPr>
            <a:solidFill>
              <a:srgbClr val="CFA2CA"/>
            </a:solidFill>
          </c:spPr>
          <c:invertIfNegative val="0"/>
          <c:cat>
            <c:strRef>
              <c:f>'Data 3'!$D$227:$W$227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3'!$D$233:$W$233</c:f>
              <c:numCache>
                <c:formatCode>#,##0.0</c:formatCode>
                <c:ptCount val="20"/>
                <c:pt idx="0">
                  <c:v>37.004260481013972</c:v>
                </c:pt>
                <c:pt idx="1">
                  <c:v>48.999864021640043</c:v>
                </c:pt>
                <c:pt idx="2">
                  <c:v>5.4087487939840662</c:v>
                </c:pt>
                <c:pt idx="3">
                  <c:v>1.0316988823451096</c:v>
                </c:pt>
                <c:pt idx="4">
                  <c:v>9.270964703838489</c:v>
                </c:pt>
                <c:pt idx="5">
                  <c:v>0</c:v>
                </c:pt>
                <c:pt idx="6">
                  <c:v>66.898540785730205</c:v>
                </c:pt>
                <c:pt idx="7">
                  <c:v>10.274951572361875</c:v>
                </c:pt>
                <c:pt idx="8">
                  <c:v>80.919982777972621</c:v>
                </c:pt>
                <c:pt idx="9">
                  <c:v>14.782866166877112</c:v>
                </c:pt>
                <c:pt idx="10">
                  <c:v>0</c:v>
                </c:pt>
                <c:pt idx="11">
                  <c:v>0.35657639473709385</c:v>
                </c:pt>
                <c:pt idx="12">
                  <c:v>37.640631910492594</c:v>
                </c:pt>
                <c:pt idx="13">
                  <c:v>10.724905204127964</c:v>
                </c:pt>
                <c:pt idx="14">
                  <c:v>89.974078781112027</c:v>
                </c:pt>
                <c:pt idx="15">
                  <c:v>0</c:v>
                </c:pt>
                <c:pt idx="16">
                  <c:v>21.538670490585236</c:v>
                </c:pt>
                <c:pt idx="17">
                  <c:v>27.121653787342094</c:v>
                </c:pt>
                <c:pt idx="18">
                  <c:v>37.611457580757161</c:v>
                </c:pt>
                <c:pt idx="19">
                  <c:v>19.186532348055486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A2-40FD-BE5E-A6B48A52108A}"/>
            </c:ext>
          </c:extLst>
        </c:ser>
        <c:ser>
          <c:idx val="5"/>
          <c:order val="6"/>
          <c:tx>
            <c:strRef>
              <c:f>'Data 3'!$C$234</c:f>
              <c:strCache>
                <c:ptCount val="1"/>
                <c:pt idx="0">
                  <c:v>Residuos no renovables</c:v>
                </c:pt>
              </c:strCache>
            </c:strRef>
          </c:tx>
          <c:spPr>
            <a:solidFill>
              <a:srgbClr val="666666"/>
            </a:solidFill>
          </c:spPr>
          <c:invertIfNegative val="0"/>
          <c:cat>
            <c:strRef>
              <c:f>'Data 3'!$D$227:$W$227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3'!$D$234:$W$234</c:f>
              <c:numCache>
                <c:formatCode>#,##0.0</c:formatCode>
                <c:ptCount val="20"/>
                <c:pt idx="0">
                  <c:v>2.6010022002305087E-4</c:v>
                </c:pt>
                <c:pt idx="1">
                  <c:v>5.3356935803961436</c:v>
                </c:pt>
                <c:pt idx="2">
                  <c:v>11.302342354141956</c:v>
                </c:pt>
                <c:pt idx="3">
                  <c:v>3.477365780946077</c:v>
                </c:pt>
                <c:pt idx="4">
                  <c:v>0.37196372935553479</c:v>
                </c:pt>
                <c:pt idx="5">
                  <c:v>0</c:v>
                </c:pt>
                <c:pt idx="6">
                  <c:v>3.260485969522668</c:v>
                </c:pt>
                <c:pt idx="7">
                  <c:v>0</c:v>
                </c:pt>
                <c:pt idx="8">
                  <c:v>0</c:v>
                </c:pt>
                <c:pt idx="9">
                  <c:v>0.3545381781761533</c:v>
                </c:pt>
                <c:pt idx="10">
                  <c:v>0</c:v>
                </c:pt>
                <c:pt idx="11">
                  <c:v>0</c:v>
                </c:pt>
                <c:pt idx="12">
                  <c:v>2.7213776975327022</c:v>
                </c:pt>
                <c:pt idx="13">
                  <c:v>0</c:v>
                </c:pt>
                <c:pt idx="14">
                  <c:v>10.025921218887966</c:v>
                </c:pt>
                <c:pt idx="15">
                  <c:v>2.7299096312153925</c:v>
                </c:pt>
                <c:pt idx="16">
                  <c:v>0</c:v>
                </c:pt>
                <c:pt idx="17">
                  <c:v>0</c:v>
                </c:pt>
                <c:pt idx="18">
                  <c:v>7.6782521624216473</c:v>
                </c:pt>
                <c:pt idx="19">
                  <c:v>1.4316707781767568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A2-40FD-BE5E-A6B48A521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449918888"/>
        <c:axId val="449919280"/>
      </c:barChart>
      <c:catAx>
        <c:axId val="449918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9919280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44991928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991888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7.0990582783538661E-2"/>
          <c:y val="5.3297607681699513E-2"/>
          <c:w val="0.89999998582790341"/>
          <c:h val="6.4517994572712303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5463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80808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355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482897384305835E-2"/>
          <c:y val="0.18178086781705477"/>
          <c:w val="0.86823401022240632"/>
          <c:h val="0.580389652091360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'Data 3'!$C$238</c:f>
              <c:strCache>
                <c:ptCount val="1"/>
                <c:pt idx="0">
                  <c:v>Hidráulica (1)</c:v>
                </c:pt>
              </c:strCache>
            </c:strRef>
          </c:tx>
          <c:spPr>
            <a:solidFill>
              <a:srgbClr val="0090D1"/>
            </a:solidFill>
            <a:ln w="25400">
              <a:noFill/>
            </a:ln>
          </c:spPr>
          <c:invertIfNegative val="0"/>
          <c:cat>
            <c:strRef>
              <c:f>'Data 3'!$D$237:$W$237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3'!$D$238:$W$238</c:f>
              <c:numCache>
                <c:formatCode>#,##0.0</c:formatCode>
                <c:ptCount val="20"/>
                <c:pt idx="0">
                  <c:v>3.7814623523384383</c:v>
                </c:pt>
                <c:pt idx="1">
                  <c:v>28.113760591432047</c:v>
                </c:pt>
                <c:pt idx="2">
                  <c:v>51.275660250899833</c:v>
                </c:pt>
                <c:pt idx="3">
                  <c:v>0</c:v>
                </c:pt>
                <c:pt idx="4">
                  <c:v>13.130008439528876</c:v>
                </c:pt>
                <c:pt idx="5">
                  <c:v>0.25030865818012221</c:v>
                </c:pt>
                <c:pt idx="6">
                  <c:v>49.296174442543979</c:v>
                </c:pt>
                <c:pt idx="7">
                  <c:v>5.7310701769061154</c:v>
                </c:pt>
                <c:pt idx="8">
                  <c:v>36.267020293432942</c:v>
                </c:pt>
                <c:pt idx="9">
                  <c:v>61.156204814176299</c:v>
                </c:pt>
                <c:pt idx="10">
                  <c:v>0</c:v>
                </c:pt>
                <c:pt idx="11">
                  <c:v>24.455022939158049</c:v>
                </c:pt>
                <c:pt idx="12">
                  <c:v>42.665115669682415</c:v>
                </c:pt>
                <c:pt idx="13">
                  <c:v>12.914521187417014</c:v>
                </c:pt>
                <c:pt idx="14">
                  <c:v>26.707296403344955</c:v>
                </c:pt>
                <c:pt idx="15">
                  <c:v>0</c:v>
                </c:pt>
                <c:pt idx="16">
                  <c:v>3.7837517449701625</c:v>
                </c:pt>
                <c:pt idx="17">
                  <c:v>15.409238937349032</c:v>
                </c:pt>
                <c:pt idx="18">
                  <c:v>35.151631088605384</c:v>
                </c:pt>
                <c:pt idx="19">
                  <c:v>27.688729713367664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8D-4ADE-8AFC-AE2BA1B57437}"/>
            </c:ext>
          </c:extLst>
        </c:ser>
        <c:ser>
          <c:idx val="5"/>
          <c:order val="1"/>
          <c:tx>
            <c:strRef>
              <c:f>'Data 3'!$C$239</c:f>
              <c:strCache>
                <c:ptCount val="1"/>
                <c:pt idx="0">
                  <c:v>Hidroeólica</c:v>
                </c:pt>
              </c:strCache>
            </c:strRef>
          </c:tx>
          <c:spPr>
            <a:solidFill>
              <a:srgbClr val="00FFFF"/>
            </a:solidFill>
          </c:spPr>
          <c:invertIfNegative val="0"/>
          <c:cat>
            <c:strRef>
              <c:f>'Data 3'!$D$237:$W$237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3'!$D$239:$W$239</c:f>
              <c:numCache>
                <c:formatCode>#,##0.0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1.4051555729762777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1.7672946497679753E-2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8D-4ADE-8AFC-AE2BA1B57437}"/>
            </c:ext>
          </c:extLst>
        </c:ser>
        <c:ser>
          <c:idx val="1"/>
          <c:order val="2"/>
          <c:tx>
            <c:strRef>
              <c:f>'Data 3'!$C$240</c:f>
              <c:strCache>
                <c:ptCount val="1"/>
                <c:pt idx="0">
                  <c:v>Eólica</c:v>
                </c:pt>
              </c:strCache>
            </c:strRef>
          </c:tx>
          <c:spPr>
            <a:solidFill>
              <a:srgbClr val="6FB114"/>
            </a:solidFill>
            <a:ln w="25400">
              <a:noFill/>
            </a:ln>
          </c:spPr>
          <c:invertIfNegative val="0"/>
          <c:cat>
            <c:strRef>
              <c:f>'Data 3'!$D$237:$W$237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3'!$D$240:$W$240</c:f>
              <c:numCache>
                <c:formatCode>#,##0.0</c:formatCode>
                <c:ptCount val="20"/>
                <c:pt idx="0">
                  <c:v>46.704326649464598</c:v>
                </c:pt>
                <c:pt idx="1">
                  <c:v>59.321564486838128</c:v>
                </c:pt>
                <c:pt idx="2">
                  <c:v>39.619594322209437</c:v>
                </c:pt>
                <c:pt idx="3">
                  <c:v>1.5390261125078766</c:v>
                </c:pt>
                <c:pt idx="4">
                  <c:v>67.06396573751276</c:v>
                </c:pt>
                <c:pt idx="5">
                  <c:v>79.132970375174509</c:v>
                </c:pt>
                <c:pt idx="6">
                  <c:v>19.167267709845312</c:v>
                </c:pt>
                <c:pt idx="7">
                  <c:v>59.601394900787298</c:v>
                </c:pt>
                <c:pt idx="8">
                  <c:v>56.811209491708311</c:v>
                </c:pt>
                <c:pt idx="9">
                  <c:v>30.443431854171592</c:v>
                </c:pt>
                <c:pt idx="10">
                  <c:v>0</c:v>
                </c:pt>
                <c:pt idx="11">
                  <c:v>1.9394384720185398</c:v>
                </c:pt>
                <c:pt idx="12">
                  <c:v>53.854665521675138</c:v>
                </c:pt>
                <c:pt idx="13">
                  <c:v>73.168833321022703</c:v>
                </c:pt>
                <c:pt idx="14">
                  <c:v>0</c:v>
                </c:pt>
                <c:pt idx="15">
                  <c:v>0</c:v>
                </c:pt>
                <c:pt idx="16">
                  <c:v>17.524127713058064</c:v>
                </c:pt>
                <c:pt idx="17">
                  <c:v>67.914401889185825</c:v>
                </c:pt>
                <c:pt idx="18">
                  <c:v>32.658252152748844</c:v>
                </c:pt>
                <c:pt idx="19">
                  <c:v>49.653154842488355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8D-4ADE-8AFC-AE2BA1B57437}"/>
            </c:ext>
          </c:extLst>
        </c:ser>
        <c:ser>
          <c:idx val="4"/>
          <c:order val="3"/>
          <c:tx>
            <c:strRef>
              <c:f>'Data 3'!$C$241</c:f>
              <c:strCache>
                <c:ptCount val="1"/>
                <c:pt idx="0">
                  <c:v>Solar fotovoltaica</c:v>
                </c:pt>
              </c:strCache>
            </c:strRef>
          </c:tx>
          <c:spPr>
            <a:solidFill>
              <a:srgbClr val="E48500"/>
            </a:solidFill>
          </c:spPr>
          <c:invertIfNegative val="0"/>
          <c:cat>
            <c:strRef>
              <c:f>'Data 3'!$D$237:$W$237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3'!$D$241:$W$241</c:f>
              <c:numCache>
                <c:formatCode>#,##0.0</c:formatCode>
                <c:ptCount val="20"/>
                <c:pt idx="0">
                  <c:v>24.130130340142987</c:v>
                </c:pt>
                <c:pt idx="1">
                  <c:v>12.212329033552201</c:v>
                </c:pt>
                <c:pt idx="2">
                  <c:v>1.7383667744800289E-2</c:v>
                </c:pt>
                <c:pt idx="3">
                  <c:v>50.006094731474192</c:v>
                </c:pt>
                <c:pt idx="4">
                  <c:v>16.057691114014528</c:v>
                </c:pt>
                <c:pt idx="5">
                  <c:v>18.550921197929853</c:v>
                </c:pt>
                <c:pt idx="6">
                  <c:v>0.56464036079026525</c:v>
                </c:pt>
                <c:pt idx="7">
                  <c:v>25.631678384258823</c:v>
                </c:pt>
                <c:pt idx="8">
                  <c:v>5.0366713515877484</c:v>
                </c:pt>
                <c:pt idx="9">
                  <c:v>4.5157477323143329</c:v>
                </c:pt>
                <c:pt idx="10">
                  <c:v>0</c:v>
                </c:pt>
                <c:pt idx="11">
                  <c:v>39.725295488363685</c:v>
                </c:pt>
                <c:pt idx="12">
                  <c:v>0.11538816028222443</c:v>
                </c:pt>
                <c:pt idx="13">
                  <c:v>13.228133268327538</c:v>
                </c:pt>
                <c:pt idx="14">
                  <c:v>17.569301928073642</c:v>
                </c:pt>
                <c:pt idx="15">
                  <c:v>1.3692146699659289</c:v>
                </c:pt>
                <c:pt idx="16">
                  <c:v>75.238189114310003</c:v>
                </c:pt>
                <c:pt idx="17">
                  <c:v>7.9720987777098502</c:v>
                </c:pt>
                <c:pt idx="18">
                  <c:v>6.1570005122282296</c:v>
                </c:pt>
                <c:pt idx="19">
                  <c:v>13.827525456272888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8D-4ADE-8AFC-AE2BA1B57437}"/>
            </c:ext>
          </c:extLst>
        </c:ser>
        <c:ser>
          <c:idx val="3"/>
          <c:order val="4"/>
          <c:tx>
            <c:strRef>
              <c:f>'Data 3'!$C$242</c:f>
              <c:strCache>
                <c:ptCount val="1"/>
                <c:pt idx="0">
                  <c:v>Solar térmica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'Data 3'!$D$237:$W$237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3'!$D$242:$W$242</c:f>
              <c:numCache>
                <c:formatCode>#,##0.0</c:formatCode>
                <c:ptCount val="20"/>
                <c:pt idx="0">
                  <c:v>13.740628728863493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2.6411738993344871</c:v>
                </c:pt>
                <c:pt idx="5">
                  <c:v>0</c:v>
                </c:pt>
                <c:pt idx="6">
                  <c:v>0</c:v>
                </c:pt>
                <c:pt idx="7">
                  <c:v>4.9693770450956967</c:v>
                </c:pt>
                <c:pt idx="8">
                  <c:v>0</c:v>
                </c:pt>
                <c:pt idx="9">
                  <c:v>0.71341192607773685</c:v>
                </c:pt>
                <c:pt idx="10">
                  <c:v>0</c:v>
                </c:pt>
                <c:pt idx="11">
                  <c:v>29.535240668004459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1.6053474765673215</c:v>
                </c:pt>
                <c:pt idx="17">
                  <c:v>0</c:v>
                </c:pt>
                <c:pt idx="18">
                  <c:v>0</c:v>
                </c:pt>
                <c:pt idx="19">
                  <c:v>4.1046254026305862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8D-4ADE-8AFC-AE2BA1B57437}"/>
            </c:ext>
          </c:extLst>
        </c:ser>
        <c:ser>
          <c:idx val="6"/>
          <c:order val="5"/>
          <c:tx>
            <c:strRef>
              <c:f>'Data 3'!$C$243</c:f>
              <c:strCache>
                <c:ptCount val="1"/>
                <c:pt idx="0">
                  <c:v>Otras renovables</c:v>
                </c:pt>
              </c:strCache>
            </c:strRef>
          </c:tx>
          <c:spPr>
            <a:solidFill>
              <a:srgbClr val="9A5CBC"/>
            </a:solidFill>
          </c:spPr>
          <c:invertIfNegative val="0"/>
          <c:cat>
            <c:strRef>
              <c:f>'Data 3'!$D$237:$W$237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3'!$D$243:$W$243</c:f>
              <c:numCache>
                <c:formatCode>#,##0.0</c:formatCode>
                <c:ptCount val="20"/>
                <c:pt idx="0">
                  <c:v>11.643451929190492</c:v>
                </c:pt>
                <c:pt idx="1">
                  <c:v>0.35234588817764145</c:v>
                </c:pt>
                <c:pt idx="2">
                  <c:v>9.0873617591459155</c:v>
                </c:pt>
                <c:pt idx="3">
                  <c:v>0.26604875610180645</c:v>
                </c:pt>
                <c:pt idx="4">
                  <c:v>1.1071608096093455</c:v>
                </c:pt>
                <c:pt idx="5">
                  <c:v>0.6606441957392396</c:v>
                </c:pt>
                <c:pt idx="6">
                  <c:v>20.454795972517381</c:v>
                </c:pt>
                <c:pt idx="7">
                  <c:v>4.0664794929520749</c:v>
                </c:pt>
                <c:pt idx="8">
                  <c:v>1.8850988632709971</c:v>
                </c:pt>
                <c:pt idx="9">
                  <c:v>1.79980582579704</c:v>
                </c:pt>
                <c:pt idx="10">
                  <c:v>0</c:v>
                </c:pt>
                <c:pt idx="11">
                  <c:v>4.3450024324552814</c:v>
                </c:pt>
                <c:pt idx="12">
                  <c:v>2.4850873958892814</c:v>
                </c:pt>
                <c:pt idx="13">
                  <c:v>0.68851222323276384</c:v>
                </c:pt>
                <c:pt idx="14">
                  <c:v>38.017237895215075</c:v>
                </c:pt>
                <c:pt idx="15">
                  <c:v>0</c:v>
                </c:pt>
                <c:pt idx="16">
                  <c:v>1.8485839510944568</c:v>
                </c:pt>
                <c:pt idx="17">
                  <c:v>8.7042603957552984</c:v>
                </c:pt>
                <c:pt idx="18">
                  <c:v>5.5742460642524829</c:v>
                </c:pt>
                <c:pt idx="19">
                  <c:v>4.0519833687715847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8D-4ADE-8AFC-AE2BA1B57437}"/>
            </c:ext>
          </c:extLst>
        </c:ser>
        <c:ser>
          <c:idx val="2"/>
          <c:order val="6"/>
          <c:tx>
            <c:strRef>
              <c:f>'Data 3'!$C$244</c:f>
              <c:strCache>
                <c:ptCount val="1"/>
                <c:pt idx="0">
                  <c:v>Residuos renovables</c:v>
                </c:pt>
              </c:strCache>
            </c:strRef>
          </c:tx>
          <c:spPr>
            <a:solidFill>
              <a:srgbClr val="A0A0A0"/>
            </a:solidFill>
            <a:ln w="25400">
              <a:noFill/>
            </a:ln>
          </c:spPr>
          <c:invertIfNegative val="0"/>
          <c:cat>
            <c:strRef>
              <c:f>'Data 3'!$D$237:$W$237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3'!$D$244:$W$244</c:f>
              <c:numCache>
                <c:formatCode>#,##0.0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48.188830399916135</c:v>
                </c:pt>
                <c:pt idx="4">
                  <c:v>0</c:v>
                </c:pt>
                <c:pt idx="5">
                  <c:v>0</c:v>
                </c:pt>
                <c:pt idx="6">
                  <c:v>10.517121514303064</c:v>
                </c:pt>
                <c:pt idx="7">
                  <c:v>0</c:v>
                </c:pt>
                <c:pt idx="8">
                  <c:v>0</c:v>
                </c:pt>
                <c:pt idx="9">
                  <c:v>1.3713978474630075</c:v>
                </c:pt>
                <c:pt idx="10">
                  <c:v>0</c:v>
                </c:pt>
                <c:pt idx="11">
                  <c:v>0</c:v>
                </c:pt>
                <c:pt idx="12">
                  <c:v>0.87974325247092544</c:v>
                </c:pt>
                <c:pt idx="13">
                  <c:v>0</c:v>
                </c:pt>
                <c:pt idx="14">
                  <c:v>17.706163773366328</c:v>
                </c:pt>
                <c:pt idx="15">
                  <c:v>98.630785330034072</c:v>
                </c:pt>
                <c:pt idx="16">
                  <c:v>0</c:v>
                </c:pt>
                <c:pt idx="17">
                  <c:v>0</c:v>
                </c:pt>
                <c:pt idx="18">
                  <c:v>20.458870182165061</c:v>
                </c:pt>
                <c:pt idx="19">
                  <c:v>0.65630826997124425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8D-4ADE-8AFC-AE2BA1B57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449920064"/>
        <c:axId val="449920456"/>
      </c:barChart>
      <c:catAx>
        <c:axId val="44992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9920456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44992045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992006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7.9200856471888362E-2"/>
          <c:y val="5.9931521192829622E-2"/>
          <c:w val="0.82348953539898417"/>
          <c:h val="6.4771337483338146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4563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4563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355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531187122736416E-2"/>
          <c:y val="0.1530408998276413"/>
          <c:w val="0.85723643804755256"/>
          <c:h val="0.6139937098681028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'Data 3'!$C$284</c:f>
              <c:strCache>
                <c:ptCount val="1"/>
                <c:pt idx="0">
                  <c:v>Turbinación bombeo</c:v>
                </c:pt>
              </c:strCache>
            </c:strRef>
          </c:tx>
          <c:spPr>
            <a:solidFill>
              <a:srgbClr val="0090D1"/>
            </a:solidFill>
            <a:ln w="25400">
              <a:noFill/>
            </a:ln>
          </c:spPr>
          <c:invertIfNegative val="0"/>
          <c:cat>
            <c:strRef>
              <c:f>'Data 3'!$D$283:$W$283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3'!$D$284:$W$284</c:f>
              <c:numCache>
                <c:formatCode>#,##0.0</c:formatCode>
                <c:ptCount val="20"/>
                <c:pt idx="0">
                  <c:v>6.2998502295082401</c:v>
                </c:pt>
                <c:pt idx="1">
                  <c:v>8.2604254228407505</c:v>
                </c:pt>
                <c:pt idx="2">
                  <c:v>0</c:v>
                </c:pt>
                <c:pt idx="3">
                  <c:v>0</c:v>
                </c:pt>
                <c:pt idx="4">
                  <c:v>25.40299607332636</c:v>
                </c:pt>
                <c:pt idx="5">
                  <c:v>0</c:v>
                </c:pt>
                <c:pt idx="6">
                  <c:v>55.794824821115384</c:v>
                </c:pt>
                <c:pt idx="7">
                  <c:v>9.1178037204031845</c:v>
                </c:pt>
                <c:pt idx="8">
                  <c:v>0</c:v>
                </c:pt>
                <c:pt idx="9">
                  <c:v>5.3139342836775141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6.534741032493006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A2-41D5-B87D-7F5F44E5B695}"/>
            </c:ext>
          </c:extLst>
        </c:ser>
        <c:ser>
          <c:idx val="2"/>
          <c:order val="1"/>
          <c:tx>
            <c:strRef>
              <c:f>'Data 3'!$C$285</c:f>
              <c:strCache>
                <c:ptCount val="1"/>
                <c:pt idx="0">
                  <c:v>Nuclear </c:v>
                </c:pt>
              </c:strCache>
            </c:strRef>
          </c:tx>
          <c:spPr>
            <a:solidFill>
              <a:srgbClr val="464394"/>
            </a:solidFill>
            <a:ln w="25400">
              <a:noFill/>
            </a:ln>
          </c:spPr>
          <c:invertIfNegative val="0"/>
          <c:cat>
            <c:strRef>
              <c:f>'Data 3'!$D$283:$W$283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3'!$D$285:$W$285</c:f>
              <c:numCache>
                <c:formatCode>#,##0.0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17.875765496382055</c:v>
                </c:pt>
                <c:pt idx="5">
                  <c:v>0</c:v>
                </c:pt>
                <c:pt idx="6">
                  <c:v>0</c:v>
                </c:pt>
                <c:pt idx="7">
                  <c:v>42.553002005068649</c:v>
                </c:pt>
                <c:pt idx="8">
                  <c:v>0</c:v>
                </c:pt>
                <c:pt idx="9">
                  <c:v>36.64094451364133</c:v>
                </c:pt>
                <c:pt idx="10">
                  <c:v>0</c:v>
                </c:pt>
                <c:pt idx="11">
                  <c:v>99.516902969132516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13.960991476001725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A2-41D5-B87D-7F5F44E5B695}"/>
            </c:ext>
          </c:extLst>
        </c:ser>
        <c:ser>
          <c:idx val="3"/>
          <c:order val="2"/>
          <c:tx>
            <c:strRef>
              <c:f>'Data 3'!$C$286</c:f>
              <c:strCache>
                <c:ptCount val="1"/>
                <c:pt idx="0">
                  <c:v>Carbón </c:v>
                </c:pt>
              </c:strCache>
            </c:strRef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cat>
            <c:strRef>
              <c:f>'Data 3'!$D$283:$W$283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3'!$D$286:$W$286</c:f>
              <c:numCache>
                <c:formatCode>#,##0.0</c:formatCode>
                <c:ptCount val="20"/>
                <c:pt idx="0">
                  <c:v>21.428560272511316</c:v>
                </c:pt>
                <c:pt idx="1">
                  <c:v>0</c:v>
                </c:pt>
                <c:pt idx="2">
                  <c:v>67.840000568716817</c:v>
                </c:pt>
                <c:pt idx="3">
                  <c:v>12.999030462031461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43.508585627255528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11.246064914454799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A2-41D5-B87D-7F5F44E5B695}"/>
            </c:ext>
          </c:extLst>
        </c:ser>
        <c:ser>
          <c:idx val="4"/>
          <c:order val="3"/>
          <c:tx>
            <c:strRef>
              <c:f>'Data 3'!$C$287</c:f>
              <c:strCache>
                <c:ptCount val="1"/>
                <c:pt idx="0">
                  <c:v>Fuel/gas </c:v>
                </c:pt>
              </c:strCache>
            </c:strRef>
          </c:tx>
          <c:spPr>
            <a:solidFill>
              <a:srgbClr val="BA0F16"/>
            </a:solidFill>
            <a:ln w="25400">
              <a:noFill/>
            </a:ln>
          </c:spPr>
          <c:invertIfNegative val="0"/>
          <c:cat>
            <c:strRef>
              <c:f>'Data 3'!$D$283:$W$283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3'!$D$287:$W$287</c:f>
              <c:numCache>
                <c:formatCode>#,##0.0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40.015672131253559</c:v>
                </c:pt>
                <c:pt idx="4">
                  <c:v>0.13357175752038397</c:v>
                </c:pt>
                <c:pt idx="5">
                  <c:v>62.280060946337997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100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98.586590867603718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4.7250646098637592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A2-41D5-B87D-7F5F44E5B695}"/>
            </c:ext>
          </c:extLst>
        </c:ser>
        <c:ser>
          <c:idx val="5"/>
          <c:order val="4"/>
          <c:tx>
            <c:strRef>
              <c:f>'Data 3'!$C$288</c:f>
              <c:strCache>
                <c:ptCount val="1"/>
                <c:pt idx="0">
                  <c:v>Ciclo combinado </c:v>
                </c:pt>
              </c:strCache>
            </c:strRef>
          </c:tx>
          <c:spPr>
            <a:solidFill>
              <a:srgbClr val="FFCC66"/>
            </a:solidFill>
          </c:spPr>
          <c:invertIfNegative val="0"/>
          <c:cat>
            <c:strRef>
              <c:f>'Data 3'!$D$283:$W$283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3'!$D$288:$W$288</c:f>
              <c:numCache>
                <c:formatCode>#,##0.0</c:formatCode>
                <c:ptCount val="20"/>
                <c:pt idx="0">
                  <c:v>64.108114809645969</c:v>
                </c:pt>
                <c:pt idx="1">
                  <c:v>70.476725382507382</c:v>
                </c:pt>
                <c:pt idx="2">
                  <c:v>27.601184740552025</c:v>
                </c:pt>
                <c:pt idx="3">
                  <c:v>44.348682285264047</c:v>
                </c:pt>
                <c:pt idx="4">
                  <c:v>47.943692195561823</c:v>
                </c:pt>
                <c:pt idx="5">
                  <c:v>36.12531568950763</c:v>
                </c:pt>
                <c:pt idx="6">
                  <c:v>0</c:v>
                </c:pt>
                <c:pt idx="7">
                  <c:v>32.176941371249832</c:v>
                </c:pt>
                <c:pt idx="8">
                  <c:v>0</c:v>
                </c:pt>
                <c:pt idx="9">
                  <c:v>45.767563821970882</c:v>
                </c:pt>
                <c:pt idx="10">
                  <c:v>0</c:v>
                </c:pt>
                <c:pt idx="11">
                  <c:v>0</c:v>
                </c:pt>
                <c:pt idx="12">
                  <c:v>38.66499626242711</c:v>
                </c:pt>
                <c:pt idx="13">
                  <c:v>97.162392569745307</c:v>
                </c:pt>
                <c:pt idx="14">
                  <c:v>0</c:v>
                </c:pt>
                <c:pt idx="15">
                  <c:v>0</c:v>
                </c:pt>
                <c:pt idx="16">
                  <c:v>91.189944521187911</c:v>
                </c:pt>
                <c:pt idx="17">
                  <c:v>88.969407849603911</c:v>
                </c:pt>
                <c:pt idx="18">
                  <c:v>79.609474404017064</c:v>
                </c:pt>
                <c:pt idx="19">
                  <c:v>51.491234808306153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9A2-41D5-B87D-7F5F44E5B695}"/>
            </c:ext>
          </c:extLst>
        </c:ser>
        <c:ser>
          <c:idx val="0"/>
          <c:order val="5"/>
          <c:tx>
            <c:strRef>
              <c:f>'Data 3'!$C$289</c:f>
              <c:strCache>
                <c:ptCount val="1"/>
                <c:pt idx="0">
                  <c:v>Cogeneración</c:v>
                </c:pt>
              </c:strCache>
            </c:strRef>
          </c:tx>
          <c:spPr>
            <a:solidFill>
              <a:srgbClr val="CFA2CA"/>
            </a:solidFill>
            <a:ln w="25400">
              <a:noFill/>
            </a:ln>
          </c:spPr>
          <c:invertIfNegative val="0"/>
          <c:cat>
            <c:strRef>
              <c:f>'Data 3'!$D$283:$W$283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3'!$D$289:$W$289</c:f>
              <c:numCache>
                <c:formatCode>#,##0.0</c:formatCode>
                <c:ptCount val="20"/>
                <c:pt idx="0">
                  <c:v>7.6109788895720927</c:v>
                </c:pt>
                <c:pt idx="1">
                  <c:v>19.381881646053927</c:v>
                </c:pt>
                <c:pt idx="2">
                  <c:v>2.1873947793087893</c:v>
                </c:pt>
                <c:pt idx="3">
                  <c:v>0.62101089558038347</c:v>
                </c:pt>
                <c:pt idx="4">
                  <c:v>7.5840027742602008</c:v>
                </c:pt>
                <c:pt idx="5">
                  <c:v>1.5946233641543697</c:v>
                </c:pt>
                <c:pt idx="6">
                  <c:v>43.436642469826147</c:v>
                </c:pt>
                <c:pt idx="7">
                  <c:v>16.152252903278342</c:v>
                </c:pt>
                <c:pt idx="8">
                  <c:v>100</c:v>
                </c:pt>
                <c:pt idx="9">
                  <c:v>11.886424319899714</c:v>
                </c:pt>
                <c:pt idx="10">
                  <c:v>0</c:v>
                </c:pt>
                <c:pt idx="11">
                  <c:v>0.48309703086749262</c:v>
                </c:pt>
                <c:pt idx="12">
                  <c:v>16.565057023567363</c:v>
                </c:pt>
                <c:pt idx="13">
                  <c:v>2.8376074302546872</c:v>
                </c:pt>
                <c:pt idx="14">
                  <c:v>93.375095427526432</c:v>
                </c:pt>
                <c:pt idx="15">
                  <c:v>0</c:v>
                </c:pt>
                <c:pt idx="16">
                  <c:v>8.8100554788121013</c:v>
                </c:pt>
                <c:pt idx="17">
                  <c:v>11.030592150396092</c:v>
                </c:pt>
                <c:pt idx="18">
                  <c:v>18.004106133291373</c:v>
                </c:pt>
                <c:pt idx="19">
                  <c:v>11.202217182669413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9A2-41D5-B87D-7F5F44E5B695}"/>
            </c:ext>
          </c:extLst>
        </c:ser>
        <c:ser>
          <c:idx val="6"/>
          <c:order val="6"/>
          <c:tx>
            <c:strRef>
              <c:f>'Data 3'!$C$290</c:f>
              <c:strCache>
                <c:ptCount val="1"/>
                <c:pt idx="0">
                  <c:v>Residuos no renovables</c:v>
                </c:pt>
              </c:strCache>
            </c:strRef>
          </c:tx>
          <c:spPr>
            <a:solidFill>
              <a:srgbClr val="666666"/>
            </a:solidFill>
          </c:spPr>
          <c:invertIfNegative val="0"/>
          <c:cat>
            <c:strRef>
              <c:f>'Data 3'!$D$283:$W$283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3'!$D$290:$W$290</c:f>
              <c:numCache>
                <c:formatCode>#,##0.0</c:formatCode>
                <c:ptCount val="20"/>
                <c:pt idx="0">
                  <c:v>0.55249579876240218</c:v>
                </c:pt>
                <c:pt idx="1">
                  <c:v>1.8809675485979442</c:v>
                </c:pt>
                <c:pt idx="2">
                  <c:v>2.3714199114223544</c:v>
                </c:pt>
                <c:pt idx="3">
                  <c:v>2.0156042258705495</c:v>
                </c:pt>
                <c:pt idx="4">
                  <c:v>1.0599717029491804</c:v>
                </c:pt>
                <c:pt idx="5">
                  <c:v>0</c:v>
                </c:pt>
                <c:pt idx="6">
                  <c:v>0.76853270905845839</c:v>
                </c:pt>
                <c:pt idx="7">
                  <c:v>0</c:v>
                </c:pt>
                <c:pt idx="8">
                  <c:v>0</c:v>
                </c:pt>
                <c:pt idx="9">
                  <c:v>0.39113306081056226</c:v>
                </c:pt>
                <c:pt idx="10">
                  <c:v>0</c:v>
                </c:pt>
                <c:pt idx="11">
                  <c:v>0</c:v>
                </c:pt>
                <c:pt idx="12">
                  <c:v>1.2613610867500158</c:v>
                </c:pt>
                <c:pt idx="13">
                  <c:v>0</c:v>
                </c:pt>
                <c:pt idx="14">
                  <c:v>6.6249045724735653</c:v>
                </c:pt>
                <c:pt idx="15">
                  <c:v>1.4134091323962761</c:v>
                </c:pt>
                <c:pt idx="16">
                  <c:v>0</c:v>
                </c:pt>
                <c:pt idx="17">
                  <c:v>0</c:v>
                </c:pt>
                <c:pt idx="18">
                  <c:v>2.3864194626915665</c:v>
                </c:pt>
                <c:pt idx="19">
                  <c:v>0.83968597621114172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9A2-41D5-B87D-7F5F44E5B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449921240"/>
        <c:axId val="449921632"/>
      </c:barChart>
      <c:catAx>
        <c:axId val="449921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9921632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449921632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9921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7.1062372450033467E-2"/>
          <c:y val="4.460684929353894E-2"/>
          <c:w val="0.87551577694970706"/>
          <c:h val="6.4064387056513045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4563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80808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355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799212598425201E-2"/>
          <c:y val="0.15293785078431774"/>
          <c:w val="0.85973763874873865"/>
          <c:h val="0.6005735901811228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'Data 3'!$C$294</c:f>
              <c:strCache>
                <c:ptCount val="1"/>
                <c:pt idx="0">
                  <c:v>Hidráulica</c:v>
                </c:pt>
              </c:strCache>
            </c:strRef>
          </c:tx>
          <c:spPr>
            <a:solidFill>
              <a:srgbClr val="0090D1"/>
            </a:solidFill>
            <a:ln w="25400">
              <a:noFill/>
            </a:ln>
          </c:spPr>
          <c:invertIfNegative val="0"/>
          <c:cat>
            <c:strRef>
              <c:f>'Data 3'!$D$293:$W$293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3'!$D$294:$W$294</c:f>
              <c:numCache>
                <c:formatCode>#,##0.0</c:formatCode>
                <c:ptCount val="20"/>
                <c:pt idx="0">
                  <c:v>7.5736087448888059</c:v>
                </c:pt>
                <c:pt idx="1">
                  <c:v>19.894122170251023</c:v>
                </c:pt>
                <c:pt idx="2">
                  <c:v>56.844979453425559</c:v>
                </c:pt>
                <c:pt idx="3">
                  <c:v>0</c:v>
                </c:pt>
                <c:pt idx="4">
                  <c:v>27.766161994688677</c:v>
                </c:pt>
                <c:pt idx="5">
                  <c:v>0.23948958026922237</c:v>
                </c:pt>
                <c:pt idx="6">
                  <c:v>64.144510880108641</c:v>
                </c:pt>
                <c:pt idx="7">
                  <c:v>9.4059980458706587</c:v>
                </c:pt>
                <c:pt idx="8">
                  <c:v>37.877074853994287</c:v>
                </c:pt>
                <c:pt idx="9">
                  <c:v>53.562804426474642</c:v>
                </c:pt>
                <c:pt idx="10">
                  <c:v>0</c:v>
                </c:pt>
                <c:pt idx="11">
                  <c:v>39.409714528324898</c:v>
                </c:pt>
                <c:pt idx="12">
                  <c:v>48.504451314282811</c:v>
                </c:pt>
                <c:pt idx="13">
                  <c:v>8.6945040951397328</c:v>
                </c:pt>
                <c:pt idx="14">
                  <c:v>46.786060397246793</c:v>
                </c:pt>
                <c:pt idx="15">
                  <c:v>0</c:v>
                </c:pt>
                <c:pt idx="16">
                  <c:v>2.1476764398179919</c:v>
                </c:pt>
                <c:pt idx="17">
                  <c:v>13.613502865773185</c:v>
                </c:pt>
                <c:pt idx="18">
                  <c:v>38.9284103036237</c:v>
                </c:pt>
                <c:pt idx="19">
                  <c:v>28.562963896003659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45-4031-8BEB-61621FA96E3E}"/>
            </c:ext>
          </c:extLst>
        </c:ser>
        <c:ser>
          <c:idx val="1"/>
          <c:order val="1"/>
          <c:tx>
            <c:strRef>
              <c:f>'Data 3'!$C$295</c:f>
              <c:strCache>
                <c:ptCount val="1"/>
                <c:pt idx="0">
                  <c:v>Hidroeólica</c:v>
                </c:pt>
              </c:strCache>
            </c:strRef>
          </c:tx>
          <c:spPr>
            <a:solidFill>
              <a:srgbClr val="00FFFF"/>
            </a:solidFill>
            <a:ln w="25400">
              <a:noFill/>
            </a:ln>
          </c:spPr>
          <c:invertIfNegative val="0"/>
          <c:cat>
            <c:strRef>
              <c:f>'Data 3'!$D$293:$W$293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3'!$D$295:$W$295</c:f>
              <c:numCache>
                <c:formatCode>#,##0.0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1.7835671372681563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1.8910920323748946E-2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45-4031-8BEB-61621FA96E3E}"/>
            </c:ext>
          </c:extLst>
        </c:ser>
        <c:ser>
          <c:idx val="4"/>
          <c:order val="2"/>
          <c:tx>
            <c:strRef>
              <c:f>'Data 3'!$C$296</c:f>
              <c:strCache>
                <c:ptCount val="1"/>
                <c:pt idx="0">
                  <c:v>Eólica</c:v>
                </c:pt>
              </c:strCache>
            </c:strRef>
          </c:tx>
          <c:spPr>
            <a:solidFill>
              <a:srgbClr val="6FB114"/>
            </a:solidFill>
          </c:spPr>
          <c:invertIfNegative val="0"/>
          <c:cat>
            <c:strRef>
              <c:f>'Data 3'!$D$293:$W$293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3'!$D$296:$W$296</c:f>
              <c:numCache>
                <c:formatCode>#,##0.0</c:formatCode>
                <c:ptCount val="20"/>
                <c:pt idx="0">
                  <c:v>42.219222220198162</c:v>
                </c:pt>
                <c:pt idx="1">
                  <c:v>63.682114999923989</c:v>
                </c:pt>
                <c:pt idx="2">
                  <c:v>36.68195726520554</c:v>
                </c:pt>
                <c:pt idx="3">
                  <c:v>2.4826737526100073</c:v>
                </c:pt>
                <c:pt idx="4">
                  <c:v>53.76927085197535</c:v>
                </c:pt>
                <c:pt idx="5">
                  <c:v>71.061442792844304</c:v>
                </c:pt>
                <c:pt idx="6">
                  <c:v>22.896617656543146</c:v>
                </c:pt>
                <c:pt idx="7">
                  <c:v>55.977433816105936</c:v>
                </c:pt>
                <c:pt idx="8">
                  <c:v>53.983364956007954</c:v>
                </c:pt>
                <c:pt idx="9">
                  <c:v>35.424049992152931</c:v>
                </c:pt>
                <c:pt idx="10">
                  <c:v>0</c:v>
                </c:pt>
                <c:pt idx="11">
                  <c:v>0.68138368214525769</c:v>
                </c:pt>
                <c:pt idx="12">
                  <c:v>50.088048523290581</c:v>
                </c:pt>
                <c:pt idx="13">
                  <c:v>74.318379459973457</c:v>
                </c:pt>
                <c:pt idx="14">
                  <c:v>0</c:v>
                </c:pt>
                <c:pt idx="15">
                  <c:v>0</c:v>
                </c:pt>
                <c:pt idx="16">
                  <c:v>16.342192629976363</c:v>
                </c:pt>
                <c:pt idx="17">
                  <c:v>74.581133704681278</c:v>
                </c:pt>
                <c:pt idx="18">
                  <c:v>33.806942440058315</c:v>
                </c:pt>
                <c:pt idx="19">
                  <c:v>45.916092096238515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45-4031-8BEB-61621FA96E3E}"/>
            </c:ext>
          </c:extLst>
        </c:ser>
        <c:ser>
          <c:idx val="2"/>
          <c:order val="3"/>
          <c:tx>
            <c:strRef>
              <c:f>'Data 3'!$C$297</c:f>
              <c:strCache>
                <c:ptCount val="1"/>
                <c:pt idx="0">
                  <c:v>Solar fotovoltaica</c:v>
                </c:pt>
              </c:strCache>
            </c:strRef>
          </c:tx>
          <c:spPr>
            <a:solidFill>
              <a:srgbClr val="E48500"/>
            </a:solidFill>
            <a:ln w="25400">
              <a:noFill/>
            </a:ln>
          </c:spPr>
          <c:invertIfNegative val="0"/>
          <c:cat>
            <c:strRef>
              <c:f>'Data 3'!$D$293:$W$293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3'!$D$297:$W$297</c:f>
              <c:numCache>
                <c:formatCode>#,##0.0</c:formatCode>
                <c:ptCount val="20"/>
                <c:pt idx="0">
                  <c:v>32.573930100886471</c:v>
                </c:pt>
                <c:pt idx="1">
                  <c:v>16.324389919565011</c:v>
                </c:pt>
                <c:pt idx="2">
                  <c:v>5.6810250053901001E-2</c:v>
                </c:pt>
                <c:pt idx="3">
                  <c:v>70.537231830709985</c:v>
                </c:pt>
                <c:pt idx="4">
                  <c:v>15.762629174987138</c:v>
                </c:pt>
                <c:pt idx="5">
                  <c:v>26.333162668121592</c:v>
                </c:pt>
                <c:pt idx="6">
                  <c:v>1.39675074511931</c:v>
                </c:pt>
                <c:pt idx="7">
                  <c:v>27.997615351660336</c:v>
                </c:pt>
                <c:pt idx="8">
                  <c:v>7.2697908416860386</c:v>
                </c:pt>
                <c:pt idx="9">
                  <c:v>7.7996467387639905</c:v>
                </c:pt>
                <c:pt idx="10">
                  <c:v>0</c:v>
                </c:pt>
                <c:pt idx="11">
                  <c:v>44.454081579531177</c:v>
                </c:pt>
                <c:pt idx="12">
                  <c:v>0.23505152091883452</c:v>
                </c:pt>
                <c:pt idx="13">
                  <c:v>16.385597293094165</c:v>
                </c:pt>
                <c:pt idx="14">
                  <c:v>27.352319842564889</c:v>
                </c:pt>
                <c:pt idx="15">
                  <c:v>5.2199003235114096</c:v>
                </c:pt>
                <c:pt idx="16">
                  <c:v>79.037065930658486</c:v>
                </c:pt>
                <c:pt idx="17">
                  <c:v>9.3604868742211149</c:v>
                </c:pt>
                <c:pt idx="18">
                  <c:v>10.999455898682994</c:v>
                </c:pt>
                <c:pt idx="19">
                  <c:v>19.568766082665853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45-4031-8BEB-61621FA96E3E}"/>
            </c:ext>
          </c:extLst>
        </c:ser>
        <c:ser>
          <c:idx val="3"/>
          <c:order val="4"/>
          <c:tx>
            <c:strRef>
              <c:f>'Data 3'!$C$298</c:f>
              <c:strCache>
                <c:ptCount val="1"/>
                <c:pt idx="0">
                  <c:v>Solar térmica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'Data 3'!$D$293:$W$293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3'!$D$298:$W$298</c:f>
              <c:numCache>
                <c:formatCode>#,##0.0</c:formatCode>
                <c:ptCount val="20"/>
                <c:pt idx="0">
                  <c:v>12.151337644700263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2.1585051169429299</c:v>
                </c:pt>
                <c:pt idx="5">
                  <c:v>0</c:v>
                </c:pt>
                <c:pt idx="6">
                  <c:v>0</c:v>
                </c:pt>
                <c:pt idx="7">
                  <c:v>5.0440730648044472</c:v>
                </c:pt>
                <c:pt idx="8">
                  <c:v>0</c:v>
                </c:pt>
                <c:pt idx="9">
                  <c:v>0.6769015500089639</c:v>
                </c:pt>
                <c:pt idx="10">
                  <c:v>0</c:v>
                </c:pt>
                <c:pt idx="11">
                  <c:v>14.69193006073203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1.9528288943991237</c:v>
                </c:pt>
                <c:pt idx="17">
                  <c:v>0</c:v>
                </c:pt>
                <c:pt idx="18">
                  <c:v>0</c:v>
                </c:pt>
                <c:pt idx="19">
                  <c:v>3.8490288222510398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45-4031-8BEB-61621FA96E3E}"/>
            </c:ext>
          </c:extLst>
        </c:ser>
        <c:ser>
          <c:idx val="5"/>
          <c:order val="5"/>
          <c:tx>
            <c:strRef>
              <c:f>'Data 3'!$C$299</c:f>
              <c:strCache>
                <c:ptCount val="1"/>
                <c:pt idx="0">
                  <c:v>Otras renovables</c:v>
                </c:pt>
              </c:strCache>
            </c:strRef>
          </c:tx>
          <c:spPr>
            <a:solidFill>
              <a:srgbClr val="9A5CBC"/>
            </a:solidFill>
          </c:spPr>
          <c:invertIfNegative val="0"/>
          <c:cat>
            <c:strRef>
              <c:f>'Data 3'!$D$293:$W$293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3'!$D$299:$W$299</c:f>
              <c:numCache>
                <c:formatCode>#,##0.0</c:formatCode>
                <c:ptCount val="20"/>
                <c:pt idx="0">
                  <c:v>5.4819012893262906</c:v>
                </c:pt>
                <c:pt idx="1">
                  <c:v>9.9372910259978575E-2</c:v>
                </c:pt>
                <c:pt idx="2">
                  <c:v>6.4162530313149961</c:v>
                </c:pt>
                <c:pt idx="3">
                  <c:v>1.4537718468891585</c:v>
                </c:pt>
                <c:pt idx="4">
                  <c:v>0.54343286140589242</c:v>
                </c:pt>
                <c:pt idx="5">
                  <c:v>0.58233782149674074</c:v>
                </c:pt>
                <c:pt idx="6">
                  <c:v>8.3410172571574464</c:v>
                </c:pt>
                <c:pt idx="7">
                  <c:v>1.5748797215586203</c:v>
                </c:pt>
                <c:pt idx="8">
                  <c:v>0.86976934831172192</c:v>
                </c:pt>
                <c:pt idx="9">
                  <c:v>1.7793119418082477</c:v>
                </c:pt>
                <c:pt idx="10">
                  <c:v>0</c:v>
                </c:pt>
                <c:pt idx="11">
                  <c:v>0.76289014926663323</c:v>
                </c:pt>
                <c:pt idx="12">
                  <c:v>0.84729954017667719</c:v>
                </c:pt>
                <c:pt idx="13">
                  <c:v>0.60151915179265314</c:v>
                </c:pt>
                <c:pt idx="14">
                  <c:v>19.437604448991902</c:v>
                </c:pt>
                <c:pt idx="15">
                  <c:v>0</c:v>
                </c:pt>
                <c:pt idx="16">
                  <c:v>0.52023610514804686</c:v>
                </c:pt>
                <c:pt idx="17">
                  <c:v>2.4448765553244196</c:v>
                </c:pt>
                <c:pt idx="18">
                  <c:v>6.0111680679249515</c:v>
                </c:pt>
                <c:pt idx="19">
                  <c:v>1.8214206602810825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545-4031-8BEB-61621FA96E3E}"/>
            </c:ext>
          </c:extLst>
        </c:ser>
        <c:ser>
          <c:idx val="6"/>
          <c:order val="6"/>
          <c:tx>
            <c:strRef>
              <c:f>'Data 3'!$C$300</c:f>
              <c:strCache>
                <c:ptCount val="1"/>
                <c:pt idx="0">
                  <c:v>Residuos renovables</c:v>
                </c:pt>
              </c:strCache>
            </c:strRef>
          </c:tx>
          <c:spPr>
            <a:solidFill>
              <a:srgbClr val="A0A0A0"/>
            </a:solidFill>
          </c:spPr>
          <c:invertIfNegative val="0"/>
          <c:cat>
            <c:strRef>
              <c:f>'Data 3'!$D$293:$W$293</c:f>
              <c:strCache>
                <c:ptCount val="20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</c:v>
                </c:pt>
                <c:pt idx="4">
                  <c:v>C. Valenciana</c:v>
                </c:pt>
                <c:pt idx="5">
                  <c:v>Canarias</c:v>
                </c:pt>
                <c:pt idx="6">
                  <c:v>Cantabria</c:v>
                </c:pt>
                <c:pt idx="7">
                  <c:v>Castilla-La Mancha</c:v>
                </c:pt>
                <c:pt idx="8">
                  <c:v>Castilla y León</c:v>
                </c:pt>
                <c:pt idx="9">
                  <c:v>Cataluña</c:v>
                </c:pt>
                <c:pt idx="10">
                  <c:v>Ceuta</c:v>
                </c:pt>
                <c:pt idx="11">
                  <c:v>Extremadura</c:v>
                </c:pt>
                <c:pt idx="12">
                  <c:v>Galicia</c:v>
                </c:pt>
                <c:pt idx="13">
                  <c:v>La Rioja</c:v>
                </c:pt>
                <c:pt idx="14">
                  <c:v>Madrid</c:v>
                </c:pt>
                <c:pt idx="15">
                  <c:v>Melilla</c:v>
                </c:pt>
                <c:pt idx="16">
                  <c:v>Murcia</c:v>
                </c:pt>
                <c:pt idx="17">
                  <c:v>Navarra</c:v>
                </c:pt>
                <c:pt idx="18">
                  <c:v>País Vasco</c:v>
                </c:pt>
                <c:pt idx="19">
                  <c:v>Total nacional</c:v>
                </c:pt>
              </c:strCache>
            </c:strRef>
          </c:cat>
          <c:val>
            <c:numRef>
              <c:f>'Data 3'!$D$300:$W$300</c:f>
              <c:numCache>
                <c:formatCode>#,##0.0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25.52632256979086</c:v>
                </c:pt>
                <c:pt idx="4">
                  <c:v>0</c:v>
                </c:pt>
                <c:pt idx="5">
                  <c:v>0</c:v>
                </c:pt>
                <c:pt idx="6">
                  <c:v>3.2211034610714533</c:v>
                </c:pt>
                <c:pt idx="7">
                  <c:v>0</c:v>
                </c:pt>
                <c:pt idx="8">
                  <c:v>0</c:v>
                </c:pt>
                <c:pt idx="9">
                  <c:v>0.75728535079121406</c:v>
                </c:pt>
                <c:pt idx="10">
                  <c:v>0</c:v>
                </c:pt>
                <c:pt idx="11">
                  <c:v>0</c:v>
                </c:pt>
                <c:pt idx="12">
                  <c:v>0.32514910133109626</c:v>
                </c:pt>
                <c:pt idx="13">
                  <c:v>0</c:v>
                </c:pt>
                <c:pt idx="14">
                  <c:v>6.4240153111964187</c:v>
                </c:pt>
                <c:pt idx="15">
                  <c:v>94.780099676488589</c:v>
                </c:pt>
                <c:pt idx="16">
                  <c:v>0</c:v>
                </c:pt>
                <c:pt idx="17">
                  <c:v>0</c:v>
                </c:pt>
                <c:pt idx="18">
                  <c:v>10.254023289710057</c:v>
                </c:pt>
                <c:pt idx="19">
                  <c:v>0.26281752223610155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545-4031-8BEB-61621FA96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449922416"/>
        <c:axId val="449922808"/>
      </c:barChart>
      <c:catAx>
        <c:axId val="449922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9922808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44992280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9922416"/>
        <c:crosses val="autoZero"/>
        <c:crossBetween val="between"/>
        <c:majorUnit val="10"/>
        <c:minorUnit val="1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2812930227591818"/>
          <c:y val="4.9024203804421351E-2"/>
          <c:w val="0.82326690695043325"/>
          <c:h val="6.3769718862461786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4563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80808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355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7717105219615"/>
          <c:y val="8.5416095804833322E-2"/>
          <c:w val="0.8296075912643871"/>
          <c:h val="0.7617514816557319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'Data 1'!$E$116</c:f>
              <c:strCache>
                <c:ptCount val="1"/>
                <c:pt idx="0">
                  <c:v>Índice de cobertura mínimo</c:v>
                </c:pt>
              </c:strCache>
            </c:strRef>
          </c:tx>
          <c:spPr>
            <a:ln w="25400">
              <a:noFill/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'Data 1'!$C$117:$C$126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'Data 1'!$E$117:$E$126</c:f>
              <c:numCache>
                <c:formatCode>#,##0.00\ \ \ _)</c:formatCode>
                <c:ptCount val="10"/>
                <c:pt idx="0">
                  <c:v>1.39</c:v>
                </c:pt>
                <c:pt idx="1">
                  <c:v>1.38</c:v>
                </c:pt>
                <c:pt idx="2">
                  <c:v>1.43</c:v>
                </c:pt>
                <c:pt idx="3">
                  <c:v>1.44</c:v>
                </c:pt>
                <c:pt idx="4">
                  <c:v>1.37</c:v>
                </c:pt>
                <c:pt idx="5">
                  <c:v>1.3</c:v>
                </c:pt>
                <c:pt idx="6">
                  <c:v>1.27</c:v>
                </c:pt>
                <c:pt idx="7">
                  <c:v>1.46</c:v>
                </c:pt>
                <c:pt idx="8">
                  <c:v>1.28</c:v>
                </c:pt>
                <c:pt idx="9">
                  <c:v>1.28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DC-4E70-A2A7-548FCF078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40122920"/>
        <c:axId val="440123312"/>
      </c:barChart>
      <c:catAx>
        <c:axId val="4401229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pattFill prst="pct50">
              <a:fgClr>
                <a:srgbClr val="969696"/>
              </a:fgClr>
              <a:bgClr>
                <a:srgbClr val="FFFFFF"/>
              </a:bgClr>
            </a:patt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0123312"/>
        <c:crosses val="autoZero"/>
        <c:auto val="0"/>
        <c:lblAlgn val="ctr"/>
        <c:lblOffset val="100"/>
        <c:noMultiLvlLbl val="0"/>
      </c:catAx>
      <c:valAx>
        <c:axId val="440123312"/>
        <c:scaling>
          <c:orientation val="minMax"/>
          <c:min val="0.4"/>
        </c:scaling>
        <c:delete val="0"/>
        <c:axPos val="b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#,##0.0\ \ \ _)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0122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4563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000000000000022" r="0.75000000000000022" t="1" header="0.511811024" footer="0.511811024"/>
    <c:pageSetup orientation="landscape" horizontalDpi="-4" verticalDpi="-4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ES" sz="7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RENOVABLES</a:t>
            </a:r>
          </a:p>
        </c:rich>
      </c:tx>
      <c:layout>
        <c:manualLayout>
          <c:xMode val="edge"/>
          <c:yMode val="edge"/>
          <c:x val="2.5338685032059018E-2"/>
          <c:y val="2.35293996078146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688626672382285"/>
          <c:y val="7.309902495978074E-2"/>
          <c:w val="0.7658301347429064"/>
          <c:h val="0.719836154282539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'Data 1'!$C$130</c:f>
              <c:strCache>
                <c:ptCount val="1"/>
                <c:pt idx="0">
                  <c:v>Hidráulica</c:v>
                </c:pt>
              </c:strCache>
            </c:strRef>
          </c:tx>
          <c:spPr>
            <a:solidFill>
              <a:srgbClr val="0090D1"/>
            </a:solidFill>
            <a:ln w="12700"/>
          </c:spPr>
          <c:invertIfNegative val="0"/>
          <c:cat>
            <c:numRef>
              <c:f>'Data 1'!$D$129:$M$129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'Data 1'!$D$130:$M$130</c:f>
              <c:numCache>
                <c:formatCode>#,##0</c:formatCode>
                <c:ptCount val="10"/>
                <c:pt idx="0">
                  <c:v>30435.66340021</c:v>
                </c:pt>
                <c:pt idx="1">
                  <c:v>20651.797535297999</c:v>
                </c:pt>
                <c:pt idx="2">
                  <c:v>37382.405530940006</c:v>
                </c:pt>
                <c:pt idx="3">
                  <c:v>39178.524159203997</c:v>
                </c:pt>
                <c:pt idx="4">
                  <c:v>28379.011570850002</c:v>
                </c:pt>
                <c:pt idx="5">
                  <c:v>36111.434365772002</c:v>
                </c:pt>
                <c:pt idx="6">
                  <c:v>18447.346771659999</c:v>
                </c:pt>
                <c:pt idx="7">
                  <c:v>34113.964229872006</c:v>
                </c:pt>
                <c:pt idx="8">
                  <c:v>24715.505746512001</c:v>
                </c:pt>
                <c:pt idx="9">
                  <c:v>30610.772670926002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54-4FEE-A7C0-0308C840B00D}"/>
            </c:ext>
          </c:extLst>
        </c:ser>
        <c:ser>
          <c:idx val="5"/>
          <c:order val="1"/>
          <c:tx>
            <c:strRef>
              <c:f>'Data 1'!$C$136</c:f>
              <c:strCache>
                <c:ptCount val="1"/>
                <c:pt idx="0">
                  <c:v>Eólica</c:v>
                </c:pt>
              </c:strCache>
            </c:strRef>
          </c:tx>
          <c:spPr>
            <a:solidFill>
              <a:srgbClr val="6FB114"/>
            </a:solidFill>
          </c:spPr>
          <c:invertIfNegative val="0"/>
          <c:cat>
            <c:numRef>
              <c:f>'Data 1'!$D$129:$M$129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'Data 1'!$D$136:$M$136</c:f>
              <c:numCache>
                <c:formatCode>#,##0</c:formatCode>
                <c:ptCount val="10"/>
                <c:pt idx="0">
                  <c:v>42115.787092999999</c:v>
                </c:pt>
                <c:pt idx="1">
                  <c:v>48156.257946999998</c:v>
                </c:pt>
                <c:pt idx="2">
                  <c:v>54344.500781999996</c:v>
                </c:pt>
                <c:pt idx="3">
                  <c:v>50636.662464000001</c:v>
                </c:pt>
                <c:pt idx="4">
                  <c:v>47715.882145000003</c:v>
                </c:pt>
                <c:pt idx="5">
                  <c:v>47298.163668000001</c:v>
                </c:pt>
                <c:pt idx="6">
                  <c:v>47508.105951999998</c:v>
                </c:pt>
                <c:pt idx="7">
                  <c:v>48955.703093000004</c:v>
                </c:pt>
                <c:pt idx="8">
                  <c:v>53100.854504000003</c:v>
                </c:pt>
                <c:pt idx="9">
                  <c:v>53795.318484999996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54-4FEE-A7C0-0308C840B00D}"/>
            </c:ext>
          </c:extLst>
        </c:ser>
        <c:ser>
          <c:idx val="6"/>
          <c:order val="2"/>
          <c:tx>
            <c:strRef>
              <c:f>'Data 1'!$C$137</c:f>
              <c:strCache>
                <c:ptCount val="1"/>
                <c:pt idx="0">
                  <c:v>Solar fotovoltaica</c:v>
                </c:pt>
              </c:strCache>
            </c:strRef>
          </c:tx>
          <c:spPr>
            <a:solidFill>
              <a:srgbClr val="E48500"/>
            </a:solidFill>
          </c:spPr>
          <c:invertIfNegative val="0"/>
          <c:cat>
            <c:numRef>
              <c:f>'Data 1'!$D$129:$M$129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'Data 1'!$D$137:$M$137</c:f>
              <c:numCache>
                <c:formatCode>#,##0</c:formatCode>
                <c:ptCount val="10"/>
                <c:pt idx="0">
                  <c:v>7105.8708020000004</c:v>
                </c:pt>
                <c:pt idx="1">
                  <c:v>7830.0693760000004</c:v>
                </c:pt>
                <c:pt idx="2">
                  <c:v>7918.3761039999999</c:v>
                </c:pt>
                <c:pt idx="3">
                  <c:v>7802.7909200000104</c:v>
                </c:pt>
                <c:pt idx="4">
                  <c:v>7845.3145369999993</c:v>
                </c:pt>
                <c:pt idx="5">
                  <c:v>7579.2182120000007</c:v>
                </c:pt>
                <c:pt idx="6">
                  <c:v>8000.7121639999996</c:v>
                </c:pt>
                <c:pt idx="7">
                  <c:v>7380.5475820000102</c:v>
                </c:pt>
                <c:pt idx="8">
                  <c:v>8851.9733770000094</c:v>
                </c:pt>
                <c:pt idx="9">
                  <c:v>14912.399223999999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54-4FEE-A7C0-0308C840B00D}"/>
            </c:ext>
          </c:extLst>
        </c:ser>
        <c:ser>
          <c:idx val="9"/>
          <c:order val="3"/>
          <c:tx>
            <c:strRef>
              <c:f>'Data 1'!$C$138</c:f>
              <c:strCache>
                <c:ptCount val="1"/>
                <c:pt idx="0">
                  <c:v>Solar térmica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'Data 1'!$D$129:$M$129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'Data 1'!$D$138:$M$138</c:f>
              <c:numCache>
                <c:formatCode>#,##0</c:formatCode>
                <c:ptCount val="10"/>
                <c:pt idx="0">
                  <c:v>1861.6415490000002</c:v>
                </c:pt>
                <c:pt idx="1">
                  <c:v>3447.4936120000002</c:v>
                </c:pt>
                <c:pt idx="2">
                  <c:v>4441.5275350000002</c:v>
                </c:pt>
                <c:pt idx="3">
                  <c:v>4958.9149260000004</c:v>
                </c:pt>
                <c:pt idx="4">
                  <c:v>5085.2355140000009</c:v>
                </c:pt>
                <c:pt idx="5">
                  <c:v>5071.2017019999994</c:v>
                </c:pt>
                <c:pt idx="6">
                  <c:v>5347.9524650000003</c:v>
                </c:pt>
                <c:pt idx="7">
                  <c:v>4424.3266739999999</c:v>
                </c:pt>
                <c:pt idx="8">
                  <c:v>5166.4311449999996</c:v>
                </c:pt>
                <c:pt idx="9">
                  <c:v>4538.3101299999998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54-4FEE-A7C0-0308C840B00D}"/>
            </c:ext>
          </c:extLst>
        </c:ser>
        <c:ser>
          <c:idx val="7"/>
          <c:order val="4"/>
          <c:tx>
            <c:strRef>
              <c:f>'Data 1'!$C$139</c:f>
              <c:strCache>
                <c:ptCount val="1"/>
                <c:pt idx="0">
                  <c:v>Otras renovables</c:v>
                </c:pt>
              </c:strCache>
            </c:strRef>
          </c:tx>
          <c:spPr>
            <a:solidFill>
              <a:srgbClr val="9A5CBC"/>
            </a:solidFill>
          </c:spPr>
          <c:invertIfNegative val="0"/>
          <c:cat>
            <c:numRef>
              <c:f>'Data 1'!$D$129:$M$129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'Data 1'!$D$139:$M$139</c:f>
              <c:numCache>
                <c:formatCode>#,##0</c:formatCode>
                <c:ptCount val="10"/>
                <c:pt idx="0">
                  <c:v>3705.130529</c:v>
                </c:pt>
                <c:pt idx="1">
                  <c:v>3782.4631420000001</c:v>
                </c:pt>
                <c:pt idx="2">
                  <c:v>4325.2771580000099</c:v>
                </c:pt>
                <c:pt idx="3">
                  <c:v>3805.563474</c:v>
                </c:pt>
                <c:pt idx="4">
                  <c:v>3422.5667469999999</c:v>
                </c:pt>
                <c:pt idx="5">
                  <c:v>3415.0193380000001</c:v>
                </c:pt>
                <c:pt idx="6">
                  <c:v>3599.155882</c:v>
                </c:pt>
                <c:pt idx="7">
                  <c:v>3547.1749180000002</c:v>
                </c:pt>
                <c:pt idx="8">
                  <c:v>3606.802287</c:v>
                </c:pt>
                <c:pt idx="9">
                  <c:v>4470.2896860000001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54-4FEE-A7C0-0308C840B00D}"/>
            </c:ext>
          </c:extLst>
        </c:ser>
        <c:ser>
          <c:idx val="1"/>
          <c:order val="5"/>
          <c:tx>
            <c:strRef>
              <c:f>'Data 1'!$C$142</c:f>
              <c:strCache>
                <c:ptCount val="1"/>
                <c:pt idx="0">
                  <c:v>Residuos renovables</c:v>
                </c:pt>
              </c:strCache>
            </c:strRef>
          </c:tx>
          <c:spPr>
            <a:solidFill>
              <a:srgbClr val="A0A0A0"/>
            </a:solidFill>
          </c:spPr>
          <c:invertIfNegative val="0"/>
          <c:cat>
            <c:numRef>
              <c:f>'Data 1'!$D$129:$M$129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'Data 1'!$D$142:$M$142</c:f>
              <c:numCache>
                <c:formatCode>#,##0</c:formatCode>
                <c:ptCount val="10"/>
                <c:pt idx="0">
                  <c:v>608.8261</c:v>
                </c:pt>
                <c:pt idx="1">
                  <c:v>595.84598199999994</c:v>
                </c:pt>
                <c:pt idx="2">
                  <c:v>438.65400900000003</c:v>
                </c:pt>
                <c:pt idx="3">
                  <c:v>545.53808600000002</c:v>
                </c:pt>
                <c:pt idx="4">
                  <c:v>662.65547500000002</c:v>
                </c:pt>
                <c:pt idx="5">
                  <c:v>649.73991049999995</c:v>
                </c:pt>
                <c:pt idx="6">
                  <c:v>728.15043299999991</c:v>
                </c:pt>
                <c:pt idx="7">
                  <c:v>732.97066150000001</c:v>
                </c:pt>
                <c:pt idx="8">
                  <c:v>738.95349049999993</c:v>
                </c:pt>
                <c:pt idx="9">
                  <c:v>606.12480049999999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A54-4FEE-A7C0-0308C840B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440124096"/>
        <c:axId val="440124488"/>
      </c:barChart>
      <c:catAx>
        <c:axId val="440124096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0124488"/>
        <c:crosses val="autoZero"/>
        <c:auto val="1"/>
        <c:lblAlgn val="ctr"/>
        <c:lblOffset val="100"/>
        <c:noMultiLvlLbl val="0"/>
      </c:catAx>
      <c:valAx>
        <c:axId val="440124488"/>
        <c:scaling>
          <c:orientation val="minMax"/>
          <c:max val="200000"/>
        </c:scaling>
        <c:delete val="0"/>
        <c:axPos val="b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0124096"/>
        <c:crosses val="autoZero"/>
        <c:crossBetween val="between"/>
        <c:majorUnit val="4000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3.8204393505253106E-2"/>
          <c:y val="0.88335610908895035"/>
          <c:w val="0.94692386947333584"/>
          <c:h val="0.11664389091104967"/>
        </c:manualLayout>
      </c:layout>
      <c:overlay val="0"/>
      <c:txPr>
        <a:bodyPr/>
        <a:lstStyle/>
        <a:p>
          <a:pPr>
            <a:defRPr sz="700" b="0" i="0" u="none" strike="noStrike" baseline="0">
              <a:solidFill>
                <a:srgbClr val="004563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80808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ES" sz="7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NO</a:t>
            </a:r>
            <a:r>
              <a:rPr lang="es-ES" sz="700" baseline="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RENOVABLES</a:t>
            </a:r>
            <a:endParaRPr lang="es-ES" sz="700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3.1574730038967977E-2"/>
          <c:y val="2.35295326987520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317231835991848"/>
          <c:y val="7.7421988918051909E-2"/>
          <c:w val="0.76954415517001884"/>
          <c:h val="0.72074214148428295"/>
        </c:manualLayout>
      </c:layout>
      <c:barChart>
        <c:barDir val="bar"/>
        <c:grouping val="stacked"/>
        <c:varyColors val="0"/>
        <c:ser>
          <c:idx val="2"/>
          <c:order val="0"/>
          <c:tx>
            <c:strRef>
              <c:f>'Data 1'!$C$131</c:f>
              <c:strCache>
                <c:ptCount val="1"/>
                <c:pt idx="0">
                  <c:v>Turbinación bombeo (1)</c:v>
                </c:pt>
              </c:strCache>
            </c:strRef>
          </c:tx>
          <c:spPr>
            <a:solidFill>
              <a:srgbClr val="007CF9"/>
            </a:solidFill>
          </c:spPr>
          <c:invertIfNegative val="0"/>
          <c:cat>
            <c:numRef>
              <c:f>'Data 1'!$D$129:$M$129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'Data 1'!$D$131:$M$131</c:f>
              <c:numCache>
                <c:formatCode>#,##0</c:formatCode>
                <c:ptCount val="10"/>
                <c:pt idx="0">
                  <c:v>2183.53623079</c:v>
                </c:pt>
                <c:pt idx="1">
                  <c:v>3201.889743702</c:v>
                </c:pt>
                <c:pt idx="2">
                  <c:v>3289.6771840599999</c:v>
                </c:pt>
                <c:pt idx="3">
                  <c:v>3415.996026796</c:v>
                </c:pt>
                <c:pt idx="4">
                  <c:v>2895.3657881499998</c:v>
                </c:pt>
                <c:pt idx="5">
                  <c:v>3134.328910228</c:v>
                </c:pt>
                <c:pt idx="6">
                  <c:v>2248.9644183400001</c:v>
                </c:pt>
                <c:pt idx="7">
                  <c:v>1993.996008694</c:v>
                </c:pt>
                <c:pt idx="8">
                  <c:v>1645.505056342</c:v>
                </c:pt>
                <c:pt idx="9">
                  <c:v>2748.1007182180001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68-4102-853B-4B30AA8BA87F}"/>
            </c:ext>
          </c:extLst>
        </c:ser>
        <c:ser>
          <c:idx val="0"/>
          <c:order val="1"/>
          <c:tx>
            <c:strRef>
              <c:f>'Data 1'!$C$132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464394"/>
            </a:solidFill>
            <a:ln w="12700"/>
          </c:spPr>
          <c:invertIfNegative val="0"/>
          <c:cat>
            <c:numRef>
              <c:f>'Data 1'!$D$129:$M$129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'Data 1'!$D$132:$M$132</c:f>
              <c:numCache>
                <c:formatCode>#,##0</c:formatCode>
                <c:ptCount val="10"/>
                <c:pt idx="0">
                  <c:v>55005.874866999999</c:v>
                </c:pt>
                <c:pt idx="1">
                  <c:v>58595.438799000003</c:v>
                </c:pt>
                <c:pt idx="2">
                  <c:v>54210.788119000004</c:v>
                </c:pt>
                <c:pt idx="3">
                  <c:v>54781.281335</c:v>
                </c:pt>
                <c:pt idx="4">
                  <c:v>54661.803305000001</c:v>
                </c:pt>
                <c:pt idx="5">
                  <c:v>56021.682058999999</c:v>
                </c:pt>
                <c:pt idx="6">
                  <c:v>55539.351045999996</c:v>
                </c:pt>
                <c:pt idx="7">
                  <c:v>53197.617429999998</c:v>
                </c:pt>
                <c:pt idx="8">
                  <c:v>55824.226774999996</c:v>
                </c:pt>
                <c:pt idx="9">
                  <c:v>55756.774911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68-4102-853B-4B30AA8BA87F}"/>
            </c:ext>
          </c:extLst>
        </c:ser>
        <c:ser>
          <c:idx val="5"/>
          <c:order val="2"/>
          <c:tx>
            <c:strRef>
              <c:f>'Data 1'!$C$133</c:f>
              <c:strCache>
                <c:ptCount val="1"/>
                <c:pt idx="0">
                  <c:v>Carbón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numRef>
              <c:f>'Data 1'!$D$129:$M$129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'Data 1'!$D$133:$M$133</c:f>
              <c:numCache>
                <c:formatCode>#,##0</c:formatCode>
                <c:ptCount val="10"/>
                <c:pt idx="0">
                  <c:v>40412.479847999995</c:v>
                </c:pt>
                <c:pt idx="1">
                  <c:v>51097.323935999993</c:v>
                </c:pt>
                <c:pt idx="2">
                  <c:v>37090.897312000001</c:v>
                </c:pt>
                <c:pt idx="3">
                  <c:v>41058.278770999998</c:v>
                </c:pt>
                <c:pt idx="4">
                  <c:v>50754.794511</c:v>
                </c:pt>
                <c:pt idx="5">
                  <c:v>35010.909780000002</c:v>
                </c:pt>
                <c:pt idx="6">
                  <c:v>42421.888556000005</c:v>
                </c:pt>
                <c:pt idx="7">
                  <c:v>34881.034784999996</c:v>
                </c:pt>
                <c:pt idx="8">
                  <c:v>10670.697703</c:v>
                </c:pt>
                <c:pt idx="9">
                  <c:v>4800.055719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68-4102-853B-4B30AA8BA87F}"/>
            </c:ext>
          </c:extLst>
        </c:ser>
        <c:ser>
          <c:idx val="6"/>
          <c:order val="3"/>
          <c:tx>
            <c:strRef>
              <c:f>'Data 1'!$C$134</c:f>
              <c:strCache>
                <c:ptCount val="1"/>
                <c:pt idx="0">
                  <c:v>Fuel/gas</c:v>
                </c:pt>
              </c:strCache>
            </c:strRef>
          </c:tx>
          <c:spPr>
            <a:solidFill>
              <a:srgbClr val="BA0F16"/>
            </a:solidFill>
          </c:spPr>
          <c:invertIfNegative val="0"/>
          <c:cat>
            <c:numRef>
              <c:f>'Data 1'!$D$129:$M$129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'Data 1'!$D$134:$M$134</c:f>
              <c:numCache>
                <c:formatCode>#,##0</c:formatCode>
                <c:ptCount val="10"/>
                <c:pt idx="0">
                  <c:v>-10.012343000000001</c:v>
                </c:pt>
                <c:pt idx="1">
                  <c:v>-3.8126410000000002</c:v>
                </c:pt>
                <c:pt idx="2">
                  <c:v>-2.012715</c:v>
                </c:pt>
                <c:pt idx="3">
                  <c:v>-0.81973099999999899</c:v>
                </c:pt>
                <c:pt idx="4">
                  <c:v>1.6617999999999997E-2</c:v>
                </c:pt>
                <c:pt idx="5">
                  <c:v>2.3499999999999999E-4</c:v>
                </c:pt>
                <c:pt idx="6">
                  <c:v>-9.9999999999999995E-7</c:v>
                </c:pt>
                <c:pt idx="7">
                  <c:v>-9.9999999999999995E-7</c:v>
                </c:pt>
                <c:pt idx="8">
                  <c:v>-9.9999999999999995E-7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68-4102-853B-4B30AA8BA87F}"/>
            </c:ext>
          </c:extLst>
        </c:ser>
        <c:ser>
          <c:idx val="9"/>
          <c:order val="4"/>
          <c:tx>
            <c:strRef>
              <c:f>'Data 1'!$C$135</c:f>
              <c:strCache>
                <c:ptCount val="1"/>
                <c:pt idx="0">
                  <c:v>Ciclo combinado</c:v>
                </c:pt>
              </c:strCache>
            </c:strRef>
          </c:tx>
          <c:spPr>
            <a:solidFill>
              <a:srgbClr val="FFCC66"/>
            </a:solidFill>
          </c:spPr>
          <c:invertIfNegative val="0"/>
          <c:cat>
            <c:numRef>
              <c:f>'Data 1'!$D$129:$M$129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'Data 1'!$D$135:$M$135</c:f>
              <c:numCache>
                <c:formatCode>#,##0</c:formatCode>
                <c:ptCount val="10"/>
                <c:pt idx="0">
                  <c:v>49193.213946000003</c:v>
                </c:pt>
                <c:pt idx="1">
                  <c:v>37316.789670999999</c:v>
                </c:pt>
                <c:pt idx="2">
                  <c:v>24126.557304999998</c:v>
                </c:pt>
                <c:pt idx="3">
                  <c:v>21120.508624999999</c:v>
                </c:pt>
                <c:pt idx="4">
                  <c:v>25034.545559999999</c:v>
                </c:pt>
                <c:pt idx="5">
                  <c:v>25463.066258000003</c:v>
                </c:pt>
                <c:pt idx="6">
                  <c:v>33647.980778999998</c:v>
                </c:pt>
                <c:pt idx="7">
                  <c:v>26402.923068999997</c:v>
                </c:pt>
                <c:pt idx="8">
                  <c:v>51143.255619000003</c:v>
                </c:pt>
                <c:pt idx="9">
                  <c:v>38356.553178999995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E68-4102-853B-4B30AA8BA87F}"/>
            </c:ext>
          </c:extLst>
        </c:ser>
        <c:ser>
          <c:idx val="7"/>
          <c:order val="5"/>
          <c:tx>
            <c:strRef>
              <c:f>'Data 1'!$C$140</c:f>
              <c:strCache>
                <c:ptCount val="1"/>
                <c:pt idx="0">
                  <c:v>Cogeneración</c:v>
                </c:pt>
              </c:strCache>
            </c:strRef>
          </c:tx>
          <c:spPr>
            <a:solidFill>
              <a:srgbClr val="CFA2CA"/>
            </a:solidFill>
          </c:spPr>
          <c:invertIfNegative val="0"/>
          <c:cat>
            <c:numRef>
              <c:f>'Data 1'!$D$129:$M$129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'Data 1'!$D$140:$M$140</c:f>
              <c:numCache>
                <c:formatCode>#,##0</c:formatCode>
                <c:ptCount val="10"/>
                <c:pt idx="0">
                  <c:v>30555.110683999999</c:v>
                </c:pt>
                <c:pt idx="1">
                  <c:v>32417.788432999998</c:v>
                </c:pt>
                <c:pt idx="2">
                  <c:v>30809.943767000001</c:v>
                </c:pt>
                <c:pt idx="3">
                  <c:v>24128.021298</c:v>
                </c:pt>
                <c:pt idx="4">
                  <c:v>25169.328039</c:v>
                </c:pt>
                <c:pt idx="5">
                  <c:v>25873.942241999997</c:v>
                </c:pt>
                <c:pt idx="6">
                  <c:v>28175.562469</c:v>
                </c:pt>
                <c:pt idx="7">
                  <c:v>28971.782793999999</c:v>
                </c:pt>
                <c:pt idx="8">
                  <c:v>29580.711578999999</c:v>
                </c:pt>
                <c:pt idx="9">
                  <c:v>26974.436701999999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E68-4102-853B-4B30AA8BA87F}"/>
            </c:ext>
          </c:extLst>
        </c:ser>
        <c:ser>
          <c:idx val="1"/>
          <c:order val="6"/>
          <c:tx>
            <c:strRef>
              <c:f>'Data 1'!$C$141</c:f>
              <c:strCache>
                <c:ptCount val="1"/>
                <c:pt idx="0">
                  <c:v>Residuos no renovables</c:v>
                </c:pt>
              </c:strCache>
            </c:strRef>
          </c:tx>
          <c:spPr>
            <a:solidFill>
              <a:srgbClr val="666666"/>
            </a:solidFill>
          </c:spPr>
          <c:invertIfNegative val="0"/>
          <c:cat>
            <c:numRef>
              <c:f>'Data 1'!$D$129:$M$129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'Data 1'!$D$141:$M$141</c:f>
              <c:numCache>
                <c:formatCode>#,##0</c:formatCode>
                <c:ptCount val="10"/>
                <c:pt idx="0">
                  <c:v>1160.5408359999999</c:v>
                </c:pt>
                <c:pt idx="1">
                  <c:v>1465.4718789999999</c:v>
                </c:pt>
                <c:pt idx="2">
                  <c:v>1500.150535</c:v>
                </c:pt>
                <c:pt idx="3">
                  <c:v>1833.3435569999999</c:v>
                </c:pt>
                <c:pt idx="4">
                  <c:v>2324.7147409999998</c:v>
                </c:pt>
                <c:pt idx="5">
                  <c:v>2471.3086455000002</c:v>
                </c:pt>
                <c:pt idx="6">
                  <c:v>2459.1288610000001</c:v>
                </c:pt>
                <c:pt idx="7">
                  <c:v>2293.8582025000001</c:v>
                </c:pt>
                <c:pt idx="8">
                  <c:v>2071.6030475000002</c:v>
                </c:pt>
                <c:pt idx="9">
                  <c:v>1895.7891605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E68-4102-853B-4B30AA8BA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440125272"/>
        <c:axId val="440125664"/>
      </c:barChart>
      <c:catAx>
        <c:axId val="440125272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0125664"/>
        <c:crosses val="autoZero"/>
        <c:auto val="1"/>
        <c:lblAlgn val="ctr"/>
        <c:lblOffset val="100"/>
        <c:noMultiLvlLbl val="0"/>
      </c:catAx>
      <c:valAx>
        <c:axId val="440125664"/>
        <c:scaling>
          <c:orientation val="minMax"/>
          <c:max val="200000"/>
          <c:min val="0"/>
        </c:scaling>
        <c:delete val="0"/>
        <c:axPos val="b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0125272"/>
        <c:crosses val="autoZero"/>
        <c:crossBetween val="between"/>
        <c:majorUnit val="4000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87082291184190208"/>
          <c:w val="0.99456504899638265"/>
          <c:h val="0.12917708815809789"/>
        </c:manualLayout>
      </c:layout>
      <c:overlay val="0"/>
      <c:txPr>
        <a:bodyPr/>
        <a:lstStyle/>
        <a:p>
          <a:pPr>
            <a:defRPr sz="700" b="0" i="0" u="none" strike="noStrike" baseline="0">
              <a:solidFill>
                <a:srgbClr val="004563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80808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309711286089237"/>
          <c:y val="4.3833873706963108E-2"/>
          <c:w val="0.61091556238397027"/>
          <c:h val="0.89342082239720033"/>
        </c:manualLayout>
      </c:layout>
      <c:doughnutChart>
        <c:varyColors val="1"/>
        <c:ser>
          <c:idx val="0"/>
          <c:order val="0"/>
          <c:tx>
            <c:v>Generación renovable</c:v>
          </c:tx>
          <c:dPt>
            <c:idx val="0"/>
            <c:bubble3D val="0"/>
            <c:spPr>
              <a:solidFill>
                <a:srgbClr val="0090D1"/>
              </a:solidFill>
            </c:spPr>
            <c:extLst>
              <c:ext xmlns:c16="http://schemas.microsoft.com/office/drawing/2014/chart" uri="{C3380CC4-5D6E-409C-BE32-E72D297353CC}">
                <c16:uniqueId val="{00000001-6C31-4718-8FFE-226D56AC7145}"/>
              </c:ext>
            </c:extLst>
          </c:dPt>
          <c:dPt>
            <c:idx val="1"/>
            <c:bubble3D val="0"/>
            <c:spPr>
              <a:solidFill>
                <a:srgbClr val="6FB114"/>
              </a:solidFill>
            </c:spPr>
            <c:extLst>
              <c:ext xmlns:c16="http://schemas.microsoft.com/office/drawing/2014/chart" uri="{C3380CC4-5D6E-409C-BE32-E72D297353CC}">
                <c16:uniqueId val="{00000003-6C31-4718-8FFE-226D56AC7145}"/>
              </c:ext>
            </c:extLst>
          </c:dPt>
          <c:dPt>
            <c:idx val="2"/>
            <c:bubble3D val="0"/>
            <c:spPr>
              <a:solidFill>
                <a:srgbClr val="E48500"/>
              </a:solidFill>
            </c:spPr>
            <c:extLst>
              <c:ext xmlns:c16="http://schemas.microsoft.com/office/drawing/2014/chart" uri="{C3380CC4-5D6E-409C-BE32-E72D297353CC}">
                <c16:uniqueId val="{00000005-6C31-4718-8FFE-226D56AC7145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7-6C31-4718-8FFE-226D56AC7145}"/>
              </c:ext>
            </c:extLst>
          </c:dPt>
          <c:dPt>
            <c:idx val="4"/>
            <c:bubble3D val="0"/>
            <c:spPr>
              <a:solidFill>
                <a:srgbClr val="9A5CBC"/>
              </a:solidFill>
            </c:spPr>
            <c:extLst>
              <c:ext xmlns:c16="http://schemas.microsoft.com/office/drawing/2014/chart" uri="{C3380CC4-5D6E-409C-BE32-E72D297353CC}">
                <c16:uniqueId val="{00000009-6C31-4718-8FFE-226D56AC7145}"/>
              </c:ext>
            </c:extLst>
          </c:dPt>
          <c:dPt>
            <c:idx val="5"/>
            <c:bubble3D val="0"/>
            <c:spPr>
              <a:solidFill>
                <a:srgbClr val="A0A0A0"/>
              </a:solidFill>
            </c:spPr>
            <c:extLst>
              <c:ext xmlns:c16="http://schemas.microsoft.com/office/drawing/2014/chart" uri="{C3380CC4-5D6E-409C-BE32-E72D297353CC}">
                <c16:uniqueId val="{0000000B-6C31-4718-8FFE-226D56AC7145}"/>
              </c:ext>
            </c:extLst>
          </c:dPt>
          <c:dPt>
            <c:idx val="6"/>
            <c:bubble3D val="0"/>
            <c:spPr>
              <a:solidFill>
                <a:schemeClr val="bg1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D-6C31-4718-8FFE-226D56AC7145}"/>
              </c:ext>
            </c:extLst>
          </c:dPt>
          <c:dPt>
            <c:idx val="7"/>
            <c:bubble3D val="0"/>
            <c:spPr>
              <a:solidFill>
                <a:srgbClr val="FFCC66"/>
              </a:solidFill>
            </c:spPr>
            <c:extLst>
              <c:ext xmlns:c16="http://schemas.microsoft.com/office/drawing/2014/chart" uri="{C3380CC4-5D6E-409C-BE32-E72D297353CC}">
                <c16:uniqueId val="{0000000F-6C31-4718-8FFE-226D56AC7145}"/>
              </c:ext>
            </c:extLst>
          </c:dPt>
          <c:dPt>
            <c:idx val="8"/>
            <c:bubble3D val="0"/>
            <c:spPr>
              <a:solidFill>
                <a:srgbClr val="464394"/>
              </a:solidFill>
            </c:spPr>
            <c:extLst>
              <c:ext xmlns:c16="http://schemas.microsoft.com/office/drawing/2014/chart" uri="{C3380CC4-5D6E-409C-BE32-E72D297353CC}">
                <c16:uniqueId val="{00000011-6C31-4718-8FFE-226D56AC7145}"/>
              </c:ext>
            </c:extLst>
          </c:dPt>
          <c:dPt>
            <c:idx val="9"/>
            <c:bubble3D val="0"/>
            <c:spPr>
              <a:solidFill>
                <a:srgbClr val="993300"/>
              </a:solidFill>
            </c:spPr>
            <c:extLst>
              <c:ext xmlns:c16="http://schemas.microsoft.com/office/drawing/2014/chart" uri="{C3380CC4-5D6E-409C-BE32-E72D297353CC}">
                <c16:uniqueId val="{00000013-6C31-4718-8FFE-226D56AC7145}"/>
              </c:ext>
            </c:extLst>
          </c:dPt>
          <c:dLbls>
            <c:dLbl>
              <c:idx val="0"/>
              <c:layout>
                <c:manualLayout>
                  <c:x val="0.18993527508090616"/>
                  <c:y val="5.423210334002367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31-4718-8FFE-226D56AC7145}"/>
                </c:ext>
              </c:extLst>
            </c:dLbl>
            <c:dLbl>
              <c:idx val="1"/>
              <c:layout>
                <c:manualLayout>
                  <c:x val="-0.1246342022781133"/>
                  <c:y val="-0.1311232566517420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31-4718-8FFE-226D56AC7145}"/>
                </c:ext>
              </c:extLst>
            </c:dLbl>
            <c:dLbl>
              <c:idx val="2"/>
              <c:layout>
                <c:manualLayout>
                  <c:x val="0.14499146344571007"/>
                  <c:y val="-0.1174440841953579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31-4718-8FFE-226D56AC7145}"/>
                </c:ext>
              </c:extLst>
            </c:dLbl>
            <c:dLbl>
              <c:idx val="3"/>
              <c:layout>
                <c:manualLayout>
                  <c:x val="0.17817394184950183"/>
                  <c:y val="-7.747866810766301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31-4718-8FFE-226D56AC7145}"/>
                </c:ext>
              </c:extLst>
            </c:dLbl>
            <c:dLbl>
              <c:idx val="4"/>
              <c:layout>
                <c:manualLayout>
                  <c:x val="0.18949404989424867"/>
                  <c:y val="-2.617790758016586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181968758759527"/>
                      <c:h val="0.1469021666409345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6C31-4718-8FFE-226D56AC7145}"/>
                </c:ext>
              </c:extLst>
            </c:dLbl>
            <c:dLbl>
              <c:idx val="5"/>
              <c:layout>
                <c:manualLayout>
                  <c:x val="0.17625359936804014"/>
                  <c:y val="8.633935463949360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156868740921947"/>
                      <c:h val="0.1763211363285471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6C31-4718-8FFE-226D56AC7145}"/>
                </c:ext>
              </c:extLst>
            </c:dLbl>
            <c:dLbl>
              <c:idx val="6"/>
              <c:layout>
                <c:manualLayout>
                  <c:x val="-0.12032520325203251"/>
                  <c:y val="1.568627450980392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31-4718-8FFE-226D56AC7145}"/>
                </c:ext>
              </c:extLst>
            </c:dLbl>
            <c:dLbl>
              <c:idx val="7"/>
              <c:layout>
                <c:manualLayout>
                  <c:x val="-0.1136162857691569"/>
                  <c:y val="-6.59832226853996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31-4718-8FFE-226D56AC7145}"/>
                </c:ext>
              </c:extLst>
            </c:dLbl>
            <c:dLbl>
              <c:idx val="8"/>
              <c:layout>
                <c:manualLayout>
                  <c:x val="-9.3665516532399296E-2"/>
                  <c:y val="-8.39361911454673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31-4718-8FFE-226D56AC7145}"/>
                </c:ext>
              </c:extLst>
            </c:dLbl>
            <c:dLbl>
              <c:idx val="9"/>
              <c:layout>
                <c:manualLayout>
                  <c:x val="6.8918582582024601E-2"/>
                  <c:y val="-8.671454673225582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31-4718-8FFE-226D56AC7145}"/>
                </c:ext>
              </c:extLst>
            </c:dLbl>
            <c:dLbl>
              <c:idx val="10"/>
              <c:layout>
                <c:manualLayout>
                  <c:x val="-0.15982433788971745"/>
                  <c:y val="-1.138352860689847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31-4718-8FFE-226D56AC7145}"/>
                </c:ext>
              </c:extLst>
            </c:dLbl>
            <c:dLbl>
              <c:idx val="11"/>
              <c:layout>
                <c:manualLayout>
                  <c:x val="-0.24694444444444927"/>
                  <c:y val="-6.1148148148148146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rgbClr val="006699"/>
                        </a:solidFill>
                      </a:rPr>
                      <a:t>C</a:t>
                    </a:r>
                    <a:r>
                      <a:rPr lang="en-US"/>
                      <a:t>ogenera-ción y resto
15,9%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C31-4718-8FFE-226D56AC714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'Data 1'!$C$165:$C$170</c:f>
              <c:strCache>
                <c:ptCount val="6"/>
                <c:pt idx="0">
                  <c:v>Hidráulica</c:v>
                </c:pt>
                <c:pt idx="1">
                  <c:v>Eólica</c:v>
                </c:pt>
                <c:pt idx="2">
                  <c:v>Solar fotovoltaica</c:v>
                </c:pt>
                <c:pt idx="3">
                  <c:v>Solar térmica</c:v>
                </c:pt>
                <c:pt idx="4">
                  <c:v>Otras renovables</c:v>
                </c:pt>
                <c:pt idx="5">
                  <c:v>Residuos renovables</c:v>
                </c:pt>
              </c:strCache>
            </c:strRef>
          </c:cat>
          <c:val>
            <c:numRef>
              <c:f>'Data 1'!$G$165:$G$170</c:f>
              <c:numCache>
                <c:formatCode>#,##0.0\ \ \ _)</c:formatCode>
                <c:ptCount val="6"/>
                <c:pt idx="0">
                  <c:v>28.100495034439511</c:v>
                </c:pt>
                <c:pt idx="1">
                  <c:v>49.383760946342193</c:v>
                </c:pt>
                <c:pt idx="2">
                  <c:v>13.689487843069042</c:v>
                </c:pt>
                <c:pt idx="3">
                  <c:v>4.1661398960352889</c:v>
                </c:pt>
                <c:pt idx="4">
                  <c:v>4.1036975601488184</c:v>
                </c:pt>
                <c:pt idx="5">
                  <c:v>0.55641871996515158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C31-4718-8FFE-226D56AC7145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88"/>
        <c:holeSize val="50"/>
      </c:doughnutChart>
      <c:spPr>
        <a:noFill/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solidFill>
            <a:srgbClr val="004563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60211704306193"/>
          <c:y val="7.7370727065491321E-2"/>
          <c:w val="0.78811427417726632"/>
          <c:h val="0.67504177515659147"/>
        </c:manualLayout>
      </c:layout>
      <c:stockChart>
        <c:ser>
          <c:idx val="0"/>
          <c:order val="0"/>
          <c:tx>
            <c:strRef>
              <c:f>'Data 1'!$D$174:$D$175</c:f>
              <c:strCache>
                <c:ptCount val="2"/>
                <c:pt idx="0">
                  <c:v>Hidráulica</c:v>
                </c:pt>
                <c:pt idx="1">
                  <c:v>Máximo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cat>
            <c:strRef>
              <c:f>'Data 1'!$C$176:$C$187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'Data 1'!$D$176:$D$187</c:f>
              <c:numCache>
                <c:formatCode>#,##0.0</c:formatCode>
                <c:ptCount val="12"/>
                <c:pt idx="0">
                  <c:v>26.893641808724354</c:v>
                </c:pt>
                <c:pt idx="1">
                  <c:v>21.627309586840614</c:v>
                </c:pt>
                <c:pt idx="2">
                  <c:v>22.101591732992503</c:v>
                </c:pt>
                <c:pt idx="3">
                  <c:v>27.471231204386797</c:v>
                </c:pt>
                <c:pt idx="4">
                  <c:v>26.928642385065128</c:v>
                </c:pt>
                <c:pt idx="5">
                  <c:v>19.751710048411912</c:v>
                </c:pt>
                <c:pt idx="6">
                  <c:v>12.737335531598276</c:v>
                </c:pt>
                <c:pt idx="7">
                  <c:v>12.614591953531173</c:v>
                </c:pt>
                <c:pt idx="8">
                  <c:v>12.291009343197338</c:v>
                </c:pt>
                <c:pt idx="9">
                  <c:v>14.93828891065278</c:v>
                </c:pt>
                <c:pt idx="10">
                  <c:v>18.615635271759736</c:v>
                </c:pt>
                <c:pt idx="11">
                  <c:v>22.527126771294355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8B-4738-998E-949BDF0AEF84}"/>
            </c:ext>
          </c:extLst>
        </c:ser>
        <c:ser>
          <c:idx val="1"/>
          <c:order val="1"/>
          <c:tx>
            <c:strRef>
              <c:f>'Data 1'!$E$174:$E$175</c:f>
              <c:strCache>
                <c:ptCount val="2"/>
                <c:pt idx="0">
                  <c:v>Hidráulica</c:v>
                </c:pt>
                <c:pt idx="1">
                  <c:v>Medio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cat>
            <c:strRef>
              <c:f>'Data 1'!$C$176:$C$187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'Data 1'!$E$176:$E$187</c:f>
              <c:numCache>
                <c:formatCode>#,##0.0</c:formatCode>
                <c:ptCount val="12"/>
                <c:pt idx="0">
                  <c:v>17.239830271086081</c:v>
                </c:pt>
                <c:pt idx="1">
                  <c:v>14.696637655848081</c:v>
                </c:pt>
                <c:pt idx="2">
                  <c:v>15.547347939090791</c:v>
                </c:pt>
                <c:pt idx="3">
                  <c:v>17.150254004494116</c:v>
                </c:pt>
                <c:pt idx="4">
                  <c:v>16.694511613325759</c:v>
                </c:pt>
                <c:pt idx="5">
                  <c:v>12.300071172659125</c:v>
                </c:pt>
                <c:pt idx="6">
                  <c:v>8.032831793083572</c:v>
                </c:pt>
                <c:pt idx="7">
                  <c:v>8.8039590576197622</c:v>
                </c:pt>
                <c:pt idx="8">
                  <c:v>8.2517069011178599</c:v>
                </c:pt>
                <c:pt idx="9">
                  <c:v>9.4849517330226316</c:v>
                </c:pt>
                <c:pt idx="10">
                  <c:v>12.985395641040892</c:v>
                </c:pt>
                <c:pt idx="11">
                  <c:v>14.025779072377102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8B-4738-998E-949BDF0AEF84}"/>
            </c:ext>
          </c:extLst>
        </c:ser>
        <c:ser>
          <c:idx val="2"/>
          <c:order val="2"/>
          <c:tx>
            <c:strRef>
              <c:f>'Data 1'!$F$174:$F$175</c:f>
              <c:strCache>
                <c:ptCount val="2"/>
                <c:pt idx="0">
                  <c:v>Hidráulica</c:v>
                </c:pt>
                <c:pt idx="1">
                  <c:v>Mínimo</c:v>
                </c:pt>
              </c:strCache>
            </c:strRef>
          </c:tx>
          <c:spPr>
            <a:ln w="28575">
              <a:noFill/>
            </a:ln>
          </c:spPr>
          <c:marker>
            <c:symbol val="dot"/>
            <c:size val="3"/>
          </c:marker>
          <c:cat>
            <c:strRef>
              <c:f>'Data 1'!$C$176:$C$187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'Data 1'!$F$176:$F$187</c:f>
              <c:numCache>
                <c:formatCode>#,##0.0</c:formatCode>
                <c:ptCount val="12"/>
                <c:pt idx="0">
                  <c:v>10.969287901712828</c:v>
                </c:pt>
                <c:pt idx="1">
                  <c:v>7.655942432288743</c:v>
                </c:pt>
                <c:pt idx="2">
                  <c:v>8.2414295503817119</c:v>
                </c:pt>
                <c:pt idx="3">
                  <c:v>8.2466044851227593</c:v>
                </c:pt>
                <c:pt idx="4">
                  <c:v>10.399798169783917</c:v>
                </c:pt>
                <c:pt idx="5">
                  <c:v>8.960261220221172</c:v>
                </c:pt>
                <c:pt idx="6">
                  <c:v>6.0397822936314132</c:v>
                </c:pt>
                <c:pt idx="7">
                  <c:v>4.9761608731341411</c:v>
                </c:pt>
                <c:pt idx="8">
                  <c:v>5.0569897086468929</c:v>
                </c:pt>
                <c:pt idx="9">
                  <c:v>5.5748175247686227</c:v>
                </c:pt>
                <c:pt idx="10">
                  <c:v>8.2277759761195295</c:v>
                </c:pt>
                <c:pt idx="11">
                  <c:v>6.2513060358067669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8B-4738-998E-949BDF0AE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38100">
              <a:solidFill>
                <a:srgbClr val="00B0F0"/>
              </a:solidFill>
            </a:ln>
          </c:spPr>
        </c:hiLowLines>
        <c:axId val="440126840"/>
        <c:axId val="440127232"/>
      </c:stockChart>
      <c:catAx>
        <c:axId val="440126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0127232"/>
        <c:crosses val="autoZero"/>
        <c:auto val="1"/>
        <c:lblAlgn val="ctr"/>
        <c:lblOffset val="100"/>
        <c:noMultiLvlLbl val="0"/>
      </c:catAx>
      <c:valAx>
        <c:axId val="440127232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0126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80808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44648086012804"/>
          <c:y val="0.14368642772783891"/>
          <c:w val="0.78097646787727548"/>
          <c:h val="0.67504177515659147"/>
        </c:manualLayout>
      </c:layout>
      <c:stockChart>
        <c:ser>
          <c:idx val="0"/>
          <c:order val="0"/>
          <c:tx>
            <c:strRef>
              <c:f>'Data 1'!$G$174:$G$175</c:f>
              <c:strCache>
                <c:ptCount val="2"/>
                <c:pt idx="0">
                  <c:v>Eólica</c:v>
                </c:pt>
                <c:pt idx="1">
                  <c:v>Máximo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'Data 1'!$G$176:$G$187</c:f>
              <c:numCache>
                <c:formatCode>#,##0.0</c:formatCode>
                <c:ptCount val="12"/>
                <c:pt idx="0">
                  <c:v>43.170338209880953</c:v>
                </c:pt>
                <c:pt idx="1">
                  <c:v>50.261556430275689</c:v>
                </c:pt>
                <c:pt idx="2">
                  <c:v>52.667917266922949</c:v>
                </c:pt>
                <c:pt idx="3">
                  <c:v>47.847506651008615</c:v>
                </c:pt>
                <c:pt idx="4">
                  <c:v>42.414646737810173</c:v>
                </c:pt>
                <c:pt idx="5">
                  <c:v>38.699046615478572</c:v>
                </c:pt>
                <c:pt idx="6">
                  <c:v>29.535263690027776</c:v>
                </c:pt>
                <c:pt idx="7">
                  <c:v>32.329453316315067</c:v>
                </c:pt>
                <c:pt idx="8">
                  <c:v>42.08789576782965</c:v>
                </c:pt>
                <c:pt idx="9">
                  <c:v>49.6822372572191</c:v>
                </c:pt>
                <c:pt idx="10">
                  <c:v>46.672372660431215</c:v>
                </c:pt>
                <c:pt idx="11">
                  <c:v>49.639969890720756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55-46D9-A964-BBE77ED6EF8F}"/>
            </c:ext>
          </c:extLst>
        </c:ser>
        <c:ser>
          <c:idx val="1"/>
          <c:order val="1"/>
          <c:tx>
            <c:strRef>
              <c:f>'Data 1'!$H$174:$H$175</c:f>
              <c:strCache>
                <c:ptCount val="2"/>
                <c:pt idx="0">
                  <c:v>Eólica</c:v>
                </c:pt>
                <c:pt idx="1">
                  <c:v>Medio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'Data 1'!$H$176:$H$187</c:f>
              <c:numCache>
                <c:formatCode>#,##0.0</c:formatCode>
                <c:ptCount val="12"/>
                <c:pt idx="0">
                  <c:v>21.110612075907444</c:v>
                </c:pt>
                <c:pt idx="1">
                  <c:v>21.63231209560438</c:v>
                </c:pt>
                <c:pt idx="2">
                  <c:v>27.479579604168229</c:v>
                </c:pt>
                <c:pt idx="3">
                  <c:v>21.810468828367835</c:v>
                </c:pt>
                <c:pt idx="4">
                  <c:v>22.733831852225773</c:v>
                </c:pt>
                <c:pt idx="5">
                  <c:v>17.616716477420287</c:v>
                </c:pt>
                <c:pt idx="6">
                  <c:v>17.929379652935943</c:v>
                </c:pt>
                <c:pt idx="7">
                  <c:v>16.377624219061271</c:v>
                </c:pt>
                <c:pt idx="8">
                  <c:v>19.480864135069254</c:v>
                </c:pt>
                <c:pt idx="9">
                  <c:v>28.408560819852507</c:v>
                </c:pt>
                <c:pt idx="10">
                  <c:v>21.93019357957326</c:v>
                </c:pt>
                <c:pt idx="11">
                  <c:v>32.429029795087189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55-46D9-A964-BBE77ED6EF8F}"/>
            </c:ext>
          </c:extLst>
        </c:ser>
        <c:ser>
          <c:idx val="2"/>
          <c:order val="2"/>
          <c:tx>
            <c:strRef>
              <c:f>'Data 1'!$I$174:$I$175</c:f>
              <c:strCache>
                <c:ptCount val="2"/>
                <c:pt idx="0">
                  <c:v>Eólica</c:v>
                </c:pt>
                <c:pt idx="1">
                  <c:v>Mínimo</c:v>
                </c:pt>
              </c:strCache>
            </c:strRef>
          </c:tx>
          <c:spPr>
            <a:ln w="28575">
              <a:noFill/>
            </a:ln>
          </c:spPr>
          <c:marker>
            <c:symbol val="dot"/>
            <c:size val="3"/>
          </c:marker>
          <c:val>
            <c:numRef>
              <c:f>'Data 1'!$I$176:$I$187</c:f>
              <c:numCache>
                <c:formatCode>#,##0.0</c:formatCode>
                <c:ptCount val="12"/>
                <c:pt idx="0">
                  <c:v>4.0348399404187907</c:v>
                </c:pt>
                <c:pt idx="1">
                  <c:v>6.3285326337791812</c:v>
                </c:pt>
                <c:pt idx="2">
                  <c:v>6.9467257697768003</c:v>
                </c:pt>
                <c:pt idx="3">
                  <c:v>7.2742706208618984</c:v>
                </c:pt>
                <c:pt idx="4">
                  <c:v>8.6603916668689784</c:v>
                </c:pt>
                <c:pt idx="5">
                  <c:v>7.3649673562145939</c:v>
                </c:pt>
                <c:pt idx="6">
                  <c:v>7.4244972631056534</c:v>
                </c:pt>
                <c:pt idx="7">
                  <c:v>4.917077095426774</c:v>
                </c:pt>
                <c:pt idx="8">
                  <c:v>6.2051812010918175</c:v>
                </c:pt>
                <c:pt idx="9">
                  <c:v>7.8410204864690609</c:v>
                </c:pt>
                <c:pt idx="10">
                  <c:v>5.6350115858591217</c:v>
                </c:pt>
                <c:pt idx="11">
                  <c:v>8.6101966048699978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55-46D9-A964-BBE77ED6E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38100">
              <a:solidFill>
                <a:srgbClr val="92D050"/>
              </a:solidFill>
            </a:ln>
          </c:spPr>
        </c:hiLowLines>
        <c:axId val="440128016"/>
        <c:axId val="440128408"/>
      </c:stockChart>
      <c:catAx>
        <c:axId val="44012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one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0128408"/>
        <c:crosses val="autoZero"/>
        <c:auto val="1"/>
        <c:lblAlgn val="ctr"/>
        <c:lblOffset val="100"/>
        <c:noMultiLvlLbl val="0"/>
      </c:catAx>
      <c:valAx>
        <c:axId val="440128408"/>
        <c:scaling>
          <c:orientation val="minMax"/>
          <c:max val="60"/>
        </c:scaling>
        <c:delete val="0"/>
        <c:axPos val="l"/>
        <c:majorGridlines>
          <c:spPr>
            <a:ln w="12700">
              <a:noFill/>
              <a:prstDash val="sysDot"/>
            </a:ln>
          </c:spPr>
        </c:majorGridlines>
        <c:numFmt formatCode="#,##0" sourceLinked="0"/>
        <c:majorTickMark val="out"/>
        <c:minorTickMark val="none"/>
        <c:tickLblPos val="none"/>
        <c:spPr>
          <a:noFill/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0128016"/>
        <c:crosses val="autoZero"/>
        <c:crossBetween val="between"/>
      </c:valAx>
      <c:spPr>
        <a:noFill/>
        <a:ln w="3175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80808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60209050323379"/>
          <c:y val="7.7370696310020068E-2"/>
          <c:w val="0.78811427417726632"/>
          <c:h val="0.67504177515659147"/>
        </c:manualLayout>
      </c:layout>
      <c:stockChart>
        <c:ser>
          <c:idx val="0"/>
          <c:order val="0"/>
          <c:tx>
            <c:strRef>
              <c:f>'Data 1'!$J$175</c:f>
              <c:strCache>
                <c:ptCount val="1"/>
                <c:pt idx="0">
                  <c:v>Máximo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'Data 1'!$J$176:$J$187</c:f>
              <c:numCache>
                <c:formatCode>#,##0.0</c:formatCode>
                <c:ptCount val="12"/>
                <c:pt idx="0">
                  <c:v>5.8125722142394878</c:v>
                </c:pt>
                <c:pt idx="1">
                  <c:v>11.074050529191609</c:v>
                </c:pt>
                <c:pt idx="2">
                  <c:v>11.517571933401674</c:v>
                </c:pt>
                <c:pt idx="3">
                  <c:v>12.033328462509212</c:v>
                </c:pt>
                <c:pt idx="4">
                  <c:v>17.650803444505019</c:v>
                </c:pt>
                <c:pt idx="5">
                  <c:v>17.187103177999333</c:v>
                </c:pt>
                <c:pt idx="6">
                  <c:v>15.226713189611505</c:v>
                </c:pt>
                <c:pt idx="7">
                  <c:v>15.031148447586064</c:v>
                </c:pt>
                <c:pt idx="8">
                  <c:v>12.746367569717769</c:v>
                </c:pt>
                <c:pt idx="9">
                  <c:v>11.913541558200633</c:v>
                </c:pt>
                <c:pt idx="10">
                  <c:v>8.7846774206227849</c:v>
                </c:pt>
                <c:pt idx="11">
                  <c:v>6.3971941218484636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D0-4AFA-A24E-AC9CB433A964}"/>
            </c:ext>
          </c:extLst>
        </c:ser>
        <c:ser>
          <c:idx val="1"/>
          <c:order val="1"/>
          <c:tx>
            <c:strRef>
              <c:f>'Data 1'!$K$175</c:f>
              <c:strCache>
                <c:ptCount val="1"/>
                <c:pt idx="0">
                  <c:v>Medio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'Data 1'!$K$176:$K$187</c:f>
              <c:numCache>
                <c:formatCode>#,##0.0</c:formatCode>
                <c:ptCount val="12"/>
                <c:pt idx="0">
                  <c:v>3.1755035318880793</c:v>
                </c:pt>
                <c:pt idx="1">
                  <c:v>6.0704307249341767</c:v>
                </c:pt>
                <c:pt idx="2">
                  <c:v>6.354896258174219</c:v>
                </c:pt>
                <c:pt idx="3">
                  <c:v>7.9215188034883921</c:v>
                </c:pt>
                <c:pt idx="4">
                  <c:v>12.551871435293725</c:v>
                </c:pt>
                <c:pt idx="5">
                  <c:v>13.427332776390985</c:v>
                </c:pt>
                <c:pt idx="6">
                  <c:v>11.627744436507095</c:v>
                </c:pt>
                <c:pt idx="7">
                  <c:v>11.777514743102255</c:v>
                </c:pt>
                <c:pt idx="8">
                  <c:v>9.2377551477001028</c:v>
                </c:pt>
                <c:pt idx="9">
                  <c:v>8.1355211142839661</c:v>
                </c:pt>
                <c:pt idx="10">
                  <c:v>4.7353253368847037</c:v>
                </c:pt>
                <c:pt idx="11">
                  <c:v>3.4956501001697995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D0-4AFA-A24E-AC9CB433A964}"/>
            </c:ext>
          </c:extLst>
        </c:ser>
        <c:ser>
          <c:idx val="2"/>
          <c:order val="2"/>
          <c:tx>
            <c:strRef>
              <c:f>'Data 1'!$L$175</c:f>
              <c:strCache>
                <c:ptCount val="1"/>
                <c:pt idx="0">
                  <c:v>Mínimo</c:v>
                </c:pt>
              </c:strCache>
            </c:strRef>
          </c:tx>
          <c:spPr>
            <a:ln w="28575">
              <a:noFill/>
            </a:ln>
          </c:spPr>
          <c:marker>
            <c:symbol val="dot"/>
            <c:size val="3"/>
          </c:marker>
          <c:val>
            <c:numRef>
              <c:f>'Data 1'!$L$176:$L$187</c:f>
              <c:numCache>
                <c:formatCode>#,##0.0</c:formatCode>
                <c:ptCount val="12"/>
                <c:pt idx="0">
                  <c:v>1.1717093298207326</c:v>
                </c:pt>
                <c:pt idx="1">
                  <c:v>2.4905358366321511</c:v>
                </c:pt>
                <c:pt idx="2">
                  <c:v>3.2219102281764469</c:v>
                </c:pt>
                <c:pt idx="3">
                  <c:v>5.0875101029190315</c:v>
                </c:pt>
                <c:pt idx="4">
                  <c:v>4.714081226614292</c:v>
                </c:pt>
                <c:pt idx="5">
                  <c:v>7.3113298043938038</c:v>
                </c:pt>
                <c:pt idx="6">
                  <c:v>7.7683255122853332</c:v>
                </c:pt>
                <c:pt idx="7">
                  <c:v>6.5176053490738077</c:v>
                </c:pt>
                <c:pt idx="8">
                  <c:v>3.6113507773255571</c:v>
                </c:pt>
                <c:pt idx="9">
                  <c:v>1.8042720634643978</c:v>
                </c:pt>
                <c:pt idx="10">
                  <c:v>1.0250751052170117</c:v>
                </c:pt>
                <c:pt idx="11">
                  <c:v>1.1621157279372263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D0-4AFA-A24E-AC9CB433A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38100">
              <a:solidFill>
                <a:schemeClr val="accent6"/>
              </a:solidFill>
            </a:ln>
          </c:spPr>
        </c:hiLowLines>
        <c:axId val="440129192"/>
        <c:axId val="440129584"/>
      </c:stockChart>
      <c:catAx>
        <c:axId val="440129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40129584"/>
        <c:crosses val="autoZero"/>
        <c:auto val="1"/>
        <c:lblAlgn val="ctr"/>
        <c:lblOffset val="100"/>
        <c:noMultiLvlLbl val="0"/>
      </c:catAx>
      <c:valAx>
        <c:axId val="440129584"/>
        <c:scaling>
          <c:orientation val="minMax"/>
          <c:max val="60"/>
        </c:scaling>
        <c:delete val="0"/>
        <c:axPos val="l"/>
        <c:majorGridlines>
          <c:spPr>
            <a:ln w="3175">
              <a:noFill/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40129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noFill/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image" Target="../media/image1.png"/><Relationship Id="rId4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1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8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9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0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1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2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3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6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7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8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167640</xdr:rowOff>
    </xdr:from>
    <xdr:to>
      <xdr:col>2</xdr:col>
      <xdr:colOff>895125</xdr:colOff>
      <xdr:row>2</xdr:row>
      <xdr:rowOff>176502</xdr:rowOff>
    </xdr:to>
    <xdr:pic>
      <xdr:nvPicPr>
        <xdr:cNvPr id="6009327" name="Picture 1">
          <a:extLst>
            <a:ext uri="{FF2B5EF4-FFF2-40B4-BE49-F238E27FC236}">
              <a16:creationId xmlns:a16="http://schemas.microsoft.com/office/drawing/2014/main" id="{00000000-0008-0000-0000-0000EFB15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5260"/>
          <a:ext cx="885600" cy="275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7619</xdr:colOff>
      <xdr:row>3</xdr:row>
      <xdr:rowOff>26670</xdr:rowOff>
    </xdr:from>
    <xdr:to>
      <xdr:col>4</xdr:col>
      <xdr:colOff>6380369</xdr:colOff>
      <xdr:row>3</xdr:row>
      <xdr:rowOff>26670</xdr:rowOff>
    </xdr:to>
    <xdr:sp macro="" textlink="">
      <xdr:nvSpPr>
        <xdr:cNvPr id="6009328" name="Line 2">
          <a:extLst>
            <a:ext uri="{FF2B5EF4-FFF2-40B4-BE49-F238E27FC236}">
              <a16:creationId xmlns:a16="http://schemas.microsoft.com/office/drawing/2014/main" id="{00000000-0008-0000-0000-0000F0B15B00}"/>
            </a:ext>
          </a:extLst>
        </xdr:cNvPr>
        <xdr:cNvSpPr>
          <a:spLocks noChangeShapeType="1"/>
        </xdr:cNvSpPr>
      </xdr:nvSpPr>
      <xdr:spPr bwMode="auto">
        <a:xfrm flipH="1">
          <a:off x="198119" y="491490"/>
          <a:ext cx="7992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16510</xdr:colOff>
      <xdr:row>5</xdr:row>
      <xdr:rowOff>38099</xdr:rowOff>
    </xdr:from>
    <xdr:to>
      <xdr:col>2</xdr:col>
      <xdr:colOff>1060510</xdr:colOff>
      <xdr:row>60</xdr:row>
      <xdr:rowOff>15179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grayscl/>
          <a:lum bright="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010" y="853439"/>
          <a:ext cx="1044000" cy="85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9523</xdr:colOff>
      <xdr:row>3</xdr:row>
      <xdr:rowOff>28575</xdr:rowOff>
    </xdr:from>
    <xdr:to>
      <xdr:col>4</xdr:col>
      <xdr:colOff>7044598</xdr:colOff>
      <xdr:row>3</xdr:row>
      <xdr:rowOff>28575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>
          <a:spLocks noChangeShapeType="1"/>
        </xdr:cNvSpPr>
      </xdr:nvSpPr>
      <xdr:spPr bwMode="auto">
        <a:xfrm flipH="1">
          <a:off x="200023" y="493395"/>
          <a:ext cx="89496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6</xdr:row>
      <xdr:rowOff>1</xdr:rowOff>
    </xdr:from>
    <xdr:to>
      <xdr:col>5</xdr:col>
      <xdr:colOff>0</xdr:colOff>
      <xdr:row>26</xdr:row>
      <xdr:rowOff>1</xdr:rowOff>
    </xdr:to>
    <xdr:graphicFrame macro="">
      <xdr:nvGraphicFramePr>
        <xdr:cNvPr id="4" name="4 Gráfico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57150</xdr:colOff>
      <xdr:row>4</xdr:row>
      <xdr:rowOff>93345</xdr:rowOff>
    </xdr:from>
    <xdr:to>
      <xdr:col>5</xdr:col>
      <xdr:colOff>40005</xdr:colOff>
      <xdr:row>24</xdr:row>
      <xdr:rowOff>100965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209550</xdr:colOff>
      <xdr:row>5</xdr:row>
      <xdr:rowOff>161925</xdr:rowOff>
    </xdr:from>
    <xdr:to>
      <xdr:col>5</xdr:col>
      <xdr:colOff>200025</xdr:colOff>
      <xdr:row>25</xdr:row>
      <xdr:rowOff>152400</xdr:rowOff>
    </xdr:to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0.65629</cdr:x>
      <cdr:y>0.82647</cdr:y>
    </cdr:from>
    <cdr:to>
      <cdr:x>0.94993</cdr:x>
      <cdr:y>0.88811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4619625" y="2676524"/>
          <a:ext cx="2066925" cy="1996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latin typeface="Arial" panose="020B0604020202020204" pitchFamily="34" charset="0"/>
              <a:cs typeface="Arial" panose="020B0604020202020204" pitchFamily="34" charset="0"/>
            </a:rPr>
            <a:t>    </a:t>
          </a:r>
          <a:r>
            <a:rPr lang="es-ES" sz="800">
              <a:solidFill>
                <a:srgbClr val="005463"/>
              </a:solidFill>
              <a:latin typeface="Arial" panose="020B0604020202020204" pitchFamily="34" charset="0"/>
              <a:cs typeface="Arial" panose="020B0604020202020204" pitchFamily="34" charset="0"/>
            </a:rPr>
            <a:t>Hidraulica</a:t>
          </a:r>
          <a:r>
            <a:rPr lang="es-ES" sz="800">
              <a:latin typeface="Arial" panose="020B0604020202020204" pitchFamily="34" charset="0"/>
              <a:cs typeface="Arial" panose="020B0604020202020204" pitchFamily="34" charset="0"/>
            </a:rPr>
            <a:t>            </a:t>
          </a:r>
          <a:r>
            <a:rPr lang="es-ES" sz="800">
              <a:solidFill>
                <a:srgbClr val="005463"/>
              </a:solidFill>
              <a:latin typeface="Arial" panose="020B0604020202020204" pitchFamily="34" charset="0"/>
              <a:cs typeface="Arial" panose="020B0604020202020204" pitchFamily="34" charset="0"/>
            </a:rPr>
            <a:t>Eólica</a:t>
          </a:r>
          <a:r>
            <a:rPr lang="es-ES" sz="800">
              <a:latin typeface="Arial" panose="020B0604020202020204" pitchFamily="34" charset="0"/>
              <a:cs typeface="Arial" panose="020B0604020202020204" pitchFamily="34" charset="0"/>
            </a:rPr>
            <a:t>            </a:t>
          </a:r>
          <a:r>
            <a:rPr lang="es-ES" sz="800">
              <a:solidFill>
                <a:srgbClr val="005463"/>
              </a:solidFill>
              <a:latin typeface="Arial" panose="020B0604020202020204" pitchFamily="34" charset="0"/>
              <a:cs typeface="Arial" panose="020B0604020202020204" pitchFamily="34" charset="0"/>
            </a:rPr>
            <a:t>Solar</a:t>
          </a:r>
        </a:p>
      </cdr:txBody>
    </cdr:sp>
  </cdr:relSizeAnchor>
  <cdr:relSizeAnchor xmlns:cdr="http://schemas.openxmlformats.org/drawingml/2006/chartDrawing">
    <cdr:from>
      <cdr:x>0.6585</cdr:x>
      <cdr:y>0.85099</cdr:y>
    </cdr:from>
    <cdr:to>
      <cdr:x>0.68033</cdr:x>
      <cdr:y>0.878</cdr:y>
    </cdr:to>
    <cdr:sp macro="" textlink="">
      <cdr:nvSpPr>
        <cdr:cNvPr id="3" name="Rectángulo 2"/>
        <cdr:cNvSpPr/>
      </cdr:nvSpPr>
      <cdr:spPr>
        <a:xfrm xmlns:a="http://schemas.openxmlformats.org/drawingml/2006/main">
          <a:off x="4635170" y="2755922"/>
          <a:ext cx="153660" cy="87471"/>
        </a:xfrm>
        <a:prstGeom xmlns:a="http://schemas.openxmlformats.org/drawingml/2006/main" prst="rect">
          <a:avLst/>
        </a:prstGeom>
        <a:solidFill xmlns:a="http://schemas.openxmlformats.org/drawingml/2006/main">
          <a:srgbClr val="00B0F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0.77142</cdr:x>
      <cdr:y>0.84805</cdr:y>
    </cdr:from>
    <cdr:to>
      <cdr:x>0.79325</cdr:x>
      <cdr:y>0.87506</cdr:y>
    </cdr:to>
    <cdr:sp macro="" textlink="">
      <cdr:nvSpPr>
        <cdr:cNvPr id="4" name="Rectángulo 3"/>
        <cdr:cNvSpPr/>
      </cdr:nvSpPr>
      <cdr:spPr>
        <a:xfrm xmlns:a="http://schemas.openxmlformats.org/drawingml/2006/main">
          <a:off x="5429986" y="2746397"/>
          <a:ext cx="153661" cy="87471"/>
        </a:xfrm>
        <a:prstGeom xmlns:a="http://schemas.openxmlformats.org/drawingml/2006/main" prst="rect">
          <a:avLst/>
        </a:prstGeom>
        <a:solidFill xmlns:a="http://schemas.openxmlformats.org/drawingml/2006/main">
          <a:srgbClr val="92D05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0.8565</cdr:x>
      <cdr:y>0.84216</cdr:y>
    </cdr:from>
    <cdr:to>
      <cdr:x>0.87833</cdr:x>
      <cdr:y>0.86917</cdr:y>
    </cdr:to>
    <cdr:sp macro="" textlink="">
      <cdr:nvSpPr>
        <cdr:cNvPr id="5" name="Rectángulo 4"/>
        <cdr:cNvSpPr/>
      </cdr:nvSpPr>
      <cdr:spPr>
        <a:xfrm xmlns:a="http://schemas.openxmlformats.org/drawingml/2006/main">
          <a:off x="6028850" y="2727343"/>
          <a:ext cx="153661" cy="8747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0</xdr:colOff>
      <xdr:row>6</xdr:row>
      <xdr:rowOff>19050</xdr:rowOff>
    </xdr:from>
    <xdr:to>
      <xdr:col>4</xdr:col>
      <xdr:colOff>7048499</xdr:colOff>
      <xdr:row>24</xdr:row>
      <xdr:rowOff>7620</xdr:rowOff>
    </xdr:to>
    <xdr:graphicFrame macro="">
      <xdr:nvGraphicFramePr>
        <xdr:cNvPr id="2" name="GRAF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3" name="Picture 78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9524</xdr:colOff>
      <xdr:row>3</xdr:row>
      <xdr:rowOff>28575</xdr:rowOff>
    </xdr:from>
    <xdr:to>
      <xdr:col>4</xdr:col>
      <xdr:colOff>7044599</xdr:colOff>
      <xdr:row>3</xdr:row>
      <xdr:rowOff>28575</xdr:rowOff>
    </xdr:to>
    <xdr:sp macro="" textlink="">
      <xdr:nvSpPr>
        <xdr:cNvPr id="4" name="Line 79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ShapeType="1"/>
        </xdr:cNvSpPr>
      </xdr:nvSpPr>
      <xdr:spPr bwMode="auto">
        <a:xfrm flipH="1">
          <a:off x="200024" y="493395"/>
          <a:ext cx="89496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22860</xdr:colOff>
      <xdr:row>6</xdr:row>
      <xdr:rowOff>9525</xdr:rowOff>
    </xdr:from>
    <xdr:to>
      <xdr:col>5</xdr:col>
      <xdr:colOff>0</xdr:colOff>
      <xdr:row>24</xdr:row>
      <xdr:rowOff>106680</xdr:rowOff>
    </xdr:to>
    <xdr:graphicFrame macro="">
      <xdr:nvGraphicFramePr>
        <xdr:cNvPr id="6310028" name="GRAF1">
          <a:extLst>
            <a:ext uri="{FF2B5EF4-FFF2-40B4-BE49-F238E27FC236}">
              <a16:creationId xmlns:a16="http://schemas.microsoft.com/office/drawing/2014/main" id="{00000000-0008-0000-0A00-00008C486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6310029" name="Picture 2">
          <a:extLst>
            <a:ext uri="{FF2B5EF4-FFF2-40B4-BE49-F238E27FC236}">
              <a16:creationId xmlns:a16="http://schemas.microsoft.com/office/drawing/2014/main" id="{00000000-0008-0000-0A00-00008D486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9524</xdr:colOff>
      <xdr:row>3</xdr:row>
      <xdr:rowOff>28575</xdr:rowOff>
    </xdr:from>
    <xdr:to>
      <xdr:col>4</xdr:col>
      <xdr:colOff>7044599</xdr:colOff>
      <xdr:row>3</xdr:row>
      <xdr:rowOff>28575</xdr:rowOff>
    </xdr:to>
    <xdr:sp macro="" textlink="">
      <xdr:nvSpPr>
        <xdr:cNvPr id="6310030" name="Line 3">
          <a:extLst>
            <a:ext uri="{FF2B5EF4-FFF2-40B4-BE49-F238E27FC236}">
              <a16:creationId xmlns:a16="http://schemas.microsoft.com/office/drawing/2014/main" id="{00000000-0008-0000-0A00-00008E486000}"/>
            </a:ext>
          </a:extLst>
        </xdr:cNvPr>
        <xdr:cNvSpPr>
          <a:spLocks noChangeShapeType="1"/>
        </xdr:cNvSpPr>
      </xdr:nvSpPr>
      <xdr:spPr bwMode="auto">
        <a:xfrm flipH="1">
          <a:off x="200024" y="493395"/>
          <a:ext cx="89496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0.39676</cdr:x>
      <cdr:y>0.08064</cdr:y>
    </cdr:from>
    <cdr:to>
      <cdr:x>0.4275</cdr:x>
      <cdr:y>0.13174</cdr:y>
    </cdr:to>
    <cdr:sp macro="" textlink="">
      <cdr:nvSpPr>
        <cdr:cNvPr id="304129" name="Texto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01957" y="165262"/>
          <a:ext cx="133683" cy="95288"/>
        </a:xfrm>
        <a:prstGeom xmlns:a="http://schemas.openxmlformats.org/drawingml/2006/main" prst="rect">
          <a:avLst/>
        </a:prstGeom>
        <a:solidFill xmlns:a="http://schemas.openxmlformats.org/drawingml/2006/main">
          <a:srgbClr val="008080"/>
        </a:solidFill>
        <a:ln xmlns:a="http://schemas.openxmlformats.org/drawingml/2006/main" w="0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0.54191</cdr:x>
      <cdr:y>0.10655</cdr:y>
    </cdr:from>
    <cdr:to>
      <cdr:x>0.57582</cdr:x>
      <cdr:y>0.10655</cdr:y>
    </cdr:to>
    <cdr:sp macro="" textlink="">
      <cdr:nvSpPr>
        <cdr:cNvPr id="304130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032179" y="213487"/>
          <a:ext cx="148006" cy="5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624FAC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0.54191</cdr:x>
      <cdr:y>0.18286</cdr:y>
    </cdr:from>
    <cdr:to>
      <cdr:x>0.57436</cdr:x>
      <cdr:y>0.18286</cdr:y>
    </cdr:to>
    <cdr:sp macro="" textlink="">
      <cdr:nvSpPr>
        <cdr:cNvPr id="304131" name="Line 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032179" y="355838"/>
          <a:ext cx="141322" cy="5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0">
          <a:solidFill>
            <a:srgbClr val="004563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0.579</cdr:x>
      <cdr:y>0.07366</cdr:y>
    </cdr:from>
    <cdr:to>
      <cdr:x>0.89185</cdr:x>
      <cdr:y>0.14303</cdr:y>
    </cdr:to>
    <cdr:sp macro="" textlink="">
      <cdr:nvSpPr>
        <cdr:cNvPr id="304132" name="Texto 2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61138" y="174243"/>
          <a:ext cx="1221745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22860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Producible medio histórico</a:t>
          </a:r>
        </a:p>
      </cdr:txBody>
    </cdr:sp>
  </cdr:relSizeAnchor>
  <cdr:relSizeAnchor xmlns:cdr="http://schemas.openxmlformats.org/drawingml/2006/chartDrawing">
    <cdr:from>
      <cdr:x>0.579</cdr:x>
      <cdr:y>0.16269</cdr:y>
    </cdr:from>
    <cdr:to>
      <cdr:x>0.68718</cdr:x>
      <cdr:y>0.21718</cdr:y>
    </cdr:to>
    <cdr:sp macro="" textlink="">
      <cdr:nvSpPr>
        <cdr:cNvPr id="304133" name="Texto 2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67846" y="490005"/>
          <a:ext cx="760016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22860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Producible 2020</a:t>
          </a:r>
        </a:p>
      </cdr:txBody>
    </cdr:sp>
  </cdr:relSizeAnchor>
  <cdr:relSizeAnchor xmlns:cdr="http://schemas.openxmlformats.org/drawingml/2006/chartDrawing">
    <cdr:from>
      <cdr:x>0.39676</cdr:x>
      <cdr:y>0.16726</cdr:y>
    </cdr:from>
    <cdr:to>
      <cdr:x>0.4275</cdr:x>
      <cdr:y>0.21837</cdr:y>
    </cdr:to>
    <cdr:sp macro="" textlink="">
      <cdr:nvSpPr>
        <cdr:cNvPr id="304147" name="Texto 10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01957" y="326787"/>
          <a:ext cx="133683" cy="95288"/>
        </a:xfrm>
        <a:prstGeom xmlns:a="http://schemas.openxmlformats.org/drawingml/2006/main" prst="rect">
          <a:avLst/>
        </a:prstGeom>
        <a:solidFill xmlns:a="http://schemas.openxmlformats.org/drawingml/2006/main">
          <a:srgbClr val="FF8080"/>
        </a:solidFill>
        <a:ln xmlns:a="http://schemas.openxmlformats.org/drawingml/2006/main" w="0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0.43213</cdr:x>
      <cdr:y>0.07127</cdr:y>
    </cdr:from>
    <cdr:to>
      <cdr:x>0.53616</cdr:x>
      <cdr:y>0.14063</cdr:y>
    </cdr:to>
    <cdr:sp macro="" textlink="">
      <cdr:nvSpPr>
        <cdr:cNvPr id="304159" name="Texto 2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87577" y="168570"/>
          <a:ext cx="406265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22860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Húmedo</a:t>
          </a:r>
        </a:p>
      </cdr:txBody>
    </cdr:sp>
  </cdr:relSizeAnchor>
  <cdr:relSizeAnchor xmlns:cdr="http://schemas.openxmlformats.org/drawingml/2006/chartDrawing">
    <cdr:from>
      <cdr:x>0.43213</cdr:x>
      <cdr:y>0.15285</cdr:y>
    </cdr:from>
    <cdr:to>
      <cdr:x>0.49674</cdr:x>
      <cdr:y>0.22222</cdr:y>
    </cdr:to>
    <cdr:sp macro="" textlink="">
      <cdr:nvSpPr>
        <cdr:cNvPr id="304160" name="Texto 2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87577" y="361543"/>
          <a:ext cx="252313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22860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Seco</a:t>
          </a:r>
        </a:p>
      </cdr:txBody>
    </cdr:sp>
  </cdr:relSizeAnchor>
  <cdr:relSizeAnchor xmlns:cdr="http://schemas.openxmlformats.org/drawingml/2006/chartDrawing">
    <cdr:from>
      <cdr:x>0.11709</cdr:x>
      <cdr:y>0.84174</cdr:y>
    </cdr:from>
    <cdr:to>
      <cdr:x>0.93882</cdr:x>
      <cdr:y>0.92342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845820" y="2512695"/>
          <a:ext cx="5935980" cy="2438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rPr>
            <a:t>E               F               M              A               M               J                J               A                S                O                N               D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3</xdr:row>
      <xdr:rowOff>28575</xdr:rowOff>
    </xdr:from>
    <xdr:to>
      <xdr:col>4</xdr:col>
      <xdr:colOff>3923775</xdr:colOff>
      <xdr:row>3</xdr:row>
      <xdr:rowOff>28575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>
          <a:spLocks noChangeShapeType="1"/>
        </xdr:cNvSpPr>
      </xdr:nvSpPr>
      <xdr:spPr bwMode="auto">
        <a:xfrm flipH="1">
          <a:off x="200025" y="493395"/>
          <a:ext cx="5724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</xdr:colOff>
      <xdr:row>23</xdr:row>
      <xdr:rowOff>152400</xdr:rowOff>
    </xdr:from>
    <xdr:to>
      <xdr:col>4</xdr:col>
      <xdr:colOff>3914775</xdr:colOff>
      <xdr:row>38</xdr:row>
      <xdr:rowOff>152400</xdr:rowOff>
    </xdr:to>
    <xdr:graphicFrame macro="">
      <xdr:nvGraphicFramePr>
        <xdr:cNvPr id="6" name="Graf3_and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6</xdr:row>
      <xdr:rowOff>0</xdr:rowOff>
    </xdr:from>
    <xdr:to>
      <xdr:col>4</xdr:col>
      <xdr:colOff>3905250</xdr:colOff>
      <xdr:row>21</xdr:row>
      <xdr:rowOff>0</xdr:rowOff>
    </xdr:to>
    <xdr:graphicFrame macro="">
      <xdr:nvGraphicFramePr>
        <xdr:cNvPr id="7" name="Graf3_and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15239</xdr:colOff>
      <xdr:row>6</xdr:row>
      <xdr:rowOff>19050</xdr:rowOff>
    </xdr:from>
    <xdr:to>
      <xdr:col>5</xdr:col>
      <xdr:colOff>0</xdr:colOff>
      <xdr:row>24</xdr:row>
      <xdr:rowOff>0</xdr:rowOff>
    </xdr:to>
    <xdr:graphicFrame macro="">
      <xdr:nvGraphicFramePr>
        <xdr:cNvPr id="2" name="GRAF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3" name="Picture 78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9524</xdr:colOff>
      <xdr:row>3</xdr:row>
      <xdr:rowOff>28575</xdr:rowOff>
    </xdr:from>
    <xdr:to>
      <xdr:col>4</xdr:col>
      <xdr:colOff>7044599</xdr:colOff>
      <xdr:row>3</xdr:row>
      <xdr:rowOff>28575</xdr:rowOff>
    </xdr:to>
    <xdr:sp macro="" textlink="">
      <xdr:nvSpPr>
        <xdr:cNvPr id="4" name="Line 79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>
          <a:spLocks noChangeShapeType="1"/>
        </xdr:cNvSpPr>
      </xdr:nvSpPr>
      <xdr:spPr bwMode="auto">
        <a:xfrm flipH="1">
          <a:off x="200024" y="493395"/>
          <a:ext cx="89496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9523</xdr:colOff>
      <xdr:row>3</xdr:row>
      <xdr:rowOff>28575</xdr:rowOff>
    </xdr:from>
    <xdr:to>
      <xdr:col>4</xdr:col>
      <xdr:colOff>7044598</xdr:colOff>
      <xdr:row>3</xdr:row>
      <xdr:rowOff>28575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>
          <a:spLocks noChangeShapeType="1"/>
        </xdr:cNvSpPr>
      </xdr:nvSpPr>
      <xdr:spPr bwMode="auto">
        <a:xfrm flipH="1">
          <a:off x="200023" y="493395"/>
          <a:ext cx="89496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6</xdr:row>
      <xdr:rowOff>1</xdr:rowOff>
    </xdr:from>
    <xdr:to>
      <xdr:col>5</xdr:col>
      <xdr:colOff>0</xdr:colOff>
      <xdr:row>24</xdr:row>
      <xdr:rowOff>0</xdr:rowOff>
    </xdr:to>
    <xdr:graphicFrame macro="">
      <xdr:nvGraphicFramePr>
        <xdr:cNvPr id="4" name="4 Gráfico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9524</xdr:colOff>
      <xdr:row>3</xdr:row>
      <xdr:rowOff>28575</xdr:rowOff>
    </xdr:from>
    <xdr:to>
      <xdr:col>4</xdr:col>
      <xdr:colOff>7043849</xdr:colOff>
      <xdr:row>3</xdr:row>
      <xdr:rowOff>28575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>
          <a:spLocks noChangeShapeType="1"/>
        </xdr:cNvSpPr>
      </xdr:nvSpPr>
      <xdr:spPr bwMode="auto">
        <a:xfrm flipH="1">
          <a:off x="200024" y="495300"/>
          <a:ext cx="87012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6</xdr:row>
      <xdr:rowOff>1</xdr:rowOff>
    </xdr:from>
    <xdr:to>
      <xdr:col>5</xdr:col>
      <xdr:colOff>0</xdr:colOff>
      <xdr:row>24</xdr:row>
      <xdr:rowOff>0</xdr:rowOff>
    </xdr:to>
    <xdr:graphicFrame macro="">
      <xdr:nvGraphicFramePr>
        <xdr:cNvPr id="4" name="4 Gráfico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17145</xdr:colOff>
      <xdr:row>1</xdr:row>
      <xdr:rowOff>161925</xdr:rowOff>
    </xdr:from>
    <xdr:to>
      <xdr:col>2</xdr:col>
      <xdr:colOff>902970</xdr:colOff>
      <xdr:row>2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645" y="169545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9523</xdr:colOff>
      <xdr:row>3</xdr:row>
      <xdr:rowOff>28575</xdr:rowOff>
    </xdr:from>
    <xdr:to>
      <xdr:col>4</xdr:col>
      <xdr:colOff>7044598</xdr:colOff>
      <xdr:row>3</xdr:row>
      <xdr:rowOff>28575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>
          <a:spLocks noChangeShapeType="1"/>
        </xdr:cNvSpPr>
      </xdr:nvSpPr>
      <xdr:spPr bwMode="auto">
        <a:xfrm flipH="1">
          <a:off x="200023" y="493395"/>
          <a:ext cx="89496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6</xdr:row>
      <xdr:rowOff>1</xdr:rowOff>
    </xdr:from>
    <xdr:to>
      <xdr:col>5</xdr:col>
      <xdr:colOff>0</xdr:colOff>
      <xdr:row>24</xdr:row>
      <xdr:rowOff>15240</xdr:rowOff>
    </xdr:to>
    <xdr:graphicFrame macro="">
      <xdr:nvGraphicFramePr>
        <xdr:cNvPr id="4" name="4 Gráfico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62864</xdr:colOff>
      <xdr:row>6</xdr:row>
      <xdr:rowOff>15240</xdr:rowOff>
    </xdr:from>
    <xdr:to>
      <xdr:col>5</xdr:col>
      <xdr:colOff>7619</xdr:colOff>
      <xdr:row>24</xdr:row>
      <xdr:rowOff>7620</xdr:rowOff>
    </xdr:to>
    <xdr:graphicFrame macro="">
      <xdr:nvGraphicFramePr>
        <xdr:cNvPr id="2" name="GRAF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3" name="Picture 64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4" name="Line 65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>
          <a:spLocks noChangeShapeType="1"/>
        </xdr:cNvSpPr>
      </xdr:nvSpPr>
      <xdr:spPr bwMode="auto">
        <a:xfrm flipH="1">
          <a:off x="200025" y="493395"/>
          <a:ext cx="89496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29969</xdr:colOff>
      <xdr:row>4</xdr:row>
      <xdr:rowOff>330969</xdr:rowOff>
    </xdr:from>
    <xdr:to>
      <xdr:col>8</xdr:col>
      <xdr:colOff>64943</xdr:colOff>
      <xdr:row>12</xdr:row>
      <xdr:rowOff>160980</xdr:rowOff>
    </xdr:to>
    <xdr:sp macro="" textlink="">
      <xdr:nvSpPr>
        <xdr:cNvPr id="2" name="Castilla León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>
          <a:spLocks/>
        </xdr:cNvSpPr>
      </xdr:nvSpPr>
      <xdr:spPr bwMode="auto">
        <a:xfrm>
          <a:off x="2839844" y="1331094"/>
          <a:ext cx="2349549" cy="1763586"/>
        </a:xfrm>
        <a:custGeom>
          <a:avLst/>
          <a:gdLst/>
          <a:ahLst/>
          <a:cxnLst>
            <a:cxn ang="0">
              <a:pos x="1032" y="798"/>
            </a:cxn>
            <a:cxn ang="0">
              <a:pos x="936" y="876"/>
            </a:cxn>
            <a:cxn ang="0">
              <a:pos x="876" y="966"/>
            </a:cxn>
            <a:cxn ang="0">
              <a:pos x="810" y="1074"/>
            </a:cxn>
            <a:cxn ang="0">
              <a:pos x="750" y="1128"/>
            </a:cxn>
            <a:cxn ang="0">
              <a:pos x="696" y="1152"/>
            </a:cxn>
            <a:cxn ang="0">
              <a:pos x="636" y="1176"/>
            </a:cxn>
            <a:cxn ang="0">
              <a:pos x="588" y="1188"/>
            </a:cxn>
            <a:cxn ang="0">
              <a:pos x="492" y="1164"/>
            </a:cxn>
            <a:cxn ang="0">
              <a:pos x="402" y="1158"/>
            </a:cxn>
            <a:cxn ang="0">
              <a:pos x="360" y="1122"/>
            </a:cxn>
            <a:cxn ang="0">
              <a:pos x="300" y="1128"/>
            </a:cxn>
            <a:cxn ang="0">
              <a:pos x="222" y="1074"/>
            </a:cxn>
            <a:cxn ang="0">
              <a:pos x="144" y="1116"/>
            </a:cxn>
            <a:cxn ang="0">
              <a:pos x="66" y="1146"/>
            </a:cxn>
            <a:cxn ang="0">
              <a:pos x="66" y="840"/>
            </a:cxn>
            <a:cxn ang="0">
              <a:pos x="204" y="708"/>
            </a:cxn>
            <a:cxn ang="0">
              <a:pos x="186" y="618"/>
            </a:cxn>
            <a:cxn ang="0">
              <a:pos x="72" y="480"/>
            </a:cxn>
            <a:cxn ang="0">
              <a:pos x="30" y="432"/>
            </a:cxn>
            <a:cxn ang="0">
              <a:pos x="72" y="324"/>
            </a:cxn>
            <a:cxn ang="0">
              <a:pos x="48" y="276"/>
            </a:cxn>
            <a:cxn ang="0">
              <a:pos x="18" y="216"/>
            </a:cxn>
            <a:cxn ang="0">
              <a:pos x="72" y="156"/>
            </a:cxn>
            <a:cxn ang="0">
              <a:pos x="168" y="120"/>
            </a:cxn>
            <a:cxn ang="0">
              <a:pos x="246" y="84"/>
            </a:cxn>
            <a:cxn ang="0">
              <a:pos x="348" y="108"/>
            </a:cxn>
            <a:cxn ang="0">
              <a:pos x="456" y="84"/>
            </a:cxn>
            <a:cxn ang="0">
              <a:pos x="552" y="54"/>
            </a:cxn>
            <a:cxn ang="0">
              <a:pos x="648" y="36"/>
            </a:cxn>
            <a:cxn ang="0">
              <a:pos x="816" y="114"/>
            </a:cxn>
            <a:cxn ang="0">
              <a:pos x="900" y="186"/>
            </a:cxn>
            <a:cxn ang="0">
              <a:pos x="930" y="138"/>
            </a:cxn>
            <a:cxn ang="0">
              <a:pos x="900" y="108"/>
            </a:cxn>
            <a:cxn ang="0">
              <a:pos x="1002" y="24"/>
            </a:cxn>
            <a:cxn ang="0">
              <a:pos x="1134" y="30"/>
            </a:cxn>
            <a:cxn ang="0">
              <a:pos x="1158" y="90"/>
            </a:cxn>
            <a:cxn ang="0">
              <a:pos x="1164" y="126"/>
            </a:cxn>
            <a:cxn ang="0">
              <a:pos x="1098" y="144"/>
            </a:cxn>
            <a:cxn ang="0">
              <a:pos x="1146" y="174"/>
            </a:cxn>
            <a:cxn ang="0">
              <a:pos x="1158" y="234"/>
            </a:cxn>
            <a:cxn ang="0">
              <a:pos x="1170" y="330"/>
            </a:cxn>
            <a:cxn ang="0">
              <a:pos x="1158" y="408"/>
            </a:cxn>
            <a:cxn ang="0">
              <a:pos x="1248" y="450"/>
            </a:cxn>
            <a:cxn ang="0">
              <a:pos x="1266" y="462"/>
            </a:cxn>
            <a:cxn ang="0">
              <a:pos x="1314" y="468"/>
            </a:cxn>
            <a:cxn ang="0">
              <a:pos x="1398" y="420"/>
            </a:cxn>
            <a:cxn ang="0">
              <a:pos x="1440" y="462"/>
            </a:cxn>
            <a:cxn ang="0">
              <a:pos x="1482" y="498"/>
            </a:cxn>
            <a:cxn ang="0">
              <a:pos x="1542" y="552"/>
            </a:cxn>
            <a:cxn ang="0">
              <a:pos x="1494" y="624"/>
            </a:cxn>
            <a:cxn ang="0">
              <a:pos x="1476" y="684"/>
            </a:cxn>
            <a:cxn ang="0">
              <a:pos x="1470" y="822"/>
            </a:cxn>
            <a:cxn ang="0">
              <a:pos x="1380" y="822"/>
            </a:cxn>
            <a:cxn ang="0">
              <a:pos x="1284" y="750"/>
            </a:cxn>
            <a:cxn ang="0">
              <a:pos x="1212" y="738"/>
            </a:cxn>
          </a:cxnLst>
          <a:rect l="0" t="0" r="r" b="b"/>
          <a:pathLst>
            <a:path w="1554" h="1212">
              <a:moveTo>
                <a:pt x="1122" y="738"/>
              </a:moveTo>
              <a:lnTo>
                <a:pt x="1122" y="750"/>
              </a:lnTo>
              <a:lnTo>
                <a:pt x="1110" y="762"/>
              </a:lnTo>
              <a:lnTo>
                <a:pt x="1074" y="762"/>
              </a:lnTo>
              <a:lnTo>
                <a:pt x="1074" y="780"/>
              </a:lnTo>
              <a:lnTo>
                <a:pt x="1062" y="780"/>
              </a:lnTo>
              <a:lnTo>
                <a:pt x="1050" y="792"/>
              </a:lnTo>
              <a:lnTo>
                <a:pt x="1044" y="798"/>
              </a:lnTo>
              <a:lnTo>
                <a:pt x="1032" y="798"/>
              </a:lnTo>
              <a:lnTo>
                <a:pt x="1014" y="804"/>
              </a:lnTo>
              <a:lnTo>
                <a:pt x="1002" y="822"/>
              </a:lnTo>
              <a:lnTo>
                <a:pt x="996" y="834"/>
              </a:lnTo>
              <a:lnTo>
                <a:pt x="984" y="834"/>
              </a:lnTo>
              <a:lnTo>
                <a:pt x="972" y="852"/>
              </a:lnTo>
              <a:lnTo>
                <a:pt x="972" y="858"/>
              </a:lnTo>
              <a:lnTo>
                <a:pt x="966" y="864"/>
              </a:lnTo>
              <a:lnTo>
                <a:pt x="954" y="864"/>
              </a:lnTo>
              <a:lnTo>
                <a:pt x="936" y="876"/>
              </a:lnTo>
              <a:lnTo>
                <a:pt x="918" y="894"/>
              </a:lnTo>
              <a:lnTo>
                <a:pt x="918" y="912"/>
              </a:lnTo>
              <a:lnTo>
                <a:pt x="906" y="924"/>
              </a:lnTo>
              <a:lnTo>
                <a:pt x="906" y="948"/>
              </a:lnTo>
              <a:lnTo>
                <a:pt x="894" y="948"/>
              </a:lnTo>
              <a:lnTo>
                <a:pt x="888" y="942"/>
              </a:lnTo>
              <a:lnTo>
                <a:pt x="882" y="942"/>
              </a:lnTo>
              <a:lnTo>
                <a:pt x="876" y="954"/>
              </a:lnTo>
              <a:lnTo>
                <a:pt x="876" y="966"/>
              </a:lnTo>
              <a:lnTo>
                <a:pt x="864" y="966"/>
              </a:lnTo>
              <a:lnTo>
                <a:pt x="864" y="972"/>
              </a:lnTo>
              <a:lnTo>
                <a:pt x="858" y="972"/>
              </a:lnTo>
              <a:lnTo>
                <a:pt x="852" y="996"/>
              </a:lnTo>
              <a:lnTo>
                <a:pt x="852" y="1014"/>
              </a:lnTo>
              <a:lnTo>
                <a:pt x="828" y="1014"/>
              </a:lnTo>
              <a:lnTo>
                <a:pt x="822" y="1026"/>
              </a:lnTo>
              <a:lnTo>
                <a:pt x="810" y="1038"/>
              </a:lnTo>
              <a:lnTo>
                <a:pt x="810" y="1074"/>
              </a:lnTo>
              <a:lnTo>
                <a:pt x="804" y="1086"/>
              </a:lnTo>
              <a:lnTo>
                <a:pt x="786" y="1086"/>
              </a:lnTo>
              <a:lnTo>
                <a:pt x="780" y="1092"/>
              </a:lnTo>
              <a:lnTo>
                <a:pt x="780" y="1098"/>
              </a:lnTo>
              <a:lnTo>
                <a:pt x="774" y="1104"/>
              </a:lnTo>
              <a:lnTo>
                <a:pt x="774" y="1116"/>
              </a:lnTo>
              <a:lnTo>
                <a:pt x="768" y="1122"/>
              </a:lnTo>
              <a:lnTo>
                <a:pt x="768" y="1128"/>
              </a:lnTo>
              <a:lnTo>
                <a:pt x="750" y="1128"/>
              </a:lnTo>
              <a:lnTo>
                <a:pt x="744" y="1134"/>
              </a:lnTo>
              <a:lnTo>
                <a:pt x="738" y="1134"/>
              </a:lnTo>
              <a:lnTo>
                <a:pt x="738" y="1146"/>
              </a:lnTo>
              <a:lnTo>
                <a:pt x="732" y="1152"/>
              </a:lnTo>
              <a:lnTo>
                <a:pt x="732" y="1164"/>
              </a:lnTo>
              <a:lnTo>
                <a:pt x="714" y="1176"/>
              </a:lnTo>
              <a:lnTo>
                <a:pt x="702" y="1176"/>
              </a:lnTo>
              <a:lnTo>
                <a:pt x="696" y="1164"/>
              </a:lnTo>
              <a:lnTo>
                <a:pt x="696" y="1152"/>
              </a:lnTo>
              <a:lnTo>
                <a:pt x="690" y="1146"/>
              </a:lnTo>
              <a:lnTo>
                <a:pt x="684" y="1146"/>
              </a:lnTo>
              <a:lnTo>
                <a:pt x="672" y="1152"/>
              </a:lnTo>
              <a:lnTo>
                <a:pt x="666" y="1146"/>
              </a:lnTo>
              <a:lnTo>
                <a:pt x="660" y="1146"/>
              </a:lnTo>
              <a:lnTo>
                <a:pt x="654" y="1152"/>
              </a:lnTo>
              <a:lnTo>
                <a:pt x="654" y="1164"/>
              </a:lnTo>
              <a:lnTo>
                <a:pt x="648" y="1176"/>
              </a:lnTo>
              <a:lnTo>
                <a:pt x="636" y="1176"/>
              </a:lnTo>
              <a:lnTo>
                <a:pt x="624" y="1188"/>
              </a:lnTo>
              <a:lnTo>
                <a:pt x="624" y="1206"/>
              </a:lnTo>
              <a:lnTo>
                <a:pt x="618" y="1206"/>
              </a:lnTo>
              <a:lnTo>
                <a:pt x="612" y="1212"/>
              </a:lnTo>
              <a:lnTo>
                <a:pt x="594" y="1212"/>
              </a:lnTo>
              <a:lnTo>
                <a:pt x="594" y="1206"/>
              </a:lnTo>
              <a:lnTo>
                <a:pt x="606" y="1194"/>
              </a:lnTo>
              <a:lnTo>
                <a:pt x="594" y="1188"/>
              </a:lnTo>
              <a:lnTo>
                <a:pt x="588" y="1188"/>
              </a:lnTo>
              <a:lnTo>
                <a:pt x="582" y="1194"/>
              </a:lnTo>
              <a:lnTo>
                <a:pt x="576" y="1194"/>
              </a:lnTo>
              <a:lnTo>
                <a:pt x="558" y="1212"/>
              </a:lnTo>
              <a:lnTo>
                <a:pt x="534" y="1212"/>
              </a:lnTo>
              <a:lnTo>
                <a:pt x="504" y="1206"/>
              </a:lnTo>
              <a:lnTo>
                <a:pt x="498" y="1206"/>
              </a:lnTo>
              <a:lnTo>
                <a:pt x="498" y="1188"/>
              </a:lnTo>
              <a:lnTo>
                <a:pt x="492" y="1188"/>
              </a:lnTo>
              <a:lnTo>
                <a:pt x="492" y="1164"/>
              </a:lnTo>
              <a:lnTo>
                <a:pt x="498" y="1158"/>
              </a:lnTo>
              <a:lnTo>
                <a:pt x="498" y="1152"/>
              </a:lnTo>
              <a:lnTo>
                <a:pt x="474" y="1152"/>
              </a:lnTo>
              <a:lnTo>
                <a:pt x="468" y="1158"/>
              </a:lnTo>
              <a:lnTo>
                <a:pt x="444" y="1176"/>
              </a:lnTo>
              <a:lnTo>
                <a:pt x="432" y="1176"/>
              </a:lnTo>
              <a:lnTo>
                <a:pt x="420" y="1164"/>
              </a:lnTo>
              <a:lnTo>
                <a:pt x="414" y="1164"/>
              </a:lnTo>
              <a:lnTo>
                <a:pt x="402" y="1158"/>
              </a:lnTo>
              <a:lnTo>
                <a:pt x="402" y="1152"/>
              </a:lnTo>
              <a:lnTo>
                <a:pt x="396" y="1152"/>
              </a:lnTo>
              <a:lnTo>
                <a:pt x="396" y="1146"/>
              </a:lnTo>
              <a:lnTo>
                <a:pt x="390" y="1134"/>
              </a:lnTo>
              <a:lnTo>
                <a:pt x="384" y="1134"/>
              </a:lnTo>
              <a:lnTo>
                <a:pt x="378" y="1134"/>
              </a:lnTo>
              <a:lnTo>
                <a:pt x="366" y="1146"/>
              </a:lnTo>
              <a:lnTo>
                <a:pt x="366" y="1122"/>
              </a:lnTo>
              <a:lnTo>
                <a:pt x="360" y="1122"/>
              </a:lnTo>
              <a:lnTo>
                <a:pt x="360" y="1116"/>
              </a:lnTo>
              <a:lnTo>
                <a:pt x="348" y="1116"/>
              </a:lnTo>
              <a:lnTo>
                <a:pt x="336" y="1128"/>
              </a:lnTo>
              <a:lnTo>
                <a:pt x="336" y="1134"/>
              </a:lnTo>
              <a:lnTo>
                <a:pt x="324" y="1146"/>
              </a:lnTo>
              <a:lnTo>
                <a:pt x="318" y="1146"/>
              </a:lnTo>
              <a:lnTo>
                <a:pt x="312" y="1134"/>
              </a:lnTo>
              <a:lnTo>
                <a:pt x="306" y="1134"/>
              </a:lnTo>
              <a:lnTo>
                <a:pt x="300" y="1128"/>
              </a:lnTo>
              <a:lnTo>
                <a:pt x="300" y="1122"/>
              </a:lnTo>
              <a:lnTo>
                <a:pt x="276" y="1098"/>
              </a:lnTo>
              <a:lnTo>
                <a:pt x="276" y="1092"/>
              </a:lnTo>
              <a:lnTo>
                <a:pt x="258" y="1068"/>
              </a:lnTo>
              <a:lnTo>
                <a:pt x="246" y="1068"/>
              </a:lnTo>
              <a:lnTo>
                <a:pt x="246" y="1062"/>
              </a:lnTo>
              <a:lnTo>
                <a:pt x="228" y="1062"/>
              </a:lnTo>
              <a:lnTo>
                <a:pt x="222" y="1068"/>
              </a:lnTo>
              <a:lnTo>
                <a:pt x="222" y="1074"/>
              </a:lnTo>
              <a:lnTo>
                <a:pt x="198" y="1074"/>
              </a:lnTo>
              <a:lnTo>
                <a:pt x="192" y="1086"/>
              </a:lnTo>
              <a:lnTo>
                <a:pt x="186" y="1092"/>
              </a:lnTo>
              <a:lnTo>
                <a:pt x="174" y="1092"/>
              </a:lnTo>
              <a:lnTo>
                <a:pt x="168" y="1098"/>
              </a:lnTo>
              <a:lnTo>
                <a:pt x="162" y="1098"/>
              </a:lnTo>
              <a:lnTo>
                <a:pt x="156" y="1104"/>
              </a:lnTo>
              <a:lnTo>
                <a:pt x="144" y="1104"/>
              </a:lnTo>
              <a:lnTo>
                <a:pt x="144" y="1116"/>
              </a:lnTo>
              <a:lnTo>
                <a:pt x="132" y="1122"/>
              </a:lnTo>
              <a:lnTo>
                <a:pt x="132" y="1134"/>
              </a:lnTo>
              <a:lnTo>
                <a:pt x="126" y="1146"/>
              </a:lnTo>
              <a:lnTo>
                <a:pt x="108" y="1146"/>
              </a:lnTo>
              <a:lnTo>
                <a:pt x="96" y="1152"/>
              </a:lnTo>
              <a:lnTo>
                <a:pt x="90" y="1152"/>
              </a:lnTo>
              <a:lnTo>
                <a:pt x="84" y="1146"/>
              </a:lnTo>
              <a:lnTo>
                <a:pt x="78" y="1152"/>
              </a:lnTo>
              <a:lnTo>
                <a:pt x="66" y="1146"/>
              </a:lnTo>
              <a:lnTo>
                <a:pt x="84" y="1104"/>
              </a:lnTo>
              <a:lnTo>
                <a:pt x="54" y="1068"/>
              </a:lnTo>
              <a:lnTo>
                <a:pt x="72" y="1056"/>
              </a:lnTo>
              <a:lnTo>
                <a:pt x="66" y="1014"/>
              </a:lnTo>
              <a:lnTo>
                <a:pt x="72" y="972"/>
              </a:lnTo>
              <a:lnTo>
                <a:pt x="72" y="924"/>
              </a:lnTo>
              <a:lnTo>
                <a:pt x="72" y="894"/>
              </a:lnTo>
              <a:lnTo>
                <a:pt x="72" y="876"/>
              </a:lnTo>
              <a:lnTo>
                <a:pt x="66" y="840"/>
              </a:lnTo>
              <a:lnTo>
                <a:pt x="90" y="840"/>
              </a:lnTo>
              <a:lnTo>
                <a:pt x="108" y="822"/>
              </a:lnTo>
              <a:lnTo>
                <a:pt x="96" y="798"/>
              </a:lnTo>
              <a:lnTo>
                <a:pt x="102" y="780"/>
              </a:lnTo>
              <a:lnTo>
                <a:pt x="114" y="762"/>
              </a:lnTo>
              <a:lnTo>
                <a:pt x="126" y="744"/>
              </a:lnTo>
              <a:lnTo>
                <a:pt x="174" y="744"/>
              </a:lnTo>
              <a:lnTo>
                <a:pt x="192" y="732"/>
              </a:lnTo>
              <a:lnTo>
                <a:pt x="204" y="708"/>
              </a:lnTo>
              <a:lnTo>
                <a:pt x="234" y="702"/>
              </a:lnTo>
              <a:lnTo>
                <a:pt x="240" y="684"/>
              </a:lnTo>
              <a:lnTo>
                <a:pt x="252" y="654"/>
              </a:lnTo>
              <a:lnTo>
                <a:pt x="258" y="636"/>
              </a:lnTo>
              <a:lnTo>
                <a:pt x="252" y="630"/>
              </a:lnTo>
              <a:lnTo>
                <a:pt x="240" y="612"/>
              </a:lnTo>
              <a:lnTo>
                <a:pt x="210" y="600"/>
              </a:lnTo>
              <a:lnTo>
                <a:pt x="198" y="612"/>
              </a:lnTo>
              <a:lnTo>
                <a:pt x="186" y="618"/>
              </a:lnTo>
              <a:lnTo>
                <a:pt x="168" y="594"/>
              </a:lnTo>
              <a:lnTo>
                <a:pt x="162" y="570"/>
              </a:lnTo>
              <a:lnTo>
                <a:pt x="168" y="552"/>
              </a:lnTo>
              <a:lnTo>
                <a:pt x="174" y="528"/>
              </a:lnTo>
              <a:lnTo>
                <a:pt x="186" y="510"/>
              </a:lnTo>
              <a:lnTo>
                <a:pt x="168" y="498"/>
              </a:lnTo>
              <a:lnTo>
                <a:pt x="144" y="504"/>
              </a:lnTo>
              <a:lnTo>
                <a:pt x="108" y="504"/>
              </a:lnTo>
              <a:lnTo>
                <a:pt x="72" y="480"/>
              </a:lnTo>
              <a:lnTo>
                <a:pt x="48" y="480"/>
              </a:lnTo>
              <a:lnTo>
                <a:pt x="72" y="498"/>
              </a:lnTo>
              <a:lnTo>
                <a:pt x="54" y="504"/>
              </a:lnTo>
              <a:lnTo>
                <a:pt x="36" y="504"/>
              </a:lnTo>
              <a:lnTo>
                <a:pt x="18" y="486"/>
              </a:lnTo>
              <a:lnTo>
                <a:pt x="18" y="462"/>
              </a:lnTo>
              <a:lnTo>
                <a:pt x="6" y="450"/>
              </a:lnTo>
              <a:lnTo>
                <a:pt x="18" y="438"/>
              </a:lnTo>
              <a:lnTo>
                <a:pt x="30" y="432"/>
              </a:lnTo>
              <a:lnTo>
                <a:pt x="30" y="414"/>
              </a:lnTo>
              <a:lnTo>
                <a:pt x="42" y="408"/>
              </a:lnTo>
              <a:lnTo>
                <a:pt x="48" y="390"/>
              </a:lnTo>
              <a:lnTo>
                <a:pt x="66" y="390"/>
              </a:lnTo>
              <a:lnTo>
                <a:pt x="78" y="402"/>
              </a:lnTo>
              <a:lnTo>
                <a:pt x="84" y="378"/>
              </a:lnTo>
              <a:lnTo>
                <a:pt x="90" y="360"/>
              </a:lnTo>
              <a:lnTo>
                <a:pt x="90" y="336"/>
              </a:lnTo>
              <a:lnTo>
                <a:pt x="72" y="324"/>
              </a:lnTo>
              <a:lnTo>
                <a:pt x="66" y="324"/>
              </a:lnTo>
              <a:lnTo>
                <a:pt x="42" y="318"/>
              </a:lnTo>
              <a:lnTo>
                <a:pt x="42" y="306"/>
              </a:lnTo>
              <a:lnTo>
                <a:pt x="54" y="318"/>
              </a:lnTo>
              <a:lnTo>
                <a:pt x="72" y="318"/>
              </a:lnTo>
              <a:lnTo>
                <a:pt x="78" y="300"/>
              </a:lnTo>
              <a:lnTo>
                <a:pt x="72" y="288"/>
              </a:lnTo>
              <a:lnTo>
                <a:pt x="54" y="288"/>
              </a:lnTo>
              <a:lnTo>
                <a:pt x="48" y="276"/>
              </a:lnTo>
              <a:lnTo>
                <a:pt x="36" y="270"/>
              </a:lnTo>
              <a:lnTo>
                <a:pt x="30" y="288"/>
              </a:lnTo>
              <a:lnTo>
                <a:pt x="12" y="288"/>
              </a:lnTo>
              <a:lnTo>
                <a:pt x="0" y="270"/>
              </a:lnTo>
              <a:lnTo>
                <a:pt x="12" y="258"/>
              </a:lnTo>
              <a:lnTo>
                <a:pt x="12" y="246"/>
              </a:lnTo>
              <a:lnTo>
                <a:pt x="6" y="234"/>
              </a:lnTo>
              <a:lnTo>
                <a:pt x="18" y="228"/>
              </a:lnTo>
              <a:lnTo>
                <a:pt x="18" y="216"/>
              </a:lnTo>
              <a:lnTo>
                <a:pt x="12" y="210"/>
              </a:lnTo>
              <a:lnTo>
                <a:pt x="18" y="198"/>
              </a:lnTo>
              <a:lnTo>
                <a:pt x="30" y="198"/>
              </a:lnTo>
              <a:lnTo>
                <a:pt x="30" y="180"/>
              </a:lnTo>
              <a:lnTo>
                <a:pt x="36" y="186"/>
              </a:lnTo>
              <a:lnTo>
                <a:pt x="48" y="186"/>
              </a:lnTo>
              <a:lnTo>
                <a:pt x="48" y="180"/>
              </a:lnTo>
              <a:lnTo>
                <a:pt x="66" y="168"/>
              </a:lnTo>
              <a:lnTo>
                <a:pt x="72" y="156"/>
              </a:lnTo>
              <a:lnTo>
                <a:pt x="66" y="144"/>
              </a:lnTo>
              <a:lnTo>
                <a:pt x="72" y="138"/>
              </a:lnTo>
              <a:lnTo>
                <a:pt x="72" y="120"/>
              </a:lnTo>
              <a:lnTo>
                <a:pt x="84" y="120"/>
              </a:lnTo>
              <a:lnTo>
                <a:pt x="84" y="138"/>
              </a:lnTo>
              <a:lnTo>
                <a:pt x="90" y="144"/>
              </a:lnTo>
              <a:lnTo>
                <a:pt x="90" y="138"/>
              </a:lnTo>
              <a:lnTo>
                <a:pt x="114" y="120"/>
              </a:lnTo>
              <a:lnTo>
                <a:pt x="168" y="120"/>
              </a:lnTo>
              <a:lnTo>
                <a:pt x="192" y="114"/>
              </a:lnTo>
              <a:lnTo>
                <a:pt x="192" y="96"/>
              </a:lnTo>
              <a:lnTo>
                <a:pt x="198" y="90"/>
              </a:lnTo>
              <a:lnTo>
                <a:pt x="198" y="78"/>
              </a:lnTo>
              <a:lnTo>
                <a:pt x="210" y="78"/>
              </a:lnTo>
              <a:lnTo>
                <a:pt x="228" y="84"/>
              </a:lnTo>
              <a:lnTo>
                <a:pt x="234" y="84"/>
              </a:lnTo>
              <a:lnTo>
                <a:pt x="246" y="90"/>
              </a:lnTo>
              <a:lnTo>
                <a:pt x="246" y="84"/>
              </a:lnTo>
              <a:lnTo>
                <a:pt x="258" y="78"/>
              </a:lnTo>
              <a:lnTo>
                <a:pt x="270" y="84"/>
              </a:lnTo>
              <a:lnTo>
                <a:pt x="276" y="90"/>
              </a:lnTo>
              <a:lnTo>
                <a:pt x="282" y="78"/>
              </a:lnTo>
              <a:lnTo>
                <a:pt x="288" y="60"/>
              </a:lnTo>
              <a:lnTo>
                <a:pt x="306" y="66"/>
              </a:lnTo>
              <a:lnTo>
                <a:pt x="318" y="66"/>
              </a:lnTo>
              <a:lnTo>
                <a:pt x="324" y="84"/>
              </a:lnTo>
              <a:lnTo>
                <a:pt x="348" y="108"/>
              </a:lnTo>
              <a:lnTo>
                <a:pt x="396" y="108"/>
              </a:lnTo>
              <a:lnTo>
                <a:pt x="390" y="96"/>
              </a:lnTo>
              <a:lnTo>
                <a:pt x="384" y="84"/>
              </a:lnTo>
              <a:lnTo>
                <a:pt x="390" y="78"/>
              </a:lnTo>
              <a:lnTo>
                <a:pt x="402" y="66"/>
              </a:lnTo>
              <a:lnTo>
                <a:pt x="426" y="84"/>
              </a:lnTo>
              <a:lnTo>
                <a:pt x="432" y="78"/>
              </a:lnTo>
              <a:lnTo>
                <a:pt x="444" y="84"/>
              </a:lnTo>
              <a:lnTo>
                <a:pt x="456" y="84"/>
              </a:lnTo>
              <a:lnTo>
                <a:pt x="462" y="66"/>
              </a:lnTo>
              <a:lnTo>
                <a:pt x="480" y="84"/>
              </a:lnTo>
              <a:lnTo>
                <a:pt x="492" y="60"/>
              </a:lnTo>
              <a:lnTo>
                <a:pt x="492" y="54"/>
              </a:lnTo>
              <a:lnTo>
                <a:pt x="504" y="54"/>
              </a:lnTo>
              <a:lnTo>
                <a:pt x="510" y="66"/>
              </a:lnTo>
              <a:lnTo>
                <a:pt x="516" y="60"/>
              </a:lnTo>
              <a:lnTo>
                <a:pt x="540" y="60"/>
              </a:lnTo>
              <a:lnTo>
                <a:pt x="552" y="54"/>
              </a:lnTo>
              <a:lnTo>
                <a:pt x="576" y="54"/>
              </a:lnTo>
              <a:lnTo>
                <a:pt x="576" y="36"/>
              </a:lnTo>
              <a:lnTo>
                <a:pt x="588" y="24"/>
              </a:lnTo>
              <a:lnTo>
                <a:pt x="606" y="24"/>
              </a:lnTo>
              <a:lnTo>
                <a:pt x="618" y="6"/>
              </a:lnTo>
              <a:lnTo>
                <a:pt x="630" y="0"/>
              </a:lnTo>
              <a:lnTo>
                <a:pt x="648" y="6"/>
              </a:lnTo>
              <a:lnTo>
                <a:pt x="654" y="24"/>
              </a:lnTo>
              <a:lnTo>
                <a:pt x="648" y="36"/>
              </a:lnTo>
              <a:lnTo>
                <a:pt x="654" y="54"/>
              </a:lnTo>
              <a:lnTo>
                <a:pt x="672" y="66"/>
              </a:lnTo>
              <a:lnTo>
                <a:pt x="684" y="84"/>
              </a:lnTo>
              <a:lnTo>
                <a:pt x="738" y="84"/>
              </a:lnTo>
              <a:lnTo>
                <a:pt x="744" y="78"/>
              </a:lnTo>
              <a:lnTo>
                <a:pt x="786" y="78"/>
              </a:lnTo>
              <a:lnTo>
                <a:pt x="786" y="90"/>
              </a:lnTo>
              <a:lnTo>
                <a:pt x="792" y="108"/>
              </a:lnTo>
              <a:lnTo>
                <a:pt x="816" y="114"/>
              </a:lnTo>
              <a:lnTo>
                <a:pt x="828" y="114"/>
              </a:lnTo>
              <a:lnTo>
                <a:pt x="828" y="144"/>
              </a:lnTo>
              <a:lnTo>
                <a:pt x="840" y="150"/>
              </a:lnTo>
              <a:lnTo>
                <a:pt x="858" y="156"/>
              </a:lnTo>
              <a:lnTo>
                <a:pt x="858" y="186"/>
              </a:lnTo>
              <a:lnTo>
                <a:pt x="864" y="186"/>
              </a:lnTo>
              <a:lnTo>
                <a:pt x="876" y="180"/>
              </a:lnTo>
              <a:lnTo>
                <a:pt x="900" y="180"/>
              </a:lnTo>
              <a:lnTo>
                <a:pt x="900" y="186"/>
              </a:lnTo>
              <a:lnTo>
                <a:pt x="906" y="186"/>
              </a:lnTo>
              <a:lnTo>
                <a:pt x="906" y="180"/>
              </a:lnTo>
              <a:lnTo>
                <a:pt x="918" y="180"/>
              </a:lnTo>
              <a:lnTo>
                <a:pt x="936" y="168"/>
              </a:lnTo>
              <a:lnTo>
                <a:pt x="942" y="168"/>
              </a:lnTo>
              <a:lnTo>
                <a:pt x="942" y="150"/>
              </a:lnTo>
              <a:lnTo>
                <a:pt x="936" y="150"/>
              </a:lnTo>
              <a:lnTo>
                <a:pt x="936" y="138"/>
              </a:lnTo>
              <a:lnTo>
                <a:pt x="930" y="138"/>
              </a:lnTo>
              <a:lnTo>
                <a:pt x="930" y="150"/>
              </a:lnTo>
              <a:lnTo>
                <a:pt x="918" y="150"/>
              </a:lnTo>
              <a:lnTo>
                <a:pt x="918" y="126"/>
              </a:lnTo>
              <a:lnTo>
                <a:pt x="930" y="126"/>
              </a:lnTo>
              <a:lnTo>
                <a:pt x="936" y="114"/>
              </a:lnTo>
              <a:lnTo>
                <a:pt x="930" y="114"/>
              </a:lnTo>
              <a:lnTo>
                <a:pt x="906" y="120"/>
              </a:lnTo>
              <a:lnTo>
                <a:pt x="900" y="120"/>
              </a:lnTo>
              <a:lnTo>
                <a:pt x="900" y="108"/>
              </a:lnTo>
              <a:lnTo>
                <a:pt x="906" y="90"/>
              </a:lnTo>
              <a:lnTo>
                <a:pt x="930" y="78"/>
              </a:lnTo>
              <a:lnTo>
                <a:pt x="930" y="60"/>
              </a:lnTo>
              <a:lnTo>
                <a:pt x="960" y="60"/>
              </a:lnTo>
              <a:lnTo>
                <a:pt x="972" y="54"/>
              </a:lnTo>
              <a:lnTo>
                <a:pt x="978" y="48"/>
              </a:lnTo>
              <a:lnTo>
                <a:pt x="984" y="30"/>
              </a:lnTo>
              <a:lnTo>
                <a:pt x="996" y="24"/>
              </a:lnTo>
              <a:lnTo>
                <a:pt x="1002" y="24"/>
              </a:lnTo>
              <a:lnTo>
                <a:pt x="1008" y="30"/>
              </a:lnTo>
              <a:lnTo>
                <a:pt x="1020" y="30"/>
              </a:lnTo>
              <a:lnTo>
                <a:pt x="1032" y="36"/>
              </a:lnTo>
              <a:lnTo>
                <a:pt x="1056" y="36"/>
              </a:lnTo>
              <a:lnTo>
                <a:pt x="1062" y="36"/>
              </a:lnTo>
              <a:lnTo>
                <a:pt x="1080" y="30"/>
              </a:lnTo>
              <a:lnTo>
                <a:pt x="1092" y="24"/>
              </a:lnTo>
              <a:lnTo>
                <a:pt x="1134" y="24"/>
              </a:lnTo>
              <a:lnTo>
                <a:pt x="1134" y="30"/>
              </a:lnTo>
              <a:lnTo>
                <a:pt x="1134" y="48"/>
              </a:lnTo>
              <a:lnTo>
                <a:pt x="1146" y="54"/>
              </a:lnTo>
              <a:lnTo>
                <a:pt x="1134" y="60"/>
              </a:lnTo>
              <a:lnTo>
                <a:pt x="1146" y="66"/>
              </a:lnTo>
              <a:lnTo>
                <a:pt x="1146" y="78"/>
              </a:lnTo>
              <a:lnTo>
                <a:pt x="1134" y="78"/>
              </a:lnTo>
              <a:lnTo>
                <a:pt x="1134" y="84"/>
              </a:lnTo>
              <a:lnTo>
                <a:pt x="1152" y="84"/>
              </a:lnTo>
              <a:lnTo>
                <a:pt x="1158" y="90"/>
              </a:lnTo>
              <a:lnTo>
                <a:pt x="1164" y="90"/>
              </a:lnTo>
              <a:lnTo>
                <a:pt x="1170" y="96"/>
              </a:lnTo>
              <a:lnTo>
                <a:pt x="1170" y="108"/>
              </a:lnTo>
              <a:lnTo>
                <a:pt x="1176" y="108"/>
              </a:lnTo>
              <a:lnTo>
                <a:pt x="1188" y="114"/>
              </a:lnTo>
              <a:lnTo>
                <a:pt x="1188" y="120"/>
              </a:lnTo>
              <a:lnTo>
                <a:pt x="1176" y="120"/>
              </a:lnTo>
              <a:lnTo>
                <a:pt x="1176" y="126"/>
              </a:lnTo>
              <a:lnTo>
                <a:pt x="1164" y="126"/>
              </a:lnTo>
              <a:lnTo>
                <a:pt x="1152" y="126"/>
              </a:lnTo>
              <a:lnTo>
                <a:pt x="1146" y="120"/>
              </a:lnTo>
              <a:lnTo>
                <a:pt x="1134" y="114"/>
              </a:lnTo>
              <a:lnTo>
                <a:pt x="1128" y="114"/>
              </a:lnTo>
              <a:lnTo>
                <a:pt x="1116" y="108"/>
              </a:lnTo>
              <a:lnTo>
                <a:pt x="1110" y="114"/>
              </a:lnTo>
              <a:lnTo>
                <a:pt x="1110" y="120"/>
              </a:lnTo>
              <a:lnTo>
                <a:pt x="1098" y="126"/>
              </a:lnTo>
              <a:lnTo>
                <a:pt x="1098" y="144"/>
              </a:lnTo>
              <a:lnTo>
                <a:pt x="1110" y="150"/>
              </a:lnTo>
              <a:lnTo>
                <a:pt x="1122" y="150"/>
              </a:lnTo>
              <a:lnTo>
                <a:pt x="1122" y="144"/>
              </a:lnTo>
              <a:lnTo>
                <a:pt x="1146" y="144"/>
              </a:lnTo>
              <a:lnTo>
                <a:pt x="1146" y="138"/>
              </a:lnTo>
              <a:lnTo>
                <a:pt x="1152" y="138"/>
              </a:lnTo>
              <a:lnTo>
                <a:pt x="1158" y="144"/>
              </a:lnTo>
              <a:lnTo>
                <a:pt x="1146" y="156"/>
              </a:lnTo>
              <a:lnTo>
                <a:pt x="1146" y="174"/>
              </a:lnTo>
              <a:lnTo>
                <a:pt x="1158" y="174"/>
              </a:lnTo>
              <a:lnTo>
                <a:pt x="1164" y="180"/>
              </a:lnTo>
              <a:lnTo>
                <a:pt x="1176" y="180"/>
              </a:lnTo>
              <a:lnTo>
                <a:pt x="1200" y="204"/>
              </a:lnTo>
              <a:lnTo>
                <a:pt x="1212" y="204"/>
              </a:lnTo>
              <a:lnTo>
                <a:pt x="1224" y="228"/>
              </a:lnTo>
              <a:lnTo>
                <a:pt x="1170" y="228"/>
              </a:lnTo>
              <a:lnTo>
                <a:pt x="1164" y="234"/>
              </a:lnTo>
              <a:lnTo>
                <a:pt x="1158" y="234"/>
              </a:lnTo>
              <a:lnTo>
                <a:pt x="1158" y="246"/>
              </a:lnTo>
              <a:lnTo>
                <a:pt x="1164" y="258"/>
              </a:lnTo>
              <a:lnTo>
                <a:pt x="1152" y="258"/>
              </a:lnTo>
              <a:lnTo>
                <a:pt x="1152" y="270"/>
              </a:lnTo>
              <a:lnTo>
                <a:pt x="1164" y="270"/>
              </a:lnTo>
              <a:lnTo>
                <a:pt x="1158" y="288"/>
              </a:lnTo>
              <a:lnTo>
                <a:pt x="1164" y="288"/>
              </a:lnTo>
              <a:lnTo>
                <a:pt x="1170" y="294"/>
              </a:lnTo>
              <a:lnTo>
                <a:pt x="1170" y="330"/>
              </a:lnTo>
              <a:lnTo>
                <a:pt x="1164" y="306"/>
              </a:lnTo>
              <a:lnTo>
                <a:pt x="1158" y="306"/>
              </a:lnTo>
              <a:lnTo>
                <a:pt x="1158" y="324"/>
              </a:lnTo>
              <a:lnTo>
                <a:pt x="1164" y="330"/>
              </a:lnTo>
              <a:lnTo>
                <a:pt x="1164" y="336"/>
              </a:lnTo>
              <a:lnTo>
                <a:pt x="1158" y="336"/>
              </a:lnTo>
              <a:lnTo>
                <a:pt x="1158" y="402"/>
              </a:lnTo>
              <a:lnTo>
                <a:pt x="1152" y="408"/>
              </a:lnTo>
              <a:lnTo>
                <a:pt x="1158" y="408"/>
              </a:lnTo>
              <a:lnTo>
                <a:pt x="1176" y="432"/>
              </a:lnTo>
              <a:lnTo>
                <a:pt x="1176" y="438"/>
              </a:lnTo>
              <a:lnTo>
                <a:pt x="1200" y="438"/>
              </a:lnTo>
              <a:lnTo>
                <a:pt x="1212" y="450"/>
              </a:lnTo>
              <a:lnTo>
                <a:pt x="1212" y="462"/>
              </a:lnTo>
              <a:lnTo>
                <a:pt x="1212" y="468"/>
              </a:lnTo>
              <a:lnTo>
                <a:pt x="1230" y="468"/>
              </a:lnTo>
              <a:lnTo>
                <a:pt x="1242" y="462"/>
              </a:lnTo>
              <a:lnTo>
                <a:pt x="1248" y="450"/>
              </a:lnTo>
              <a:lnTo>
                <a:pt x="1248" y="432"/>
              </a:lnTo>
              <a:lnTo>
                <a:pt x="1248" y="420"/>
              </a:lnTo>
              <a:lnTo>
                <a:pt x="1254" y="432"/>
              </a:lnTo>
              <a:lnTo>
                <a:pt x="1266" y="432"/>
              </a:lnTo>
              <a:lnTo>
                <a:pt x="1266" y="420"/>
              </a:lnTo>
              <a:lnTo>
                <a:pt x="1272" y="432"/>
              </a:lnTo>
              <a:lnTo>
                <a:pt x="1272" y="444"/>
              </a:lnTo>
              <a:lnTo>
                <a:pt x="1266" y="450"/>
              </a:lnTo>
              <a:lnTo>
                <a:pt x="1266" y="462"/>
              </a:lnTo>
              <a:lnTo>
                <a:pt x="1254" y="462"/>
              </a:lnTo>
              <a:lnTo>
                <a:pt x="1266" y="468"/>
              </a:lnTo>
              <a:lnTo>
                <a:pt x="1278" y="468"/>
              </a:lnTo>
              <a:lnTo>
                <a:pt x="1278" y="474"/>
              </a:lnTo>
              <a:lnTo>
                <a:pt x="1284" y="474"/>
              </a:lnTo>
              <a:lnTo>
                <a:pt x="1290" y="468"/>
              </a:lnTo>
              <a:lnTo>
                <a:pt x="1302" y="474"/>
              </a:lnTo>
              <a:lnTo>
                <a:pt x="1308" y="474"/>
              </a:lnTo>
              <a:lnTo>
                <a:pt x="1314" y="468"/>
              </a:lnTo>
              <a:lnTo>
                <a:pt x="1314" y="462"/>
              </a:lnTo>
              <a:lnTo>
                <a:pt x="1326" y="444"/>
              </a:lnTo>
              <a:lnTo>
                <a:pt x="1326" y="432"/>
              </a:lnTo>
              <a:lnTo>
                <a:pt x="1332" y="432"/>
              </a:lnTo>
              <a:lnTo>
                <a:pt x="1344" y="420"/>
              </a:lnTo>
              <a:lnTo>
                <a:pt x="1356" y="420"/>
              </a:lnTo>
              <a:lnTo>
                <a:pt x="1356" y="414"/>
              </a:lnTo>
              <a:lnTo>
                <a:pt x="1392" y="414"/>
              </a:lnTo>
              <a:lnTo>
                <a:pt x="1398" y="420"/>
              </a:lnTo>
              <a:lnTo>
                <a:pt x="1398" y="438"/>
              </a:lnTo>
              <a:lnTo>
                <a:pt x="1404" y="438"/>
              </a:lnTo>
              <a:lnTo>
                <a:pt x="1422" y="432"/>
              </a:lnTo>
              <a:lnTo>
                <a:pt x="1440" y="432"/>
              </a:lnTo>
              <a:lnTo>
                <a:pt x="1440" y="438"/>
              </a:lnTo>
              <a:lnTo>
                <a:pt x="1434" y="444"/>
              </a:lnTo>
              <a:lnTo>
                <a:pt x="1428" y="444"/>
              </a:lnTo>
              <a:lnTo>
                <a:pt x="1440" y="450"/>
              </a:lnTo>
              <a:lnTo>
                <a:pt x="1440" y="462"/>
              </a:lnTo>
              <a:lnTo>
                <a:pt x="1446" y="462"/>
              </a:lnTo>
              <a:lnTo>
                <a:pt x="1446" y="468"/>
              </a:lnTo>
              <a:lnTo>
                <a:pt x="1440" y="468"/>
              </a:lnTo>
              <a:lnTo>
                <a:pt x="1440" y="474"/>
              </a:lnTo>
              <a:lnTo>
                <a:pt x="1446" y="480"/>
              </a:lnTo>
              <a:lnTo>
                <a:pt x="1458" y="480"/>
              </a:lnTo>
              <a:lnTo>
                <a:pt x="1464" y="492"/>
              </a:lnTo>
              <a:lnTo>
                <a:pt x="1476" y="492"/>
              </a:lnTo>
              <a:lnTo>
                <a:pt x="1482" y="498"/>
              </a:lnTo>
              <a:lnTo>
                <a:pt x="1500" y="498"/>
              </a:lnTo>
              <a:lnTo>
                <a:pt x="1518" y="474"/>
              </a:lnTo>
              <a:lnTo>
                <a:pt x="1518" y="498"/>
              </a:lnTo>
              <a:lnTo>
                <a:pt x="1536" y="510"/>
              </a:lnTo>
              <a:lnTo>
                <a:pt x="1536" y="522"/>
              </a:lnTo>
              <a:lnTo>
                <a:pt x="1542" y="522"/>
              </a:lnTo>
              <a:lnTo>
                <a:pt x="1542" y="528"/>
              </a:lnTo>
              <a:lnTo>
                <a:pt x="1536" y="540"/>
              </a:lnTo>
              <a:lnTo>
                <a:pt x="1542" y="552"/>
              </a:lnTo>
              <a:lnTo>
                <a:pt x="1554" y="570"/>
              </a:lnTo>
              <a:lnTo>
                <a:pt x="1548" y="570"/>
              </a:lnTo>
              <a:lnTo>
                <a:pt x="1548" y="588"/>
              </a:lnTo>
              <a:lnTo>
                <a:pt x="1548" y="594"/>
              </a:lnTo>
              <a:lnTo>
                <a:pt x="1542" y="594"/>
              </a:lnTo>
              <a:lnTo>
                <a:pt x="1524" y="600"/>
              </a:lnTo>
              <a:lnTo>
                <a:pt x="1512" y="618"/>
              </a:lnTo>
              <a:lnTo>
                <a:pt x="1500" y="618"/>
              </a:lnTo>
              <a:lnTo>
                <a:pt x="1494" y="624"/>
              </a:lnTo>
              <a:lnTo>
                <a:pt x="1494" y="630"/>
              </a:lnTo>
              <a:lnTo>
                <a:pt x="1500" y="642"/>
              </a:lnTo>
              <a:lnTo>
                <a:pt x="1500" y="660"/>
              </a:lnTo>
              <a:lnTo>
                <a:pt x="1500" y="672"/>
              </a:lnTo>
              <a:lnTo>
                <a:pt x="1506" y="678"/>
              </a:lnTo>
              <a:lnTo>
                <a:pt x="1506" y="690"/>
              </a:lnTo>
              <a:lnTo>
                <a:pt x="1500" y="702"/>
              </a:lnTo>
              <a:lnTo>
                <a:pt x="1482" y="702"/>
              </a:lnTo>
              <a:lnTo>
                <a:pt x="1476" y="684"/>
              </a:lnTo>
              <a:lnTo>
                <a:pt x="1464" y="684"/>
              </a:lnTo>
              <a:lnTo>
                <a:pt x="1464" y="702"/>
              </a:lnTo>
              <a:lnTo>
                <a:pt x="1458" y="708"/>
              </a:lnTo>
              <a:lnTo>
                <a:pt x="1446" y="720"/>
              </a:lnTo>
              <a:lnTo>
                <a:pt x="1446" y="780"/>
              </a:lnTo>
              <a:lnTo>
                <a:pt x="1458" y="792"/>
              </a:lnTo>
              <a:lnTo>
                <a:pt x="1476" y="792"/>
              </a:lnTo>
              <a:lnTo>
                <a:pt x="1476" y="822"/>
              </a:lnTo>
              <a:lnTo>
                <a:pt x="1470" y="822"/>
              </a:lnTo>
              <a:lnTo>
                <a:pt x="1458" y="804"/>
              </a:lnTo>
              <a:lnTo>
                <a:pt x="1446" y="804"/>
              </a:lnTo>
              <a:lnTo>
                <a:pt x="1446" y="810"/>
              </a:lnTo>
              <a:lnTo>
                <a:pt x="1428" y="810"/>
              </a:lnTo>
              <a:lnTo>
                <a:pt x="1422" y="822"/>
              </a:lnTo>
              <a:lnTo>
                <a:pt x="1410" y="828"/>
              </a:lnTo>
              <a:lnTo>
                <a:pt x="1392" y="828"/>
              </a:lnTo>
              <a:lnTo>
                <a:pt x="1386" y="810"/>
              </a:lnTo>
              <a:lnTo>
                <a:pt x="1380" y="822"/>
              </a:lnTo>
              <a:lnTo>
                <a:pt x="1362" y="828"/>
              </a:lnTo>
              <a:lnTo>
                <a:pt x="1332" y="798"/>
              </a:lnTo>
              <a:lnTo>
                <a:pt x="1320" y="798"/>
              </a:lnTo>
              <a:lnTo>
                <a:pt x="1320" y="774"/>
              </a:lnTo>
              <a:lnTo>
                <a:pt x="1308" y="774"/>
              </a:lnTo>
              <a:lnTo>
                <a:pt x="1302" y="768"/>
              </a:lnTo>
              <a:lnTo>
                <a:pt x="1290" y="768"/>
              </a:lnTo>
              <a:lnTo>
                <a:pt x="1284" y="762"/>
              </a:lnTo>
              <a:lnTo>
                <a:pt x="1284" y="750"/>
              </a:lnTo>
              <a:lnTo>
                <a:pt x="1278" y="744"/>
              </a:lnTo>
              <a:lnTo>
                <a:pt x="1272" y="750"/>
              </a:lnTo>
              <a:lnTo>
                <a:pt x="1266" y="750"/>
              </a:lnTo>
              <a:lnTo>
                <a:pt x="1254" y="762"/>
              </a:lnTo>
              <a:lnTo>
                <a:pt x="1242" y="762"/>
              </a:lnTo>
              <a:lnTo>
                <a:pt x="1236" y="750"/>
              </a:lnTo>
              <a:lnTo>
                <a:pt x="1236" y="744"/>
              </a:lnTo>
              <a:lnTo>
                <a:pt x="1230" y="738"/>
              </a:lnTo>
              <a:lnTo>
                <a:pt x="1212" y="738"/>
              </a:lnTo>
              <a:lnTo>
                <a:pt x="1206" y="744"/>
              </a:lnTo>
              <a:lnTo>
                <a:pt x="1194" y="744"/>
              </a:lnTo>
              <a:lnTo>
                <a:pt x="1188" y="750"/>
              </a:lnTo>
              <a:lnTo>
                <a:pt x="1170" y="750"/>
              </a:lnTo>
              <a:lnTo>
                <a:pt x="1158" y="744"/>
              </a:lnTo>
              <a:lnTo>
                <a:pt x="1152" y="744"/>
              </a:lnTo>
              <a:lnTo>
                <a:pt x="1134" y="738"/>
              </a:lnTo>
              <a:lnTo>
                <a:pt x="1122" y="738"/>
              </a:lnTo>
              <a:close/>
            </a:path>
          </a:pathLst>
        </a:custGeom>
        <a:solidFill>
          <a:srgbClr val="215967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7</xdr:col>
      <xdr:colOff>137504</xdr:colOff>
      <xdr:row>4</xdr:row>
      <xdr:rowOff>575426</xdr:rowOff>
    </xdr:from>
    <xdr:to>
      <xdr:col>7</xdr:col>
      <xdr:colOff>282650</xdr:colOff>
      <xdr:row>5</xdr:row>
      <xdr:rowOff>62657</xdr:rowOff>
    </xdr:to>
    <xdr:sp macro="" textlink="">
      <xdr:nvSpPr>
        <xdr:cNvPr id="3" name="Freeform 10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>
          <a:spLocks/>
        </xdr:cNvSpPr>
      </xdr:nvSpPr>
      <xdr:spPr bwMode="auto">
        <a:xfrm>
          <a:off x="4690454" y="1575551"/>
          <a:ext cx="145146" cy="87306"/>
        </a:xfrm>
        <a:custGeom>
          <a:avLst/>
          <a:gdLst/>
          <a:ahLst/>
          <a:cxnLst>
            <a:cxn ang="0">
              <a:pos x="6" y="6"/>
            </a:cxn>
            <a:cxn ang="0">
              <a:pos x="0" y="12"/>
            </a:cxn>
            <a:cxn ang="0">
              <a:pos x="6" y="30"/>
            </a:cxn>
            <a:cxn ang="0">
              <a:pos x="12" y="30"/>
            </a:cxn>
            <a:cxn ang="0">
              <a:pos x="30" y="48"/>
            </a:cxn>
            <a:cxn ang="0">
              <a:pos x="42" y="48"/>
            </a:cxn>
            <a:cxn ang="0">
              <a:pos x="48" y="42"/>
            </a:cxn>
            <a:cxn ang="0">
              <a:pos x="60" y="48"/>
            </a:cxn>
            <a:cxn ang="0">
              <a:pos x="66" y="48"/>
            </a:cxn>
            <a:cxn ang="0">
              <a:pos x="84" y="60"/>
            </a:cxn>
            <a:cxn ang="0">
              <a:pos x="96" y="60"/>
            </a:cxn>
            <a:cxn ang="0">
              <a:pos x="96" y="48"/>
            </a:cxn>
            <a:cxn ang="0">
              <a:pos x="90" y="42"/>
            </a:cxn>
            <a:cxn ang="0">
              <a:pos x="84" y="42"/>
            </a:cxn>
            <a:cxn ang="0">
              <a:pos x="78" y="36"/>
            </a:cxn>
            <a:cxn ang="0">
              <a:pos x="78" y="30"/>
            </a:cxn>
            <a:cxn ang="0">
              <a:pos x="84" y="30"/>
            </a:cxn>
            <a:cxn ang="0">
              <a:pos x="90" y="18"/>
            </a:cxn>
            <a:cxn ang="0">
              <a:pos x="90" y="12"/>
            </a:cxn>
            <a:cxn ang="0">
              <a:pos x="84" y="12"/>
            </a:cxn>
            <a:cxn ang="0">
              <a:pos x="78" y="12"/>
            </a:cxn>
            <a:cxn ang="0">
              <a:pos x="66" y="12"/>
            </a:cxn>
            <a:cxn ang="0">
              <a:pos x="60" y="6"/>
            </a:cxn>
            <a:cxn ang="0">
              <a:pos x="48" y="6"/>
            </a:cxn>
            <a:cxn ang="0">
              <a:pos x="42" y="0"/>
            </a:cxn>
            <a:cxn ang="0">
              <a:pos x="6" y="0"/>
            </a:cxn>
            <a:cxn ang="0">
              <a:pos x="6" y="6"/>
            </a:cxn>
          </a:cxnLst>
          <a:rect l="0" t="0" r="r" b="b"/>
          <a:pathLst>
            <a:path w="96" h="60">
              <a:moveTo>
                <a:pt x="6" y="6"/>
              </a:moveTo>
              <a:lnTo>
                <a:pt x="0" y="12"/>
              </a:lnTo>
              <a:lnTo>
                <a:pt x="6" y="30"/>
              </a:lnTo>
              <a:lnTo>
                <a:pt x="12" y="30"/>
              </a:lnTo>
              <a:lnTo>
                <a:pt x="30" y="48"/>
              </a:lnTo>
              <a:lnTo>
                <a:pt x="42" y="48"/>
              </a:lnTo>
              <a:lnTo>
                <a:pt x="48" y="42"/>
              </a:lnTo>
              <a:lnTo>
                <a:pt x="60" y="48"/>
              </a:lnTo>
              <a:lnTo>
                <a:pt x="66" y="48"/>
              </a:lnTo>
              <a:lnTo>
                <a:pt x="84" y="60"/>
              </a:lnTo>
              <a:lnTo>
                <a:pt x="96" y="60"/>
              </a:lnTo>
              <a:lnTo>
                <a:pt x="96" y="48"/>
              </a:lnTo>
              <a:lnTo>
                <a:pt x="90" y="42"/>
              </a:lnTo>
              <a:lnTo>
                <a:pt x="84" y="42"/>
              </a:lnTo>
              <a:lnTo>
                <a:pt x="78" y="36"/>
              </a:lnTo>
              <a:lnTo>
                <a:pt x="78" y="30"/>
              </a:lnTo>
              <a:lnTo>
                <a:pt x="84" y="30"/>
              </a:lnTo>
              <a:lnTo>
                <a:pt x="90" y="18"/>
              </a:lnTo>
              <a:lnTo>
                <a:pt x="90" y="12"/>
              </a:lnTo>
              <a:lnTo>
                <a:pt x="84" y="12"/>
              </a:lnTo>
              <a:lnTo>
                <a:pt x="78" y="12"/>
              </a:lnTo>
              <a:lnTo>
                <a:pt x="66" y="12"/>
              </a:lnTo>
              <a:lnTo>
                <a:pt x="60" y="6"/>
              </a:lnTo>
              <a:lnTo>
                <a:pt x="48" y="6"/>
              </a:lnTo>
              <a:lnTo>
                <a:pt x="42" y="0"/>
              </a:lnTo>
              <a:lnTo>
                <a:pt x="6" y="0"/>
              </a:lnTo>
              <a:lnTo>
                <a:pt x="6" y="6"/>
              </a:lnTo>
              <a:close/>
            </a:path>
          </a:pathLst>
        </a:custGeom>
        <a:solidFill>
          <a:srgbClr val="CCC0DA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6</xdr:col>
      <xdr:colOff>418016</xdr:colOff>
      <xdr:row>4</xdr:row>
      <xdr:rowOff>214536</xdr:rowOff>
    </xdr:from>
    <xdr:to>
      <xdr:col>8</xdr:col>
      <xdr:colOff>18903</xdr:colOff>
      <xdr:row>5</xdr:row>
      <xdr:rowOff>140146</xdr:rowOff>
    </xdr:to>
    <xdr:sp macro="" textlink="">
      <xdr:nvSpPr>
        <xdr:cNvPr id="4" name="País Vasco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>
          <a:spLocks/>
        </xdr:cNvSpPr>
      </xdr:nvSpPr>
      <xdr:spPr bwMode="auto">
        <a:xfrm>
          <a:off x="4408991" y="1214661"/>
          <a:ext cx="734362" cy="525685"/>
        </a:xfrm>
        <a:custGeom>
          <a:avLst/>
          <a:gdLst/>
          <a:ahLst/>
          <a:cxnLst>
            <a:cxn ang="0">
              <a:pos x="480" y="54"/>
            </a:cxn>
            <a:cxn ang="0">
              <a:pos x="462" y="72"/>
            </a:cxn>
            <a:cxn ang="0">
              <a:pos x="444" y="84"/>
            </a:cxn>
            <a:cxn ang="0">
              <a:pos x="414" y="138"/>
            </a:cxn>
            <a:cxn ang="0">
              <a:pos x="408" y="162"/>
            </a:cxn>
            <a:cxn ang="0">
              <a:pos x="384" y="186"/>
            </a:cxn>
            <a:cxn ang="0">
              <a:pos x="348" y="198"/>
            </a:cxn>
            <a:cxn ang="0">
              <a:pos x="354" y="228"/>
            </a:cxn>
            <a:cxn ang="0">
              <a:pos x="342" y="258"/>
            </a:cxn>
            <a:cxn ang="0">
              <a:pos x="330" y="282"/>
            </a:cxn>
            <a:cxn ang="0">
              <a:pos x="342" y="300"/>
            </a:cxn>
            <a:cxn ang="0">
              <a:pos x="312" y="306"/>
            </a:cxn>
            <a:cxn ang="0">
              <a:pos x="294" y="306"/>
            </a:cxn>
            <a:cxn ang="0">
              <a:pos x="288" y="318"/>
            </a:cxn>
            <a:cxn ang="0">
              <a:pos x="306" y="318"/>
            </a:cxn>
            <a:cxn ang="0">
              <a:pos x="306" y="342"/>
            </a:cxn>
            <a:cxn ang="0">
              <a:pos x="294" y="360"/>
            </a:cxn>
            <a:cxn ang="0">
              <a:pos x="270" y="348"/>
            </a:cxn>
            <a:cxn ang="0">
              <a:pos x="264" y="360"/>
            </a:cxn>
            <a:cxn ang="0">
              <a:pos x="252" y="366"/>
            </a:cxn>
            <a:cxn ang="0">
              <a:pos x="240" y="336"/>
            </a:cxn>
            <a:cxn ang="0">
              <a:pos x="222" y="318"/>
            </a:cxn>
            <a:cxn ang="0">
              <a:pos x="198" y="318"/>
            </a:cxn>
            <a:cxn ang="0">
              <a:pos x="210" y="342"/>
            </a:cxn>
            <a:cxn ang="0">
              <a:pos x="192" y="336"/>
            </a:cxn>
            <a:cxn ang="0">
              <a:pos x="180" y="306"/>
            </a:cxn>
            <a:cxn ang="0">
              <a:pos x="150" y="282"/>
            </a:cxn>
            <a:cxn ang="0">
              <a:pos x="108" y="252"/>
            </a:cxn>
            <a:cxn ang="0">
              <a:pos x="108" y="222"/>
            </a:cxn>
            <a:cxn ang="0">
              <a:pos x="96" y="222"/>
            </a:cxn>
            <a:cxn ang="0">
              <a:pos x="60" y="228"/>
            </a:cxn>
            <a:cxn ang="0">
              <a:pos x="60" y="198"/>
            </a:cxn>
            <a:cxn ang="0">
              <a:pos x="78" y="192"/>
            </a:cxn>
            <a:cxn ang="0">
              <a:pos x="102" y="210"/>
            </a:cxn>
            <a:cxn ang="0">
              <a:pos x="132" y="198"/>
            </a:cxn>
            <a:cxn ang="0">
              <a:pos x="132" y="186"/>
            </a:cxn>
            <a:cxn ang="0">
              <a:pos x="114" y="168"/>
            </a:cxn>
            <a:cxn ang="0">
              <a:pos x="84" y="162"/>
            </a:cxn>
            <a:cxn ang="0">
              <a:pos x="96" y="144"/>
            </a:cxn>
            <a:cxn ang="0">
              <a:pos x="84" y="126"/>
            </a:cxn>
            <a:cxn ang="0">
              <a:pos x="42" y="102"/>
            </a:cxn>
            <a:cxn ang="0">
              <a:pos x="6" y="114"/>
            </a:cxn>
            <a:cxn ang="0">
              <a:pos x="6" y="72"/>
            </a:cxn>
            <a:cxn ang="0">
              <a:pos x="84" y="54"/>
            </a:cxn>
            <a:cxn ang="0">
              <a:pos x="102" y="36"/>
            </a:cxn>
            <a:cxn ang="0">
              <a:pos x="132" y="42"/>
            </a:cxn>
            <a:cxn ang="0">
              <a:pos x="132" y="36"/>
            </a:cxn>
            <a:cxn ang="0">
              <a:pos x="156" y="6"/>
            </a:cxn>
            <a:cxn ang="0">
              <a:pos x="192" y="0"/>
            </a:cxn>
            <a:cxn ang="0">
              <a:pos x="234" y="12"/>
            </a:cxn>
            <a:cxn ang="0">
              <a:pos x="246" y="18"/>
            </a:cxn>
            <a:cxn ang="0">
              <a:pos x="270" y="24"/>
            </a:cxn>
            <a:cxn ang="0">
              <a:pos x="282" y="30"/>
            </a:cxn>
            <a:cxn ang="0">
              <a:pos x="306" y="48"/>
            </a:cxn>
            <a:cxn ang="0">
              <a:pos x="330" y="60"/>
            </a:cxn>
            <a:cxn ang="0">
              <a:pos x="366" y="54"/>
            </a:cxn>
            <a:cxn ang="0">
              <a:pos x="396" y="60"/>
            </a:cxn>
            <a:cxn ang="0">
              <a:pos x="432" y="48"/>
            </a:cxn>
            <a:cxn ang="0">
              <a:pos x="450" y="48"/>
            </a:cxn>
            <a:cxn ang="0">
              <a:pos x="456" y="36"/>
            </a:cxn>
            <a:cxn ang="0">
              <a:pos x="486" y="18"/>
            </a:cxn>
            <a:cxn ang="0">
              <a:pos x="504" y="18"/>
            </a:cxn>
          </a:cxnLst>
          <a:rect l="0" t="0" r="r" b="b"/>
          <a:pathLst>
            <a:path w="510" h="366">
              <a:moveTo>
                <a:pt x="510" y="36"/>
              </a:moveTo>
              <a:lnTo>
                <a:pt x="486" y="48"/>
              </a:lnTo>
              <a:lnTo>
                <a:pt x="480" y="54"/>
              </a:lnTo>
              <a:lnTo>
                <a:pt x="480" y="66"/>
              </a:lnTo>
              <a:lnTo>
                <a:pt x="468" y="66"/>
              </a:lnTo>
              <a:lnTo>
                <a:pt x="462" y="72"/>
              </a:lnTo>
              <a:lnTo>
                <a:pt x="456" y="78"/>
              </a:lnTo>
              <a:lnTo>
                <a:pt x="450" y="78"/>
              </a:lnTo>
              <a:lnTo>
                <a:pt x="444" y="84"/>
              </a:lnTo>
              <a:lnTo>
                <a:pt x="444" y="96"/>
              </a:lnTo>
              <a:lnTo>
                <a:pt x="450" y="102"/>
              </a:lnTo>
              <a:lnTo>
                <a:pt x="414" y="138"/>
              </a:lnTo>
              <a:lnTo>
                <a:pt x="414" y="156"/>
              </a:lnTo>
              <a:lnTo>
                <a:pt x="414" y="162"/>
              </a:lnTo>
              <a:lnTo>
                <a:pt x="408" y="162"/>
              </a:lnTo>
              <a:lnTo>
                <a:pt x="390" y="180"/>
              </a:lnTo>
              <a:lnTo>
                <a:pt x="384" y="180"/>
              </a:lnTo>
              <a:lnTo>
                <a:pt x="384" y="186"/>
              </a:lnTo>
              <a:lnTo>
                <a:pt x="378" y="186"/>
              </a:lnTo>
              <a:lnTo>
                <a:pt x="354" y="192"/>
              </a:lnTo>
              <a:lnTo>
                <a:pt x="348" y="198"/>
              </a:lnTo>
              <a:lnTo>
                <a:pt x="348" y="210"/>
              </a:lnTo>
              <a:lnTo>
                <a:pt x="354" y="222"/>
              </a:lnTo>
              <a:lnTo>
                <a:pt x="354" y="228"/>
              </a:lnTo>
              <a:lnTo>
                <a:pt x="348" y="228"/>
              </a:lnTo>
              <a:lnTo>
                <a:pt x="342" y="240"/>
              </a:lnTo>
              <a:lnTo>
                <a:pt x="342" y="258"/>
              </a:lnTo>
              <a:lnTo>
                <a:pt x="336" y="270"/>
              </a:lnTo>
              <a:lnTo>
                <a:pt x="330" y="270"/>
              </a:lnTo>
              <a:lnTo>
                <a:pt x="330" y="282"/>
              </a:lnTo>
              <a:lnTo>
                <a:pt x="336" y="282"/>
              </a:lnTo>
              <a:lnTo>
                <a:pt x="336" y="288"/>
              </a:lnTo>
              <a:lnTo>
                <a:pt x="342" y="300"/>
              </a:lnTo>
              <a:lnTo>
                <a:pt x="330" y="300"/>
              </a:lnTo>
              <a:lnTo>
                <a:pt x="330" y="306"/>
              </a:lnTo>
              <a:lnTo>
                <a:pt x="312" y="306"/>
              </a:lnTo>
              <a:lnTo>
                <a:pt x="312" y="300"/>
              </a:lnTo>
              <a:lnTo>
                <a:pt x="300" y="300"/>
              </a:lnTo>
              <a:lnTo>
                <a:pt x="294" y="306"/>
              </a:lnTo>
              <a:lnTo>
                <a:pt x="288" y="312"/>
              </a:lnTo>
              <a:lnTo>
                <a:pt x="276" y="312"/>
              </a:lnTo>
              <a:lnTo>
                <a:pt x="288" y="318"/>
              </a:lnTo>
              <a:lnTo>
                <a:pt x="294" y="330"/>
              </a:lnTo>
              <a:lnTo>
                <a:pt x="300" y="330"/>
              </a:lnTo>
              <a:lnTo>
                <a:pt x="306" y="318"/>
              </a:lnTo>
              <a:lnTo>
                <a:pt x="312" y="330"/>
              </a:lnTo>
              <a:lnTo>
                <a:pt x="312" y="336"/>
              </a:lnTo>
              <a:lnTo>
                <a:pt x="306" y="342"/>
              </a:lnTo>
              <a:lnTo>
                <a:pt x="306" y="348"/>
              </a:lnTo>
              <a:lnTo>
                <a:pt x="300" y="360"/>
              </a:lnTo>
              <a:lnTo>
                <a:pt x="294" y="360"/>
              </a:lnTo>
              <a:lnTo>
                <a:pt x="276" y="360"/>
              </a:lnTo>
              <a:lnTo>
                <a:pt x="276" y="348"/>
              </a:lnTo>
              <a:lnTo>
                <a:pt x="270" y="348"/>
              </a:lnTo>
              <a:lnTo>
                <a:pt x="270" y="360"/>
              </a:lnTo>
              <a:lnTo>
                <a:pt x="264" y="366"/>
              </a:lnTo>
              <a:lnTo>
                <a:pt x="264" y="360"/>
              </a:lnTo>
              <a:lnTo>
                <a:pt x="258" y="360"/>
              </a:lnTo>
              <a:lnTo>
                <a:pt x="258" y="366"/>
              </a:lnTo>
              <a:lnTo>
                <a:pt x="252" y="366"/>
              </a:lnTo>
              <a:lnTo>
                <a:pt x="252" y="348"/>
              </a:lnTo>
              <a:lnTo>
                <a:pt x="240" y="348"/>
              </a:lnTo>
              <a:lnTo>
                <a:pt x="240" y="336"/>
              </a:lnTo>
              <a:lnTo>
                <a:pt x="234" y="330"/>
              </a:lnTo>
              <a:lnTo>
                <a:pt x="228" y="318"/>
              </a:lnTo>
              <a:lnTo>
                <a:pt x="222" y="318"/>
              </a:lnTo>
              <a:lnTo>
                <a:pt x="216" y="312"/>
              </a:lnTo>
              <a:lnTo>
                <a:pt x="210" y="312"/>
              </a:lnTo>
              <a:lnTo>
                <a:pt x="198" y="318"/>
              </a:lnTo>
              <a:lnTo>
                <a:pt x="210" y="318"/>
              </a:lnTo>
              <a:lnTo>
                <a:pt x="210" y="330"/>
              </a:lnTo>
              <a:lnTo>
                <a:pt x="210" y="342"/>
              </a:lnTo>
              <a:lnTo>
                <a:pt x="198" y="336"/>
              </a:lnTo>
              <a:lnTo>
                <a:pt x="192" y="330"/>
              </a:lnTo>
              <a:lnTo>
                <a:pt x="192" y="336"/>
              </a:lnTo>
              <a:lnTo>
                <a:pt x="186" y="336"/>
              </a:lnTo>
              <a:lnTo>
                <a:pt x="180" y="330"/>
              </a:lnTo>
              <a:lnTo>
                <a:pt x="180" y="306"/>
              </a:lnTo>
              <a:lnTo>
                <a:pt x="174" y="306"/>
              </a:lnTo>
              <a:lnTo>
                <a:pt x="162" y="282"/>
              </a:lnTo>
              <a:lnTo>
                <a:pt x="150" y="282"/>
              </a:lnTo>
              <a:lnTo>
                <a:pt x="132" y="258"/>
              </a:lnTo>
              <a:lnTo>
                <a:pt x="114" y="258"/>
              </a:lnTo>
              <a:lnTo>
                <a:pt x="108" y="252"/>
              </a:lnTo>
              <a:lnTo>
                <a:pt x="96" y="252"/>
              </a:lnTo>
              <a:lnTo>
                <a:pt x="96" y="240"/>
              </a:lnTo>
              <a:lnTo>
                <a:pt x="108" y="222"/>
              </a:lnTo>
              <a:lnTo>
                <a:pt x="102" y="216"/>
              </a:lnTo>
              <a:lnTo>
                <a:pt x="96" y="216"/>
              </a:lnTo>
              <a:lnTo>
                <a:pt x="96" y="222"/>
              </a:lnTo>
              <a:lnTo>
                <a:pt x="72" y="222"/>
              </a:lnTo>
              <a:lnTo>
                <a:pt x="72" y="228"/>
              </a:lnTo>
              <a:lnTo>
                <a:pt x="60" y="228"/>
              </a:lnTo>
              <a:lnTo>
                <a:pt x="54" y="222"/>
              </a:lnTo>
              <a:lnTo>
                <a:pt x="54" y="210"/>
              </a:lnTo>
              <a:lnTo>
                <a:pt x="60" y="198"/>
              </a:lnTo>
              <a:lnTo>
                <a:pt x="60" y="192"/>
              </a:lnTo>
              <a:lnTo>
                <a:pt x="66" y="186"/>
              </a:lnTo>
              <a:lnTo>
                <a:pt x="78" y="192"/>
              </a:lnTo>
              <a:lnTo>
                <a:pt x="84" y="192"/>
              </a:lnTo>
              <a:lnTo>
                <a:pt x="96" y="198"/>
              </a:lnTo>
              <a:lnTo>
                <a:pt x="102" y="210"/>
              </a:lnTo>
              <a:lnTo>
                <a:pt x="114" y="210"/>
              </a:lnTo>
              <a:lnTo>
                <a:pt x="132" y="210"/>
              </a:lnTo>
              <a:lnTo>
                <a:pt x="132" y="198"/>
              </a:lnTo>
              <a:lnTo>
                <a:pt x="138" y="198"/>
              </a:lnTo>
              <a:lnTo>
                <a:pt x="138" y="192"/>
              </a:lnTo>
              <a:lnTo>
                <a:pt x="132" y="186"/>
              </a:lnTo>
              <a:lnTo>
                <a:pt x="120" y="186"/>
              </a:lnTo>
              <a:lnTo>
                <a:pt x="120" y="180"/>
              </a:lnTo>
              <a:lnTo>
                <a:pt x="114" y="168"/>
              </a:lnTo>
              <a:lnTo>
                <a:pt x="108" y="168"/>
              </a:lnTo>
              <a:lnTo>
                <a:pt x="102" y="162"/>
              </a:lnTo>
              <a:lnTo>
                <a:pt x="84" y="162"/>
              </a:lnTo>
              <a:lnTo>
                <a:pt x="84" y="156"/>
              </a:lnTo>
              <a:lnTo>
                <a:pt x="96" y="156"/>
              </a:lnTo>
              <a:lnTo>
                <a:pt x="96" y="144"/>
              </a:lnTo>
              <a:lnTo>
                <a:pt x="84" y="138"/>
              </a:lnTo>
              <a:lnTo>
                <a:pt x="96" y="132"/>
              </a:lnTo>
              <a:lnTo>
                <a:pt x="84" y="126"/>
              </a:lnTo>
              <a:lnTo>
                <a:pt x="84" y="108"/>
              </a:lnTo>
              <a:lnTo>
                <a:pt x="84" y="102"/>
              </a:lnTo>
              <a:lnTo>
                <a:pt x="42" y="102"/>
              </a:lnTo>
              <a:lnTo>
                <a:pt x="30" y="108"/>
              </a:lnTo>
              <a:lnTo>
                <a:pt x="18" y="114"/>
              </a:lnTo>
              <a:lnTo>
                <a:pt x="6" y="114"/>
              </a:lnTo>
              <a:lnTo>
                <a:pt x="6" y="84"/>
              </a:lnTo>
              <a:lnTo>
                <a:pt x="0" y="78"/>
              </a:lnTo>
              <a:lnTo>
                <a:pt x="6" y="72"/>
              </a:lnTo>
              <a:lnTo>
                <a:pt x="24" y="72"/>
              </a:lnTo>
              <a:lnTo>
                <a:pt x="30" y="54"/>
              </a:lnTo>
              <a:lnTo>
                <a:pt x="84" y="54"/>
              </a:lnTo>
              <a:lnTo>
                <a:pt x="96" y="48"/>
              </a:lnTo>
              <a:lnTo>
                <a:pt x="96" y="36"/>
              </a:lnTo>
              <a:lnTo>
                <a:pt x="102" y="36"/>
              </a:lnTo>
              <a:lnTo>
                <a:pt x="114" y="30"/>
              </a:lnTo>
              <a:lnTo>
                <a:pt x="126" y="36"/>
              </a:lnTo>
              <a:lnTo>
                <a:pt x="132" y="42"/>
              </a:lnTo>
              <a:lnTo>
                <a:pt x="138" y="42"/>
              </a:lnTo>
              <a:lnTo>
                <a:pt x="138" y="36"/>
              </a:lnTo>
              <a:lnTo>
                <a:pt x="132" y="36"/>
              </a:lnTo>
              <a:lnTo>
                <a:pt x="132" y="30"/>
              </a:lnTo>
              <a:lnTo>
                <a:pt x="156" y="12"/>
              </a:lnTo>
              <a:lnTo>
                <a:pt x="156" y="6"/>
              </a:lnTo>
              <a:lnTo>
                <a:pt x="162" y="6"/>
              </a:lnTo>
              <a:lnTo>
                <a:pt x="168" y="0"/>
              </a:lnTo>
              <a:lnTo>
                <a:pt x="192" y="0"/>
              </a:lnTo>
              <a:lnTo>
                <a:pt x="210" y="0"/>
              </a:lnTo>
              <a:lnTo>
                <a:pt x="222" y="6"/>
              </a:lnTo>
              <a:lnTo>
                <a:pt x="234" y="12"/>
              </a:lnTo>
              <a:lnTo>
                <a:pt x="234" y="6"/>
              </a:lnTo>
              <a:lnTo>
                <a:pt x="240" y="18"/>
              </a:lnTo>
              <a:lnTo>
                <a:pt x="246" y="18"/>
              </a:lnTo>
              <a:lnTo>
                <a:pt x="252" y="24"/>
              </a:lnTo>
              <a:lnTo>
                <a:pt x="258" y="24"/>
              </a:lnTo>
              <a:lnTo>
                <a:pt x="270" y="24"/>
              </a:lnTo>
              <a:lnTo>
                <a:pt x="270" y="30"/>
              </a:lnTo>
              <a:lnTo>
                <a:pt x="276" y="30"/>
              </a:lnTo>
              <a:lnTo>
                <a:pt x="282" y="30"/>
              </a:lnTo>
              <a:lnTo>
                <a:pt x="288" y="36"/>
              </a:lnTo>
              <a:lnTo>
                <a:pt x="294" y="42"/>
              </a:lnTo>
              <a:lnTo>
                <a:pt x="306" y="48"/>
              </a:lnTo>
              <a:lnTo>
                <a:pt x="312" y="54"/>
              </a:lnTo>
              <a:lnTo>
                <a:pt x="318" y="48"/>
              </a:lnTo>
              <a:lnTo>
                <a:pt x="330" y="60"/>
              </a:lnTo>
              <a:lnTo>
                <a:pt x="348" y="60"/>
              </a:lnTo>
              <a:lnTo>
                <a:pt x="360" y="60"/>
              </a:lnTo>
              <a:lnTo>
                <a:pt x="366" y="54"/>
              </a:lnTo>
              <a:lnTo>
                <a:pt x="372" y="60"/>
              </a:lnTo>
              <a:lnTo>
                <a:pt x="384" y="60"/>
              </a:lnTo>
              <a:lnTo>
                <a:pt x="396" y="60"/>
              </a:lnTo>
              <a:lnTo>
                <a:pt x="420" y="48"/>
              </a:lnTo>
              <a:lnTo>
                <a:pt x="426" y="48"/>
              </a:lnTo>
              <a:lnTo>
                <a:pt x="432" y="48"/>
              </a:lnTo>
              <a:lnTo>
                <a:pt x="438" y="42"/>
              </a:lnTo>
              <a:lnTo>
                <a:pt x="444" y="42"/>
              </a:lnTo>
              <a:lnTo>
                <a:pt x="450" y="48"/>
              </a:lnTo>
              <a:lnTo>
                <a:pt x="456" y="48"/>
              </a:lnTo>
              <a:lnTo>
                <a:pt x="456" y="42"/>
              </a:lnTo>
              <a:lnTo>
                <a:pt x="456" y="36"/>
              </a:lnTo>
              <a:lnTo>
                <a:pt x="468" y="30"/>
              </a:lnTo>
              <a:lnTo>
                <a:pt x="474" y="18"/>
              </a:lnTo>
              <a:lnTo>
                <a:pt x="486" y="18"/>
              </a:lnTo>
              <a:lnTo>
                <a:pt x="486" y="24"/>
              </a:lnTo>
              <a:lnTo>
                <a:pt x="492" y="24"/>
              </a:lnTo>
              <a:lnTo>
                <a:pt x="504" y="18"/>
              </a:lnTo>
              <a:lnTo>
                <a:pt x="510" y="36"/>
              </a:lnTo>
              <a:close/>
            </a:path>
          </a:pathLst>
        </a:custGeom>
        <a:solidFill>
          <a:srgbClr val="DAEEF5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5</xdr:col>
      <xdr:colOff>190285</xdr:colOff>
      <xdr:row>9</xdr:row>
      <xdr:rowOff>36790</xdr:rowOff>
    </xdr:from>
    <xdr:to>
      <xdr:col>8</xdr:col>
      <xdr:colOff>456620</xdr:colOff>
      <xdr:row>18</xdr:row>
      <xdr:rowOff>158783</xdr:rowOff>
    </xdr:to>
    <xdr:sp macro="" textlink="">
      <xdr:nvSpPr>
        <xdr:cNvPr id="5" name="Castilla La-Mancha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/>
        </xdr:cNvSpPr>
      </xdr:nvSpPr>
      <xdr:spPr bwMode="auto">
        <a:xfrm>
          <a:off x="3543085" y="2398990"/>
          <a:ext cx="2037985" cy="1826968"/>
        </a:xfrm>
        <a:custGeom>
          <a:avLst/>
          <a:gdLst/>
          <a:ahLst/>
          <a:cxnLst>
            <a:cxn ang="0">
              <a:pos x="210" y="798"/>
            </a:cxn>
            <a:cxn ang="0">
              <a:pos x="174" y="852"/>
            </a:cxn>
            <a:cxn ang="0">
              <a:pos x="150" y="918"/>
            </a:cxn>
            <a:cxn ang="0">
              <a:pos x="138" y="984"/>
            </a:cxn>
            <a:cxn ang="0">
              <a:pos x="162" y="1038"/>
            </a:cxn>
            <a:cxn ang="0">
              <a:pos x="240" y="1092"/>
            </a:cxn>
            <a:cxn ang="0">
              <a:pos x="312" y="1146"/>
            </a:cxn>
            <a:cxn ang="0">
              <a:pos x="390" y="1134"/>
            </a:cxn>
            <a:cxn ang="0">
              <a:pos x="486" y="1134"/>
            </a:cxn>
            <a:cxn ang="0">
              <a:pos x="558" y="1134"/>
            </a:cxn>
            <a:cxn ang="0">
              <a:pos x="606" y="1128"/>
            </a:cxn>
            <a:cxn ang="0">
              <a:pos x="654" y="1104"/>
            </a:cxn>
            <a:cxn ang="0">
              <a:pos x="720" y="1104"/>
            </a:cxn>
            <a:cxn ang="0">
              <a:pos x="780" y="1098"/>
            </a:cxn>
            <a:cxn ang="0">
              <a:pos x="858" y="1080"/>
            </a:cxn>
            <a:cxn ang="0">
              <a:pos x="894" y="1134"/>
            </a:cxn>
            <a:cxn ang="0">
              <a:pos x="888" y="1224"/>
            </a:cxn>
            <a:cxn ang="0">
              <a:pos x="912" y="1266"/>
            </a:cxn>
            <a:cxn ang="0">
              <a:pos x="984" y="1206"/>
            </a:cxn>
            <a:cxn ang="0">
              <a:pos x="1062" y="1164"/>
            </a:cxn>
            <a:cxn ang="0">
              <a:pos x="1140" y="1128"/>
            </a:cxn>
            <a:cxn ang="0">
              <a:pos x="1194" y="1128"/>
            </a:cxn>
            <a:cxn ang="0">
              <a:pos x="1206" y="1044"/>
            </a:cxn>
            <a:cxn ang="0">
              <a:pos x="1242" y="1008"/>
            </a:cxn>
            <a:cxn ang="0">
              <a:pos x="1356" y="1014"/>
            </a:cxn>
            <a:cxn ang="0">
              <a:pos x="1368" y="912"/>
            </a:cxn>
            <a:cxn ang="0">
              <a:pos x="1266" y="840"/>
            </a:cxn>
            <a:cxn ang="0">
              <a:pos x="1242" y="750"/>
            </a:cxn>
            <a:cxn ang="0">
              <a:pos x="1188" y="720"/>
            </a:cxn>
            <a:cxn ang="0">
              <a:pos x="1218" y="630"/>
            </a:cxn>
            <a:cxn ang="0">
              <a:pos x="1260" y="558"/>
            </a:cxn>
            <a:cxn ang="0">
              <a:pos x="1266" y="486"/>
            </a:cxn>
            <a:cxn ang="0">
              <a:pos x="1188" y="450"/>
            </a:cxn>
            <a:cxn ang="0">
              <a:pos x="1110" y="390"/>
            </a:cxn>
            <a:cxn ang="0">
              <a:pos x="1116" y="270"/>
            </a:cxn>
            <a:cxn ang="0">
              <a:pos x="1122" y="126"/>
            </a:cxn>
            <a:cxn ang="0">
              <a:pos x="1008" y="54"/>
            </a:cxn>
            <a:cxn ang="0">
              <a:pos x="936" y="90"/>
            </a:cxn>
            <a:cxn ang="0">
              <a:pos x="828" y="30"/>
            </a:cxn>
            <a:cxn ang="0">
              <a:pos x="762" y="12"/>
            </a:cxn>
            <a:cxn ang="0">
              <a:pos x="678" y="6"/>
            </a:cxn>
            <a:cxn ang="0">
              <a:pos x="570" y="60"/>
            </a:cxn>
            <a:cxn ang="0">
              <a:pos x="600" y="120"/>
            </a:cxn>
            <a:cxn ang="0">
              <a:pos x="588" y="216"/>
            </a:cxn>
            <a:cxn ang="0">
              <a:pos x="624" y="276"/>
            </a:cxn>
            <a:cxn ang="0">
              <a:pos x="684" y="354"/>
            </a:cxn>
            <a:cxn ang="0">
              <a:pos x="696" y="420"/>
            </a:cxn>
            <a:cxn ang="0">
              <a:pos x="660" y="480"/>
            </a:cxn>
            <a:cxn ang="0">
              <a:pos x="570" y="498"/>
            </a:cxn>
            <a:cxn ang="0">
              <a:pos x="462" y="540"/>
            </a:cxn>
            <a:cxn ang="0">
              <a:pos x="534" y="486"/>
            </a:cxn>
            <a:cxn ang="0">
              <a:pos x="456" y="444"/>
            </a:cxn>
            <a:cxn ang="0">
              <a:pos x="378" y="396"/>
            </a:cxn>
            <a:cxn ang="0">
              <a:pos x="318" y="396"/>
            </a:cxn>
            <a:cxn ang="0">
              <a:pos x="264" y="438"/>
            </a:cxn>
            <a:cxn ang="0">
              <a:pos x="198" y="414"/>
            </a:cxn>
            <a:cxn ang="0">
              <a:pos x="144" y="468"/>
            </a:cxn>
            <a:cxn ang="0">
              <a:pos x="84" y="474"/>
            </a:cxn>
            <a:cxn ang="0">
              <a:pos x="36" y="570"/>
            </a:cxn>
            <a:cxn ang="0">
              <a:pos x="78" y="642"/>
            </a:cxn>
            <a:cxn ang="0">
              <a:pos x="174" y="750"/>
            </a:cxn>
          </a:cxnLst>
          <a:rect l="0" t="0" r="r" b="b"/>
          <a:pathLst>
            <a:path w="1374" h="1272">
              <a:moveTo>
                <a:pt x="228" y="732"/>
              </a:moveTo>
              <a:lnTo>
                <a:pt x="222" y="720"/>
              </a:lnTo>
              <a:lnTo>
                <a:pt x="228" y="732"/>
              </a:lnTo>
              <a:lnTo>
                <a:pt x="228" y="738"/>
              </a:lnTo>
              <a:lnTo>
                <a:pt x="228" y="750"/>
              </a:lnTo>
              <a:lnTo>
                <a:pt x="222" y="762"/>
              </a:lnTo>
              <a:lnTo>
                <a:pt x="216" y="774"/>
              </a:lnTo>
              <a:lnTo>
                <a:pt x="210" y="780"/>
              </a:lnTo>
              <a:lnTo>
                <a:pt x="210" y="798"/>
              </a:lnTo>
              <a:lnTo>
                <a:pt x="216" y="810"/>
              </a:lnTo>
              <a:lnTo>
                <a:pt x="228" y="828"/>
              </a:lnTo>
              <a:lnTo>
                <a:pt x="234" y="828"/>
              </a:lnTo>
              <a:lnTo>
                <a:pt x="234" y="834"/>
              </a:lnTo>
              <a:lnTo>
                <a:pt x="228" y="840"/>
              </a:lnTo>
              <a:lnTo>
                <a:pt x="198" y="828"/>
              </a:lnTo>
              <a:lnTo>
                <a:pt x="186" y="828"/>
              </a:lnTo>
              <a:lnTo>
                <a:pt x="174" y="840"/>
              </a:lnTo>
              <a:lnTo>
                <a:pt x="174" y="852"/>
              </a:lnTo>
              <a:lnTo>
                <a:pt x="162" y="864"/>
              </a:lnTo>
              <a:lnTo>
                <a:pt x="174" y="870"/>
              </a:lnTo>
              <a:lnTo>
                <a:pt x="174" y="888"/>
              </a:lnTo>
              <a:lnTo>
                <a:pt x="156" y="888"/>
              </a:lnTo>
              <a:lnTo>
                <a:pt x="150" y="882"/>
              </a:lnTo>
              <a:lnTo>
                <a:pt x="144" y="882"/>
              </a:lnTo>
              <a:lnTo>
                <a:pt x="144" y="894"/>
              </a:lnTo>
              <a:lnTo>
                <a:pt x="150" y="912"/>
              </a:lnTo>
              <a:lnTo>
                <a:pt x="150" y="918"/>
              </a:lnTo>
              <a:lnTo>
                <a:pt x="162" y="918"/>
              </a:lnTo>
              <a:lnTo>
                <a:pt x="174" y="924"/>
              </a:lnTo>
              <a:lnTo>
                <a:pt x="180" y="924"/>
              </a:lnTo>
              <a:lnTo>
                <a:pt x="180" y="930"/>
              </a:lnTo>
              <a:lnTo>
                <a:pt x="174" y="948"/>
              </a:lnTo>
              <a:lnTo>
                <a:pt x="144" y="948"/>
              </a:lnTo>
              <a:lnTo>
                <a:pt x="144" y="960"/>
              </a:lnTo>
              <a:lnTo>
                <a:pt x="144" y="978"/>
              </a:lnTo>
              <a:lnTo>
                <a:pt x="138" y="984"/>
              </a:lnTo>
              <a:lnTo>
                <a:pt x="138" y="990"/>
              </a:lnTo>
              <a:lnTo>
                <a:pt x="132" y="1002"/>
              </a:lnTo>
              <a:lnTo>
                <a:pt x="120" y="1002"/>
              </a:lnTo>
              <a:lnTo>
                <a:pt x="120" y="1008"/>
              </a:lnTo>
              <a:lnTo>
                <a:pt x="138" y="1020"/>
              </a:lnTo>
              <a:lnTo>
                <a:pt x="144" y="1020"/>
              </a:lnTo>
              <a:lnTo>
                <a:pt x="156" y="1020"/>
              </a:lnTo>
              <a:lnTo>
                <a:pt x="162" y="1020"/>
              </a:lnTo>
              <a:lnTo>
                <a:pt x="162" y="1038"/>
              </a:lnTo>
              <a:lnTo>
                <a:pt x="180" y="1050"/>
              </a:lnTo>
              <a:lnTo>
                <a:pt x="186" y="1050"/>
              </a:lnTo>
              <a:lnTo>
                <a:pt x="198" y="1062"/>
              </a:lnTo>
              <a:lnTo>
                <a:pt x="210" y="1068"/>
              </a:lnTo>
              <a:lnTo>
                <a:pt x="216" y="1068"/>
              </a:lnTo>
              <a:lnTo>
                <a:pt x="222" y="1074"/>
              </a:lnTo>
              <a:lnTo>
                <a:pt x="228" y="1074"/>
              </a:lnTo>
              <a:lnTo>
                <a:pt x="234" y="1080"/>
              </a:lnTo>
              <a:lnTo>
                <a:pt x="240" y="1092"/>
              </a:lnTo>
              <a:lnTo>
                <a:pt x="252" y="1098"/>
              </a:lnTo>
              <a:lnTo>
                <a:pt x="258" y="1098"/>
              </a:lnTo>
              <a:lnTo>
                <a:pt x="264" y="1104"/>
              </a:lnTo>
              <a:lnTo>
                <a:pt x="270" y="1104"/>
              </a:lnTo>
              <a:lnTo>
                <a:pt x="276" y="1116"/>
              </a:lnTo>
              <a:lnTo>
                <a:pt x="294" y="1122"/>
              </a:lnTo>
              <a:lnTo>
                <a:pt x="294" y="1128"/>
              </a:lnTo>
              <a:lnTo>
                <a:pt x="300" y="1134"/>
              </a:lnTo>
              <a:lnTo>
                <a:pt x="312" y="1146"/>
              </a:lnTo>
              <a:lnTo>
                <a:pt x="318" y="1146"/>
              </a:lnTo>
              <a:lnTo>
                <a:pt x="336" y="1152"/>
              </a:lnTo>
              <a:lnTo>
                <a:pt x="348" y="1152"/>
              </a:lnTo>
              <a:lnTo>
                <a:pt x="348" y="1134"/>
              </a:lnTo>
              <a:lnTo>
                <a:pt x="354" y="1134"/>
              </a:lnTo>
              <a:lnTo>
                <a:pt x="372" y="1134"/>
              </a:lnTo>
              <a:lnTo>
                <a:pt x="378" y="1134"/>
              </a:lnTo>
              <a:lnTo>
                <a:pt x="384" y="1134"/>
              </a:lnTo>
              <a:lnTo>
                <a:pt x="390" y="1134"/>
              </a:lnTo>
              <a:lnTo>
                <a:pt x="402" y="1134"/>
              </a:lnTo>
              <a:lnTo>
                <a:pt x="408" y="1134"/>
              </a:lnTo>
              <a:lnTo>
                <a:pt x="420" y="1146"/>
              </a:lnTo>
              <a:lnTo>
                <a:pt x="426" y="1146"/>
              </a:lnTo>
              <a:lnTo>
                <a:pt x="444" y="1146"/>
              </a:lnTo>
              <a:lnTo>
                <a:pt x="450" y="1146"/>
              </a:lnTo>
              <a:lnTo>
                <a:pt x="462" y="1146"/>
              </a:lnTo>
              <a:lnTo>
                <a:pt x="468" y="1134"/>
              </a:lnTo>
              <a:lnTo>
                <a:pt x="486" y="1134"/>
              </a:lnTo>
              <a:lnTo>
                <a:pt x="486" y="1122"/>
              </a:lnTo>
              <a:lnTo>
                <a:pt x="492" y="1122"/>
              </a:lnTo>
              <a:lnTo>
                <a:pt x="504" y="1122"/>
              </a:lnTo>
              <a:lnTo>
                <a:pt x="510" y="1122"/>
              </a:lnTo>
              <a:lnTo>
                <a:pt x="522" y="1122"/>
              </a:lnTo>
              <a:lnTo>
                <a:pt x="528" y="1128"/>
              </a:lnTo>
              <a:lnTo>
                <a:pt x="534" y="1128"/>
              </a:lnTo>
              <a:lnTo>
                <a:pt x="546" y="1134"/>
              </a:lnTo>
              <a:lnTo>
                <a:pt x="558" y="1134"/>
              </a:lnTo>
              <a:lnTo>
                <a:pt x="558" y="1128"/>
              </a:lnTo>
              <a:lnTo>
                <a:pt x="564" y="1116"/>
              </a:lnTo>
              <a:lnTo>
                <a:pt x="564" y="1104"/>
              </a:lnTo>
              <a:lnTo>
                <a:pt x="570" y="1116"/>
              </a:lnTo>
              <a:lnTo>
                <a:pt x="576" y="1122"/>
              </a:lnTo>
              <a:lnTo>
                <a:pt x="576" y="1128"/>
              </a:lnTo>
              <a:lnTo>
                <a:pt x="582" y="1134"/>
              </a:lnTo>
              <a:lnTo>
                <a:pt x="588" y="1128"/>
              </a:lnTo>
              <a:lnTo>
                <a:pt x="606" y="1128"/>
              </a:lnTo>
              <a:lnTo>
                <a:pt x="612" y="1122"/>
              </a:lnTo>
              <a:lnTo>
                <a:pt x="618" y="1122"/>
              </a:lnTo>
              <a:lnTo>
                <a:pt x="618" y="1116"/>
              </a:lnTo>
              <a:lnTo>
                <a:pt x="618" y="1098"/>
              </a:lnTo>
              <a:lnTo>
                <a:pt x="624" y="1098"/>
              </a:lnTo>
              <a:lnTo>
                <a:pt x="636" y="1098"/>
              </a:lnTo>
              <a:lnTo>
                <a:pt x="642" y="1098"/>
              </a:lnTo>
              <a:lnTo>
                <a:pt x="648" y="1104"/>
              </a:lnTo>
              <a:lnTo>
                <a:pt x="654" y="1104"/>
              </a:lnTo>
              <a:lnTo>
                <a:pt x="660" y="1104"/>
              </a:lnTo>
              <a:lnTo>
                <a:pt x="678" y="1104"/>
              </a:lnTo>
              <a:lnTo>
                <a:pt x="684" y="1104"/>
              </a:lnTo>
              <a:lnTo>
                <a:pt x="690" y="1104"/>
              </a:lnTo>
              <a:lnTo>
                <a:pt x="696" y="1116"/>
              </a:lnTo>
              <a:lnTo>
                <a:pt x="702" y="1104"/>
              </a:lnTo>
              <a:lnTo>
                <a:pt x="714" y="1098"/>
              </a:lnTo>
              <a:lnTo>
                <a:pt x="720" y="1098"/>
              </a:lnTo>
              <a:lnTo>
                <a:pt x="720" y="1104"/>
              </a:lnTo>
              <a:lnTo>
                <a:pt x="732" y="1116"/>
              </a:lnTo>
              <a:lnTo>
                <a:pt x="732" y="1122"/>
              </a:lnTo>
              <a:lnTo>
                <a:pt x="738" y="1122"/>
              </a:lnTo>
              <a:lnTo>
                <a:pt x="750" y="1098"/>
              </a:lnTo>
              <a:lnTo>
                <a:pt x="756" y="1098"/>
              </a:lnTo>
              <a:lnTo>
                <a:pt x="762" y="1098"/>
              </a:lnTo>
              <a:lnTo>
                <a:pt x="768" y="1104"/>
              </a:lnTo>
              <a:lnTo>
                <a:pt x="774" y="1104"/>
              </a:lnTo>
              <a:lnTo>
                <a:pt x="780" y="1098"/>
              </a:lnTo>
              <a:lnTo>
                <a:pt x="792" y="1092"/>
              </a:lnTo>
              <a:lnTo>
                <a:pt x="804" y="1080"/>
              </a:lnTo>
              <a:lnTo>
                <a:pt x="810" y="1074"/>
              </a:lnTo>
              <a:lnTo>
                <a:pt x="816" y="1074"/>
              </a:lnTo>
              <a:lnTo>
                <a:pt x="828" y="1080"/>
              </a:lnTo>
              <a:lnTo>
                <a:pt x="834" y="1080"/>
              </a:lnTo>
              <a:lnTo>
                <a:pt x="840" y="1080"/>
              </a:lnTo>
              <a:lnTo>
                <a:pt x="852" y="1080"/>
              </a:lnTo>
              <a:lnTo>
                <a:pt x="858" y="1080"/>
              </a:lnTo>
              <a:lnTo>
                <a:pt x="870" y="1092"/>
              </a:lnTo>
              <a:lnTo>
                <a:pt x="876" y="1098"/>
              </a:lnTo>
              <a:lnTo>
                <a:pt x="876" y="1104"/>
              </a:lnTo>
              <a:lnTo>
                <a:pt x="870" y="1116"/>
              </a:lnTo>
              <a:lnTo>
                <a:pt x="876" y="1122"/>
              </a:lnTo>
              <a:lnTo>
                <a:pt x="882" y="1122"/>
              </a:lnTo>
              <a:lnTo>
                <a:pt x="888" y="1122"/>
              </a:lnTo>
              <a:lnTo>
                <a:pt x="894" y="1128"/>
              </a:lnTo>
              <a:lnTo>
                <a:pt x="894" y="1134"/>
              </a:lnTo>
              <a:lnTo>
                <a:pt x="906" y="1158"/>
              </a:lnTo>
              <a:lnTo>
                <a:pt x="906" y="1164"/>
              </a:lnTo>
              <a:lnTo>
                <a:pt x="912" y="1176"/>
              </a:lnTo>
              <a:lnTo>
                <a:pt x="912" y="1188"/>
              </a:lnTo>
              <a:lnTo>
                <a:pt x="912" y="1194"/>
              </a:lnTo>
              <a:lnTo>
                <a:pt x="912" y="1206"/>
              </a:lnTo>
              <a:lnTo>
                <a:pt x="906" y="1218"/>
              </a:lnTo>
              <a:lnTo>
                <a:pt x="894" y="1218"/>
              </a:lnTo>
              <a:lnTo>
                <a:pt x="888" y="1224"/>
              </a:lnTo>
              <a:lnTo>
                <a:pt x="882" y="1236"/>
              </a:lnTo>
              <a:lnTo>
                <a:pt x="882" y="1242"/>
              </a:lnTo>
              <a:lnTo>
                <a:pt x="882" y="1236"/>
              </a:lnTo>
              <a:lnTo>
                <a:pt x="882" y="1242"/>
              </a:lnTo>
              <a:lnTo>
                <a:pt x="882" y="1248"/>
              </a:lnTo>
              <a:lnTo>
                <a:pt x="888" y="1248"/>
              </a:lnTo>
              <a:lnTo>
                <a:pt x="894" y="1248"/>
              </a:lnTo>
              <a:lnTo>
                <a:pt x="906" y="1248"/>
              </a:lnTo>
              <a:lnTo>
                <a:pt x="912" y="1266"/>
              </a:lnTo>
              <a:lnTo>
                <a:pt x="918" y="1266"/>
              </a:lnTo>
              <a:lnTo>
                <a:pt x="930" y="1266"/>
              </a:lnTo>
              <a:lnTo>
                <a:pt x="936" y="1272"/>
              </a:lnTo>
              <a:lnTo>
                <a:pt x="948" y="1266"/>
              </a:lnTo>
              <a:lnTo>
                <a:pt x="954" y="1254"/>
              </a:lnTo>
              <a:lnTo>
                <a:pt x="960" y="1242"/>
              </a:lnTo>
              <a:lnTo>
                <a:pt x="972" y="1224"/>
              </a:lnTo>
              <a:lnTo>
                <a:pt x="972" y="1218"/>
              </a:lnTo>
              <a:lnTo>
                <a:pt x="984" y="1206"/>
              </a:lnTo>
              <a:lnTo>
                <a:pt x="990" y="1194"/>
              </a:lnTo>
              <a:lnTo>
                <a:pt x="996" y="1188"/>
              </a:lnTo>
              <a:lnTo>
                <a:pt x="1008" y="1182"/>
              </a:lnTo>
              <a:lnTo>
                <a:pt x="1020" y="1182"/>
              </a:lnTo>
              <a:lnTo>
                <a:pt x="1032" y="1164"/>
              </a:lnTo>
              <a:lnTo>
                <a:pt x="1032" y="1158"/>
              </a:lnTo>
              <a:lnTo>
                <a:pt x="1038" y="1158"/>
              </a:lnTo>
              <a:lnTo>
                <a:pt x="1044" y="1164"/>
              </a:lnTo>
              <a:lnTo>
                <a:pt x="1062" y="1164"/>
              </a:lnTo>
              <a:lnTo>
                <a:pt x="1068" y="1158"/>
              </a:lnTo>
              <a:lnTo>
                <a:pt x="1080" y="1152"/>
              </a:lnTo>
              <a:lnTo>
                <a:pt x="1086" y="1146"/>
              </a:lnTo>
              <a:lnTo>
                <a:pt x="1104" y="1134"/>
              </a:lnTo>
              <a:lnTo>
                <a:pt x="1116" y="1128"/>
              </a:lnTo>
              <a:lnTo>
                <a:pt x="1122" y="1122"/>
              </a:lnTo>
              <a:lnTo>
                <a:pt x="1128" y="1122"/>
              </a:lnTo>
              <a:lnTo>
                <a:pt x="1140" y="1122"/>
              </a:lnTo>
              <a:lnTo>
                <a:pt x="1140" y="1128"/>
              </a:lnTo>
              <a:lnTo>
                <a:pt x="1146" y="1134"/>
              </a:lnTo>
              <a:lnTo>
                <a:pt x="1146" y="1146"/>
              </a:lnTo>
              <a:lnTo>
                <a:pt x="1152" y="1152"/>
              </a:lnTo>
              <a:lnTo>
                <a:pt x="1158" y="1152"/>
              </a:lnTo>
              <a:lnTo>
                <a:pt x="1164" y="1152"/>
              </a:lnTo>
              <a:lnTo>
                <a:pt x="1176" y="1152"/>
              </a:lnTo>
              <a:lnTo>
                <a:pt x="1182" y="1146"/>
              </a:lnTo>
              <a:lnTo>
                <a:pt x="1188" y="1134"/>
              </a:lnTo>
              <a:lnTo>
                <a:pt x="1194" y="1128"/>
              </a:lnTo>
              <a:lnTo>
                <a:pt x="1200" y="1128"/>
              </a:lnTo>
              <a:lnTo>
                <a:pt x="1206" y="1128"/>
              </a:lnTo>
              <a:lnTo>
                <a:pt x="1206" y="1116"/>
              </a:lnTo>
              <a:lnTo>
                <a:pt x="1206" y="1104"/>
              </a:lnTo>
              <a:lnTo>
                <a:pt x="1206" y="1098"/>
              </a:lnTo>
              <a:lnTo>
                <a:pt x="1206" y="1080"/>
              </a:lnTo>
              <a:lnTo>
                <a:pt x="1200" y="1074"/>
              </a:lnTo>
              <a:lnTo>
                <a:pt x="1200" y="1062"/>
              </a:lnTo>
              <a:lnTo>
                <a:pt x="1206" y="1044"/>
              </a:lnTo>
              <a:lnTo>
                <a:pt x="1218" y="1044"/>
              </a:lnTo>
              <a:lnTo>
                <a:pt x="1224" y="1038"/>
              </a:lnTo>
              <a:lnTo>
                <a:pt x="1224" y="1020"/>
              </a:lnTo>
              <a:lnTo>
                <a:pt x="1224" y="1014"/>
              </a:lnTo>
              <a:lnTo>
                <a:pt x="1224" y="1008"/>
              </a:lnTo>
              <a:lnTo>
                <a:pt x="1230" y="1002"/>
              </a:lnTo>
              <a:lnTo>
                <a:pt x="1236" y="1002"/>
              </a:lnTo>
              <a:lnTo>
                <a:pt x="1236" y="1008"/>
              </a:lnTo>
              <a:lnTo>
                <a:pt x="1242" y="1008"/>
              </a:lnTo>
              <a:lnTo>
                <a:pt x="1260" y="1002"/>
              </a:lnTo>
              <a:lnTo>
                <a:pt x="1266" y="990"/>
              </a:lnTo>
              <a:lnTo>
                <a:pt x="1272" y="984"/>
              </a:lnTo>
              <a:lnTo>
                <a:pt x="1290" y="972"/>
              </a:lnTo>
              <a:lnTo>
                <a:pt x="1308" y="978"/>
              </a:lnTo>
              <a:lnTo>
                <a:pt x="1314" y="990"/>
              </a:lnTo>
              <a:lnTo>
                <a:pt x="1332" y="1008"/>
              </a:lnTo>
              <a:lnTo>
                <a:pt x="1344" y="1008"/>
              </a:lnTo>
              <a:lnTo>
                <a:pt x="1356" y="1014"/>
              </a:lnTo>
              <a:lnTo>
                <a:pt x="1374" y="1008"/>
              </a:lnTo>
              <a:lnTo>
                <a:pt x="1374" y="990"/>
              </a:lnTo>
              <a:lnTo>
                <a:pt x="1368" y="984"/>
              </a:lnTo>
              <a:lnTo>
                <a:pt x="1356" y="978"/>
              </a:lnTo>
              <a:lnTo>
                <a:pt x="1368" y="960"/>
              </a:lnTo>
              <a:lnTo>
                <a:pt x="1374" y="954"/>
              </a:lnTo>
              <a:lnTo>
                <a:pt x="1374" y="924"/>
              </a:lnTo>
              <a:lnTo>
                <a:pt x="1368" y="918"/>
              </a:lnTo>
              <a:lnTo>
                <a:pt x="1368" y="912"/>
              </a:lnTo>
              <a:lnTo>
                <a:pt x="1356" y="900"/>
              </a:lnTo>
              <a:lnTo>
                <a:pt x="1350" y="900"/>
              </a:lnTo>
              <a:lnTo>
                <a:pt x="1338" y="912"/>
              </a:lnTo>
              <a:lnTo>
                <a:pt x="1314" y="912"/>
              </a:lnTo>
              <a:lnTo>
                <a:pt x="1302" y="900"/>
              </a:lnTo>
              <a:lnTo>
                <a:pt x="1272" y="870"/>
              </a:lnTo>
              <a:lnTo>
                <a:pt x="1260" y="864"/>
              </a:lnTo>
              <a:lnTo>
                <a:pt x="1266" y="852"/>
              </a:lnTo>
              <a:lnTo>
                <a:pt x="1266" y="840"/>
              </a:lnTo>
              <a:lnTo>
                <a:pt x="1272" y="828"/>
              </a:lnTo>
              <a:lnTo>
                <a:pt x="1278" y="822"/>
              </a:lnTo>
              <a:lnTo>
                <a:pt x="1278" y="810"/>
              </a:lnTo>
              <a:lnTo>
                <a:pt x="1296" y="792"/>
              </a:lnTo>
              <a:lnTo>
                <a:pt x="1290" y="774"/>
              </a:lnTo>
              <a:lnTo>
                <a:pt x="1290" y="762"/>
              </a:lnTo>
              <a:lnTo>
                <a:pt x="1272" y="762"/>
              </a:lnTo>
              <a:lnTo>
                <a:pt x="1254" y="750"/>
              </a:lnTo>
              <a:lnTo>
                <a:pt x="1242" y="750"/>
              </a:lnTo>
              <a:lnTo>
                <a:pt x="1230" y="744"/>
              </a:lnTo>
              <a:lnTo>
                <a:pt x="1224" y="738"/>
              </a:lnTo>
              <a:lnTo>
                <a:pt x="1206" y="744"/>
              </a:lnTo>
              <a:lnTo>
                <a:pt x="1206" y="738"/>
              </a:lnTo>
              <a:lnTo>
                <a:pt x="1200" y="738"/>
              </a:lnTo>
              <a:lnTo>
                <a:pt x="1200" y="732"/>
              </a:lnTo>
              <a:lnTo>
                <a:pt x="1194" y="732"/>
              </a:lnTo>
              <a:lnTo>
                <a:pt x="1194" y="720"/>
              </a:lnTo>
              <a:lnTo>
                <a:pt x="1188" y="720"/>
              </a:lnTo>
              <a:lnTo>
                <a:pt x="1182" y="714"/>
              </a:lnTo>
              <a:lnTo>
                <a:pt x="1182" y="690"/>
              </a:lnTo>
              <a:lnTo>
                <a:pt x="1188" y="684"/>
              </a:lnTo>
              <a:lnTo>
                <a:pt x="1188" y="660"/>
              </a:lnTo>
              <a:lnTo>
                <a:pt x="1200" y="654"/>
              </a:lnTo>
              <a:lnTo>
                <a:pt x="1200" y="648"/>
              </a:lnTo>
              <a:lnTo>
                <a:pt x="1206" y="642"/>
              </a:lnTo>
              <a:lnTo>
                <a:pt x="1218" y="642"/>
              </a:lnTo>
              <a:lnTo>
                <a:pt x="1218" y="630"/>
              </a:lnTo>
              <a:lnTo>
                <a:pt x="1224" y="624"/>
              </a:lnTo>
              <a:lnTo>
                <a:pt x="1224" y="618"/>
              </a:lnTo>
              <a:lnTo>
                <a:pt x="1230" y="618"/>
              </a:lnTo>
              <a:lnTo>
                <a:pt x="1230" y="624"/>
              </a:lnTo>
              <a:lnTo>
                <a:pt x="1242" y="624"/>
              </a:lnTo>
              <a:lnTo>
                <a:pt x="1242" y="612"/>
              </a:lnTo>
              <a:lnTo>
                <a:pt x="1254" y="600"/>
              </a:lnTo>
              <a:lnTo>
                <a:pt x="1260" y="588"/>
              </a:lnTo>
              <a:lnTo>
                <a:pt x="1260" y="558"/>
              </a:lnTo>
              <a:lnTo>
                <a:pt x="1266" y="546"/>
              </a:lnTo>
              <a:lnTo>
                <a:pt x="1266" y="534"/>
              </a:lnTo>
              <a:lnTo>
                <a:pt x="1260" y="528"/>
              </a:lnTo>
              <a:lnTo>
                <a:pt x="1260" y="516"/>
              </a:lnTo>
              <a:lnTo>
                <a:pt x="1266" y="516"/>
              </a:lnTo>
              <a:lnTo>
                <a:pt x="1278" y="504"/>
              </a:lnTo>
              <a:lnTo>
                <a:pt x="1290" y="498"/>
              </a:lnTo>
              <a:lnTo>
                <a:pt x="1278" y="486"/>
              </a:lnTo>
              <a:lnTo>
                <a:pt x="1266" y="486"/>
              </a:lnTo>
              <a:lnTo>
                <a:pt x="1260" y="498"/>
              </a:lnTo>
              <a:lnTo>
                <a:pt x="1254" y="486"/>
              </a:lnTo>
              <a:lnTo>
                <a:pt x="1230" y="486"/>
              </a:lnTo>
              <a:lnTo>
                <a:pt x="1224" y="498"/>
              </a:lnTo>
              <a:lnTo>
                <a:pt x="1218" y="486"/>
              </a:lnTo>
              <a:lnTo>
                <a:pt x="1218" y="480"/>
              </a:lnTo>
              <a:lnTo>
                <a:pt x="1200" y="468"/>
              </a:lnTo>
              <a:lnTo>
                <a:pt x="1200" y="450"/>
              </a:lnTo>
              <a:lnTo>
                <a:pt x="1188" y="450"/>
              </a:lnTo>
              <a:lnTo>
                <a:pt x="1194" y="438"/>
              </a:lnTo>
              <a:lnTo>
                <a:pt x="1194" y="426"/>
              </a:lnTo>
              <a:lnTo>
                <a:pt x="1188" y="420"/>
              </a:lnTo>
              <a:lnTo>
                <a:pt x="1158" y="420"/>
              </a:lnTo>
              <a:lnTo>
                <a:pt x="1140" y="396"/>
              </a:lnTo>
              <a:lnTo>
                <a:pt x="1128" y="396"/>
              </a:lnTo>
              <a:lnTo>
                <a:pt x="1128" y="384"/>
              </a:lnTo>
              <a:lnTo>
                <a:pt x="1116" y="384"/>
              </a:lnTo>
              <a:lnTo>
                <a:pt x="1110" y="390"/>
              </a:lnTo>
              <a:lnTo>
                <a:pt x="1110" y="378"/>
              </a:lnTo>
              <a:lnTo>
                <a:pt x="1116" y="366"/>
              </a:lnTo>
              <a:lnTo>
                <a:pt x="1110" y="366"/>
              </a:lnTo>
              <a:lnTo>
                <a:pt x="1110" y="354"/>
              </a:lnTo>
              <a:lnTo>
                <a:pt x="1104" y="348"/>
              </a:lnTo>
              <a:lnTo>
                <a:pt x="1086" y="348"/>
              </a:lnTo>
              <a:lnTo>
                <a:pt x="1080" y="336"/>
              </a:lnTo>
              <a:lnTo>
                <a:pt x="1116" y="300"/>
              </a:lnTo>
              <a:lnTo>
                <a:pt x="1116" y="270"/>
              </a:lnTo>
              <a:lnTo>
                <a:pt x="1152" y="270"/>
              </a:lnTo>
              <a:lnTo>
                <a:pt x="1158" y="234"/>
              </a:lnTo>
              <a:lnTo>
                <a:pt x="1152" y="216"/>
              </a:lnTo>
              <a:lnTo>
                <a:pt x="1152" y="174"/>
              </a:lnTo>
              <a:lnTo>
                <a:pt x="1140" y="168"/>
              </a:lnTo>
              <a:lnTo>
                <a:pt x="1128" y="156"/>
              </a:lnTo>
              <a:lnTo>
                <a:pt x="1128" y="144"/>
              </a:lnTo>
              <a:lnTo>
                <a:pt x="1128" y="138"/>
              </a:lnTo>
              <a:lnTo>
                <a:pt x="1122" y="126"/>
              </a:lnTo>
              <a:lnTo>
                <a:pt x="1080" y="84"/>
              </a:lnTo>
              <a:lnTo>
                <a:pt x="1074" y="72"/>
              </a:lnTo>
              <a:lnTo>
                <a:pt x="1068" y="72"/>
              </a:lnTo>
              <a:lnTo>
                <a:pt x="1062" y="66"/>
              </a:lnTo>
              <a:lnTo>
                <a:pt x="1044" y="60"/>
              </a:lnTo>
              <a:lnTo>
                <a:pt x="1038" y="60"/>
              </a:lnTo>
              <a:lnTo>
                <a:pt x="1032" y="42"/>
              </a:lnTo>
              <a:lnTo>
                <a:pt x="1026" y="42"/>
              </a:lnTo>
              <a:lnTo>
                <a:pt x="1008" y="54"/>
              </a:lnTo>
              <a:lnTo>
                <a:pt x="1002" y="54"/>
              </a:lnTo>
              <a:lnTo>
                <a:pt x="1002" y="84"/>
              </a:lnTo>
              <a:lnTo>
                <a:pt x="996" y="84"/>
              </a:lnTo>
              <a:lnTo>
                <a:pt x="984" y="66"/>
              </a:lnTo>
              <a:lnTo>
                <a:pt x="972" y="66"/>
              </a:lnTo>
              <a:lnTo>
                <a:pt x="972" y="72"/>
              </a:lnTo>
              <a:lnTo>
                <a:pt x="954" y="72"/>
              </a:lnTo>
              <a:lnTo>
                <a:pt x="948" y="84"/>
              </a:lnTo>
              <a:lnTo>
                <a:pt x="936" y="90"/>
              </a:lnTo>
              <a:lnTo>
                <a:pt x="918" y="90"/>
              </a:lnTo>
              <a:lnTo>
                <a:pt x="912" y="72"/>
              </a:lnTo>
              <a:lnTo>
                <a:pt x="906" y="84"/>
              </a:lnTo>
              <a:lnTo>
                <a:pt x="888" y="90"/>
              </a:lnTo>
              <a:lnTo>
                <a:pt x="858" y="60"/>
              </a:lnTo>
              <a:lnTo>
                <a:pt x="846" y="60"/>
              </a:lnTo>
              <a:lnTo>
                <a:pt x="846" y="36"/>
              </a:lnTo>
              <a:lnTo>
                <a:pt x="834" y="36"/>
              </a:lnTo>
              <a:lnTo>
                <a:pt x="828" y="30"/>
              </a:lnTo>
              <a:lnTo>
                <a:pt x="816" y="30"/>
              </a:lnTo>
              <a:lnTo>
                <a:pt x="810" y="24"/>
              </a:lnTo>
              <a:lnTo>
                <a:pt x="810" y="12"/>
              </a:lnTo>
              <a:lnTo>
                <a:pt x="804" y="6"/>
              </a:lnTo>
              <a:lnTo>
                <a:pt x="798" y="12"/>
              </a:lnTo>
              <a:lnTo>
                <a:pt x="792" y="12"/>
              </a:lnTo>
              <a:lnTo>
                <a:pt x="780" y="24"/>
              </a:lnTo>
              <a:lnTo>
                <a:pt x="768" y="24"/>
              </a:lnTo>
              <a:lnTo>
                <a:pt x="762" y="12"/>
              </a:lnTo>
              <a:lnTo>
                <a:pt x="762" y="6"/>
              </a:lnTo>
              <a:lnTo>
                <a:pt x="756" y="0"/>
              </a:lnTo>
              <a:lnTo>
                <a:pt x="738" y="0"/>
              </a:lnTo>
              <a:lnTo>
                <a:pt x="732" y="6"/>
              </a:lnTo>
              <a:lnTo>
                <a:pt x="720" y="6"/>
              </a:lnTo>
              <a:lnTo>
                <a:pt x="714" y="12"/>
              </a:lnTo>
              <a:lnTo>
                <a:pt x="696" y="12"/>
              </a:lnTo>
              <a:lnTo>
                <a:pt x="684" y="6"/>
              </a:lnTo>
              <a:lnTo>
                <a:pt x="678" y="6"/>
              </a:lnTo>
              <a:lnTo>
                <a:pt x="660" y="0"/>
              </a:lnTo>
              <a:lnTo>
                <a:pt x="648" y="0"/>
              </a:lnTo>
              <a:lnTo>
                <a:pt x="648" y="12"/>
              </a:lnTo>
              <a:lnTo>
                <a:pt x="636" y="24"/>
              </a:lnTo>
              <a:lnTo>
                <a:pt x="600" y="24"/>
              </a:lnTo>
              <a:lnTo>
                <a:pt x="600" y="42"/>
              </a:lnTo>
              <a:lnTo>
                <a:pt x="588" y="42"/>
              </a:lnTo>
              <a:lnTo>
                <a:pt x="576" y="54"/>
              </a:lnTo>
              <a:lnTo>
                <a:pt x="570" y="60"/>
              </a:lnTo>
              <a:lnTo>
                <a:pt x="558" y="60"/>
              </a:lnTo>
              <a:lnTo>
                <a:pt x="564" y="66"/>
              </a:lnTo>
              <a:lnTo>
                <a:pt x="570" y="72"/>
              </a:lnTo>
              <a:lnTo>
                <a:pt x="576" y="84"/>
              </a:lnTo>
              <a:lnTo>
                <a:pt x="576" y="90"/>
              </a:lnTo>
              <a:lnTo>
                <a:pt x="582" y="90"/>
              </a:lnTo>
              <a:lnTo>
                <a:pt x="588" y="102"/>
              </a:lnTo>
              <a:lnTo>
                <a:pt x="588" y="114"/>
              </a:lnTo>
              <a:lnTo>
                <a:pt x="600" y="120"/>
              </a:lnTo>
              <a:lnTo>
                <a:pt x="600" y="126"/>
              </a:lnTo>
              <a:lnTo>
                <a:pt x="600" y="138"/>
              </a:lnTo>
              <a:lnTo>
                <a:pt x="588" y="150"/>
              </a:lnTo>
              <a:lnTo>
                <a:pt x="582" y="156"/>
              </a:lnTo>
              <a:lnTo>
                <a:pt x="582" y="186"/>
              </a:lnTo>
              <a:lnTo>
                <a:pt x="570" y="204"/>
              </a:lnTo>
              <a:lnTo>
                <a:pt x="576" y="210"/>
              </a:lnTo>
              <a:lnTo>
                <a:pt x="588" y="210"/>
              </a:lnTo>
              <a:lnTo>
                <a:pt x="588" y="216"/>
              </a:lnTo>
              <a:lnTo>
                <a:pt x="588" y="234"/>
              </a:lnTo>
              <a:lnTo>
                <a:pt x="582" y="240"/>
              </a:lnTo>
              <a:lnTo>
                <a:pt x="582" y="246"/>
              </a:lnTo>
              <a:lnTo>
                <a:pt x="600" y="246"/>
              </a:lnTo>
              <a:lnTo>
                <a:pt x="600" y="240"/>
              </a:lnTo>
              <a:lnTo>
                <a:pt x="606" y="240"/>
              </a:lnTo>
              <a:lnTo>
                <a:pt x="618" y="258"/>
              </a:lnTo>
              <a:lnTo>
                <a:pt x="624" y="258"/>
              </a:lnTo>
              <a:lnTo>
                <a:pt x="624" y="276"/>
              </a:lnTo>
              <a:lnTo>
                <a:pt x="636" y="288"/>
              </a:lnTo>
              <a:lnTo>
                <a:pt x="636" y="294"/>
              </a:lnTo>
              <a:lnTo>
                <a:pt x="642" y="300"/>
              </a:lnTo>
              <a:lnTo>
                <a:pt x="648" y="300"/>
              </a:lnTo>
              <a:lnTo>
                <a:pt x="654" y="306"/>
              </a:lnTo>
              <a:lnTo>
                <a:pt x="660" y="318"/>
              </a:lnTo>
              <a:lnTo>
                <a:pt x="660" y="336"/>
              </a:lnTo>
              <a:lnTo>
                <a:pt x="678" y="336"/>
              </a:lnTo>
              <a:lnTo>
                <a:pt x="684" y="354"/>
              </a:lnTo>
              <a:lnTo>
                <a:pt x="684" y="378"/>
              </a:lnTo>
              <a:lnTo>
                <a:pt x="672" y="390"/>
              </a:lnTo>
              <a:lnTo>
                <a:pt x="660" y="408"/>
              </a:lnTo>
              <a:lnTo>
                <a:pt x="660" y="414"/>
              </a:lnTo>
              <a:lnTo>
                <a:pt x="678" y="414"/>
              </a:lnTo>
              <a:lnTo>
                <a:pt x="684" y="408"/>
              </a:lnTo>
              <a:lnTo>
                <a:pt x="690" y="408"/>
              </a:lnTo>
              <a:lnTo>
                <a:pt x="690" y="414"/>
              </a:lnTo>
              <a:lnTo>
                <a:pt x="696" y="420"/>
              </a:lnTo>
              <a:lnTo>
                <a:pt x="696" y="444"/>
              </a:lnTo>
              <a:lnTo>
                <a:pt x="702" y="444"/>
              </a:lnTo>
              <a:lnTo>
                <a:pt x="696" y="450"/>
              </a:lnTo>
              <a:lnTo>
                <a:pt x="690" y="450"/>
              </a:lnTo>
              <a:lnTo>
                <a:pt x="702" y="468"/>
              </a:lnTo>
              <a:lnTo>
                <a:pt x="702" y="474"/>
              </a:lnTo>
              <a:lnTo>
                <a:pt x="690" y="486"/>
              </a:lnTo>
              <a:lnTo>
                <a:pt x="678" y="480"/>
              </a:lnTo>
              <a:lnTo>
                <a:pt x="660" y="480"/>
              </a:lnTo>
              <a:lnTo>
                <a:pt x="648" y="486"/>
              </a:lnTo>
              <a:lnTo>
                <a:pt x="642" y="486"/>
              </a:lnTo>
              <a:lnTo>
                <a:pt x="624" y="480"/>
              </a:lnTo>
              <a:lnTo>
                <a:pt x="612" y="480"/>
              </a:lnTo>
              <a:lnTo>
                <a:pt x="606" y="498"/>
              </a:lnTo>
              <a:lnTo>
                <a:pt x="600" y="498"/>
              </a:lnTo>
              <a:lnTo>
                <a:pt x="588" y="486"/>
              </a:lnTo>
              <a:lnTo>
                <a:pt x="576" y="486"/>
              </a:lnTo>
              <a:lnTo>
                <a:pt x="570" y="498"/>
              </a:lnTo>
              <a:lnTo>
                <a:pt x="564" y="504"/>
              </a:lnTo>
              <a:lnTo>
                <a:pt x="546" y="504"/>
              </a:lnTo>
              <a:lnTo>
                <a:pt x="534" y="516"/>
              </a:lnTo>
              <a:lnTo>
                <a:pt x="522" y="534"/>
              </a:lnTo>
              <a:lnTo>
                <a:pt x="504" y="540"/>
              </a:lnTo>
              <a:lnTo>
                <a:pt x="492" y="558"/>
              </a:lnTo>
              <a:lnTo>
                <a:pt x="468" y="558"/>
              </a:lnTo>
              <a:lnTo>
                <a:pt x="462" y="546"/>
              </a:lnTo>
              <a:lnTo>
                <a:pt x="462" y="540"/>
              </a:lnTo>
              <a:lnTo>
                <a:pt x="468" y="534"/>
              </a:lnTo>
              <a:lnTo>
                <a:pt x="486" y="534"/>
              </a:lnTo>
              <a:lnTo>
                <a:pt x="492" y="528"/>
              </a:lnTo>
              <a:lnTo>
                <a:pt x="504" y="528"/>
              </a:lnTo>
              <a:lnTo>
                <a:pt x="504" y="510"/>
              </a:lnTo>
              <a:lnTo>
                <a:pt x="510" y="504"/>
              </a:lnTo>
              <a:lnTo>
                <a:pt x="528" y="504"/>
              </a:lnTo>
              <a:lnTo>
                <a:pt x="534" y="498"/>
              </a:lnTo>
              <a:lnTo>
                <a:pt x="534" y="486"/>
              </a:lnTo>
              <a:lnTo>
                <a:pt x="540" y="474"/>
              </a:lnTo>
              <a:lnTo>
                <a:pt x="540" y="468"/>
              </a:lnTo>
              <a:lnTo>
                <a:pt x="528" y="468"/>
              </a:lnTo>
              <a:lnTo>
                <a:pt x="528" y="456"/>
              </a:lnTo>
              <a:lnTo>
                <a:pt x="492" y="456"/>
              </a:lnTo>
              <a:lnTo>
                <a:pt x="486" y="450"/>
              </a:lnTo>
              <a:lnTo>
                <a:pt x="480" y="450"/>
              </a:lnTo>
              <a:lnTo>
                <a:pt x="462" y="444"/>
              </a:lnTo>
              <a:lnTo>
                <a:pt x="456" y="444"/>
              </a:lnTo>
              <a:lnTo>
                <a:pt x="450" y="438"/>
              </a:lnTo>
              <a:lnTo>
                <a:pt x="432" y="438"/>
              </a:lnTo>
              <a:lnTo>
                <a:pt x="426" y="426"/>
              </a:lnTo>
              <a:lnTo>
                <a:pt x="420" y="426"/>
              </a:lnTo>
              <a:lnTo>
                <a:pt x="414" y="414"/>
              </a:lnTo>
              <a:lnTo>
                <a:pt x="402" y="414"/>
              </a:lnTo>
              <a:lnTo>
                <a:pt x="390" y="420"/>
              </a:lnTo>
              <a:lnTo>
                <a:pt x="378" y="408"/>
              </a:lnTo>
              <a:lnTo>
                <a:pt x="378" y="396"/>
              </a:lnTo>
              <a:lnTo>
                <a:pt x="372" y="396"/>
              </a:lnTo>
              <a:lnTo>
                <a:pt x="372" y="408"/>
              </a:lnTo>
              <a:lnTo>
                <a:pt x="366" y="414"/>
              </a:lnTo>
              <a:lnTo>
                <a:pt x="354" y="414"/>
              </a:lnTo>
              <a:lnTo>
                <a:pt x="342" y="426"/>
              </a:lnTo>
              <a:lnTo>
                <a:pt x="336" y="420"/>
              </a:lnTo>
              <a:lnTo>
                <a:pt x="330" y="420"/>
              </a:lnTo>
              <a:lnTo>
                <a:pt x="330" y="408"/>
              </a:lnTo>
              <a:lnTo>
                <a:pt x="318" y="396"/>
              </a:lnTo>
              <a:lnTo>
                <a:pt x="318" y="390"/>
              </a:lnTo>
              <a:lnTo>
                <a:pt x="312" y="396"/>
              </a:lnTo>
              <a:lnTo>
                <a:pt x="312" y="408"/>
              </a:lnTo>
              <a:lnTo>
                <a:pt x="306" y="414"/>
              </a:lnTo>
              <a:lnTo>
                <a:pt x="300" y="420"/>
              </a:lnTo>
              <a:lnTo>
                <a:pt x="288" y="420"/>
              </a:lnTo>
              <a:lnTo>
                <a:pt x="276" y="426"/>
              </a:lnTo>
              <a:lnTo>
                <a:pt x="270" y="426"/>
              </a:lnTo>
              <a:lnTo>
                <a:pt x="264" y="438"/>
              </a:lnTo>
              <a:lnTo>
                <a:pt x="258" y="438"/>
              </a:lnTo>
              <a:lnTo>
                <a:pt x="258" y="426"/>
              </a:lnTo>
              <a:lnTo>
                <a:pt x="240" y="438"/>
              </a:lnTo>
              <a:lnTo>
                <a:pt x="228" y="438"/>
              </a:lnTo>
              <a:lnTo>
                <a:pt x="222" y="426"/>
              </a:lnTo>
              <a:lnTo>
                <a:pt x="222" y="414"/>
              </a:lnTo>
              <a:lnTo>
                <a:pt x="216" y="408"/>
              </a:lnTo>
              <a:lnTo>
                <a:pt x="210" y="408"/>
              </a:lnTo>
              <a:lnTo>
                <a:pt x="198" y="414"/>
              </a:lnTo>
              <a:lnTo>
                <a:pt x="192" y="408"/>
              </a:lnTo>
              <a:lnTo>
                <a:pt x="186" y="408"/>
              </a:lnTo>
              <a:lnTo>
                <a:pt x="180" y="414"/>
              </a:lnTo>
              <a:lnTo>
                <a:pt x="180" y="426"/>
              </a:lnTo>
              <a:lnTo>
                <a:pt x="174" y="438"/>
              </a:lnTo>
              <a:lnTo>
                <a:pt x="162" y="438"/>
              </a:lnTo>
              <a:lnTo>
                <a:pt x="150" y="450"/>
              </a:lnTo>
              <a:lnTo>
                <a:pt x="150" y="468"/>
              </a:lnTo>
              <a:lnTo>
                <a:pt x="144" y="468"/>
              </a:lnTo>
              <a:lnTo>
                <a:pt x="138" y="474"/>
              </a:lnTo>
              <a:lnTo>
                <a:pt x="120" y="474"/>
              </a:lnTo>
              <a:lnTo>
                <a:pt x="120" y="468"/>
              </a:lnTo>
              <a:lnTo>
                <a:pt x="132" y="456"/>
              </a:lnTo>
              <a:lnTo>
                <a:pt x="120" y="450"/>
              </a:lnTo>
              <a:lnTo>
                <a:pt x="114" y="450"/>
              </a:lnTo>
              <a:lnTo>
                <a:pt x="108" y="456"/>
              </a:lnTo>
              <a:lnTo>
                <a:pt x="102" y="456"/>
              </a:lnTo>
              <a:lnTo>
                <a:pt x="84" y="474"/>
              </a:lnTo>
              <a:lnTo>
                <a:pt x="60" y="474"/>
              </a:lnTo>
              <a:lnTo>
                <a:pt x="30" y="468"/>
              </a:lnTo>
              <a:lnTo>
                <a:pt x="18" y="480"/>
              </a:lnTo>
              <a:lnTo>
                <a:pt x="18" y="534"/>
              </a:lnTo>
              <a:lnTo>
                <a:pt x="0" y="546"/>
              </a:lnTo>
              <a:lnTo>
                <a:pt x="6" y="558"/>
              </a:lnTo>
              <a:lnTo>
                <a:pt x="30" y="558"/>
              </a:lnTo>
              <a:lnTo>
                <a:pt x="36" y="564"/>
              </a:lnTo>
              <a:lnTo>
                <a:pt x="36" y="570"/>
              </a:lnTo>
              <a:lnTo>
                <a:pt x="30" y="576"/>
              </a:lnTo>
              <a:lnTo>
                <a:pt x="30" y="594"/>
              </a:lnTo>
              <a:lnTo>
                <a:pt x="36" y="600"/>
              </a:lnTo>
              <a:lnTo>
                <a:pt x="42" y="600"/>
              </a:lnTo>
              <a:lnTo>
                <a:pt x="72" y="588"/>
              </a:lnTo>
              <a:lnTo>
                <a:pt x="78" y="600"/>
              </a:lnTo>
              <a:lnTo>
                <a:pt x="78" y="618"/>
              </a:lnTo>
              <a:lnTo>
                <a:pt x="84" y="624"/>
              </a:lnTo>
              <a:lnTo>
                <a:pt x="78" y="642"/>
              </a:lnTo>
              <a:lnTo>
                <a:pt x="78" y="654"/>
              </a:lnTo>
              <a:lnTo>
                <a:pt x="66" y="672"/>
              </a:lnTo>
              <a:lnTo>
                <a:pt x="108" y="714"/>
              </a:lnTo>
              <a:lnTo>
                <a:pt x="114" y="714"/>
              </a:lnTo>
              <a:lnTo>
                <a:pt x="144" y="738"/>
              </a:lnTo>
              <a:lnTo>
                <a:pt x="144" y="750"/>
              </a:lnTo>
              <a:lnTo>
                <a:pt x="150" y="744"/>
              </a:lnTo>
              <a:lnTo>
                <a:pt x="156" y="750"/>
              </a:lnTo>
              <a:lnTo>
                <a:pt x="174" y="750"/>
              </a:lnTo>
              <a:lnTo>
                <a:pt x="186" y="744"/>
              </a:lnTo>
              <a:lnTo>
                <a:pt x="192" y="738"/>
              </a:lnTo>
              <a:lnTo>
                <a:pt x="210" y="738"/>
              </a:lnTo>
              <a:lnTo>
                <a:pt x="210" y="732"/>
              </a:lnTo>
              <a:lnTo>
                <a:pt x="222" y="720"/>
              </a:lnTo>
              <a:lnTo>
                <a:pt x="228" y="732"/>
              </a:lnTo>
              <a:close/>
            </a:path>
          </a:pathLst>
        </a:custGeom>
        <a:solidFill>
          <a:srgbClr val="215967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7</xdr:col>
      <xdr:colOff>27298</xdr:colOff>
      <xdr:row>5</xdr:row>
      <xdr:rowOff>63493</xdr:rowOff>
    </xdr:from>
    <xdr:to>
      <xdr:col>8</xdr:col>
      <xdr:colOff>83528</xdr:colOff>
      <xdr:row>7</xdr:row>
      <xdr:rowOff>70293</xdr:rowOff>
    </xdr:to>
    <xdr:sp macro="" textlink="">
      <xdr:nvSpPr>
        <xdr:cNvPr id="6" name="La Rioja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>
          <a:spLocks/>
        </xdr:cNvSpPr>
      </xdr:nvSpPr>
      <xdr:spPr bwMode="auto">
        <a:xfrm>
          <a:off x="4580248" y="1663693"/>
          <a:ext cx="627730" cy="387800"/>
        </a:xfrm>
        <a:custGeom>
          <a:avLst/>
          <a:gdLst/>
          <a:ahLst/>
          <a:cxnLst>
            <a:cxn ang="0">
              <a:pos x="360" y="222"/>
            </a:cxn>
            <a:cxn ang="0">
              <a:pos x="366" y="204"/>
            </a:cxn>
            <a:cxn ang="0">
              <a:pos x="408" y="186"/>
            </a:cxn>
            <a:cxn ang="0">
              <a:pos x="420" y="162"/>
            </a:cxn>
            <a:cxn ang="0">
              <a:pos x="402" y="156"/>
            </a:cxn>
            <a:cxn ang="0">
              <a:pos x="384" y="144"/>
            </a:cxn>
            <a:cxn ang="0">
              <a:pos x="360" y="126"/>
            </a:cxn>
            <a:cxn ang="0">
              <a:pos x="348" y="108"/>
            </a:cxn>
            <a:cxn ang="0">
              <a:pos x="330" y="96"/>
            </a:cxn>
            <a:cxn ang="0">
              <a:pos x="306" y="78"/>
            </a:cxn>
            <a:cxn ang="0">
              <a:pos x="276" y="78"/>
            </a:cxn>
            <a:cxn ang="0">
              <a:pos x="252" y="72"/>
            </a:cxn>
            <a:cxn ang="0">
              <a:pos x="240" y="60"/>
            </a:cxn>
            <a:cxn ang="0">
              <a:pos x="216" y="66"/>
            </a:cxn>
            <a:cxn ang="0">
              <a:pos x="192" y="48"/>
            </a:cxn>
            <a:cxn ang="0">
              <a:pos x="168" y="42"/>
            </a:cxn>
            <a:cxn ang="0">
              <a:pos x="162" y="48"/>
            </a:cxn>
            <a:cxn ang="0">
              <a:pos x="150" y="60"/>
            </a:cxn>
            <a:cxn ang="0">
              <a:pos x="138" y="30"/>
            </a:cxn>
            <a:cxn ang="0">
              <a:pos x="120" y="12"/>
            </a:cxn>
            <a:cxn ang="0">
              <a:pos x="96" y="12"/>
            </a:cxn>
            <a:cxn ang="0">
              <a:pos x="102" y="36"/>
            </a:cxn>
            <a:cxn ang="0">
              <a:pos x="90" y="30"/>
            </a:cxn>
            <a:cxn ang="0">
              <a:pos x="78" y="0"/>
            </a:cxn>
            <a:cxn ang="0">
              <a:pos x="12" y="6"/>
            </a:cxn>
            <a:cxn ang="0">
              <a:pos x="12" y="30"/>
            </a:cxn>
            <a:cxn ang="0">
              <a:pos x="12" y="42"/>
            </a:cxn>
            <a:cxn ang="0">
              <a:pos x="18" y="66"/>
            </a:cxn>
            <a:cxn ang="0">
              <a:pos x="6" y="78"/>
            </a:cxn>
            <a:cxn ang="0">
              <a:pos x="12" y="108"/>
            </a:cxn>
            <a:cxn ang="0">
              <a:pos x="0" y="180"/>
            </a:cxn>
            <a:cxn ang="0">
              <a:pos x="24" y="210"/>
            </a:cxn>
            <a:cxn ang="0">
              <a:pos x="60" y="234"/>
            </a:cxn>
            <a:cxn ang="0">
              <a:pos x="90" y="234"/>
            </a:cxn>
            <a:cxn ang="0">
              <a:pos x="96" y="192"/>
            </a:cxn>
            <a:cxn ang="0">
              <a:pos x="114" y="192"/>
            </a:cxn>
            <a:cxn ang="0">
              <a:pos x="114" y="222"/>
            </a:cxn>
            <a:cxn ang="0">
              <a:pos x="114" y="240"/>
            </a:cxn>
            <a:cxn ang="0">
              <a:pos x="132" y="246"/>
            </a:cxn>
            <a:cxn ang="0">
              <a:pos x="156" y="246"/>
            </a:cxn>
            <a:cxn ang="0">
              <a:pos x="174" y="216"/>
            </a:cxn>
            <a:cxn ang="0">
              <a:pos x="192" y="192"/>
            </a:cxn>
            <a:cxn ang="0">
              <a:pos x="240" y="186"/>
            </a:cxn>
            <a:cxn ang="0">
              <a:pos x="252" y="210"/>
            </a:cxn>
            <a:cxn ang="0">
              <a:pos x="288" y="210"/>
            </a:cxn>
            <a:cxn ang="0">
              <a:pos x="288" y="222"/>
            </a:cxn>
            <a:cxn ang="0">
              <a:pos x="294" y="240"/>
            </a:cxn>
            <a:cxn ang="0">
              <a:pos x="294" y="252"/>
            </a:cxn>
            <a:cxn ang="0">
              <a:pos x="324" y="264"/>
            </a:cxn>
            <a:cxn ang="0">
              <a:pos x="366" y="246"/>
            </a:cxn>
          </a:cxnLst>
          <a:rect l="0" t="0" r="r" b="b"/>
          <a:pathLst>
            <a:path w="426" h="270">
              <a:moveTo>
                <a:pt x="366" y="240"/>
              </a:moveTo>
              <a:lnTo>
                <a:pt x="360" y="234"/>
              </a:lnTo>
              <a:lnTo>
                <a:pt x="360" y="222"/>
              </a:lnTo>
              <a:lnTo>
                <a:pt x="354" y="216"/>
              </a:lnTo>
              <a:lnTo>
                <a:pt x="360" y="204"/>
              </a:lnTo>
              <a:lnTo>
                <a:pt x="366" y="204"/>
              </a:lnTo>
              <a:lnTo>
                <a:pt x="366" y="192"/>
              </a:lnTo>
              <a:lnTo>
                <a:pt x="372" y="186"/>
              </a:lnTo>
              <a:lnTo>
                <a:pt x="408" y="186"/>
              </a:lnTo>
              <a:lnTo>
                <a:pt x="420" y="180"/>
              </a:lnTo>
              <a:lnTo>
                <a:pt x="426" y="174"/>
              </a:lnTo>
              <a:lnTo>
                <a:pt x="420" y="162"/>
              </a:lnTo>
              <a:lnTo>
                <a:pt x="408" y="162"/>
              </a:lnTo>
              <a:lnTo>
                <a:pt x="408" y="156"/>
              </a:lnTo>
              <a:lnTo>
                <a:pt x="402" y="156"/>
              </a:lnTo>
              <a:lnTo>
                <a:pt x="396" y="150"/>
              </a:lnTo>
              <a:lnTo>
                <a:pt x="384" y="150"/>
              </a:lnTo>
              <a:lnTo>
                <a:pt x="384" y="144"/>
              </a:lnTo>
              <a:lnTo>
                <a:pt x="366" y="144"/>
              </a:lnTo>
              <a:lnTo>
                <a:pt x="366" y="132"/>
              </a:lnTo>
              <a:lnTo>
                <a:pt x="360" y="126"/>
              </a:lnTo>
              <a:lnTo>
                <a:pt x="354" y="126"/>
              </a:lnTo>
              <a:lnTo>
                <a:pt x="354" y="120"/>
              </a:lnTo>
              <a:lnTo>
                <a:pt x="348" y="108"/>
              </a:lnTo>
              <a:lnTo>
                <a:pt x="342" y="102"/>
              </a:lnTo>
              <a:lnTo>
                <a:pt x="330" y="102"/>
              </a:lnTo>
              <a:lnTo>
                <a:pt x="330" y="96"/>
              </a:lnTo>
              <a:lnTo>
                <a:pt x="318" y="96"/>
              </a:lnTo>
              <a:lnTo>
                <a:pt x="306" y="96"/>
              </a:lnTo>
              <a:lnTo>
                <a:pt x="306" y="78"/>
              </a:lnTo>
              <a:lnTo>
                <a:pt x="294" y="72"/>
              </a:lnTo>
              <a:lnTo>
                <a:pt x="282" y="72"/>
              </a:lnTo>
              <a:lnTo>
                <a:pt x="276" y="78"/>
              </a:lnTo>
              <a:lnTo>
                <a:pt x="270" y="78"/>
              </a:lnTo>
              <a:lnTo>
                <a:pt x="270" y="72"/>
              </a:lnTo>
              <a:lnTo>
                <a:pt x="252" y="72"/>
              </a:lnTo>
              <a:lnTo>
                <a:pt x="252" y="66"/>
              </a:lnTo>
              <a:lnTo>
                <a:pt x="240" y="66"/>
              </a:lnTo>
              <a:lnTo>
                <a:pt x="240" y="60"/>
              </a:lnTo>
              <a:lnTo>
                <a:pt x="228" y="60"/>
              </a:lnTo>
              <a:lnTo>
                <a:pt x="228" y="66"/>
              </a:lnTo>
              <a:lnTo>
                <a:pt x="216" y="66"/>
              </a:lnTo>
              <a:lnTo>
                <a:pt x="210" y="60"/>
              </a:lnTo>
              <a:lnTo>
                <a:pt x="198" y="60"/>
              </a:lnTo>
              <a:lnTo>
                <a:pt x="192" y="48"/>
              </a:lnTo>
              <a:lnTo>
                <a:pt x="174" y="48"/>
              </a:lnTo>
              <a:lnTo>
                <a:pt x="174" y="42"/>
              </a:lnTo>
              <a:lnTo>
                <a:pt x="168" y="42"/>
              </a:lnTo>
              <a:lnTo>
                <a:pt x="168" y="48"/>
              </a:lnTo>
              <a:lnTo>
                <a:pt x="162" y="60"/>
              </a:lnTo>
              <a:lnTo>
                <a:pt x="162" y="48"/>
              </a:lnTo>
              <a:lnTo>
                <a:pt x="156" y="48"/>
              </a:lnTo>
              <a:lnTo>
                <a:pt x="156" y="60"/>
              </a:lnTo>
              <a:lnTo>
                <a:pt x="150" y="60"/>
              </a:lnTo>
              <a:lnTo>
                <a:pt x="150" y="42"/>
              </a:lnTo>
              <a:lnTo>
                <a:pt x="138" y="42"/>
              </a:lnTo>
              <a:lnTo>
                <a:pt x="138" y="30"/>
              </a:lnTo>
              <a:lnTo>
                <a:pt x="132" y="18"/>
              </a:lnTo>
              <a:lnTo>
                <a:pt x="126" y="12"/>
              </a:lnTo>
              <a:lnTo>
                <a:pt x="120" y="12"/>
              </a:lnTo>
              <a:lnTo>
                <a:pt x="114" y="6"/>
              </a:lnTo>
              <a:lnTo>
                <a:pt x="102" y="6"/>
              </a:lnTo>
              <a:lnTo>
                <a:pt x="96" y="12"/>
              </a:lnTo>
              <a:lnTo>
                <a:pt x="102" y="12"/>
              </a:lnTo>
              <a:lnTo>
                <a:pt x="102" y="18"/>
              </a:lnTo>
              <a:lnTo>
                <a:pt x="102" y="36"/>
              </a:lnTo>
              <a:lnTo>
                <a:pt x="96" y="30"/>
              </a:lnTo>
              <a:lnTo>
                <a:pt x="90" y="18"/>
              </a:lnTo>
              <a:lnTo>
                <a:pt x="90" y="30"/>
              </a:lnTo>
              <a:lnTo>
                <a:pt x="84" y="30"/>
              </a:lnTo>
              <a:lnTo>
                <a:pt x="78" y="18"/>
              </a:lnTo>
              <a:lnTo>
                <a:pt x="78" y="0"/>
              </a:lnTo>
              <a:lnTo>
                <a:pt x="72" y="0"/>
              </a:lnTo>
              <a:lnTo>
                <a:pt x="18" y="0"/>
              </a:lnTo>
              <a:lnTo>
                <a:pt x="12" y="6"/>
              </a:lnTo>
              <a:lnTo>
                <a:pt x="6" y="6"/>
              </a:lnTo>
              <a:lnTo>
                <a:pt x="6" y="18"/>
              </a:lnTo>
              <a:lnTo>
                <a:pt x="12" y="30"/>
              </a:lnTo>
              <a:lnTo>
                <a:pt x="0" y="30"/>
              </a:lnTo>
              <a:lnTo>
                <a:pt x="0" y="42"/>
              </a:lnTo>
              <a:lnTo>
                <a:pt x="12" y="42"/>
              </a:lnTo>
              <a:lnTo>
                <a:pt x="6" y="60"/>
              </a:lnTo>
              <a:lnTo>
                <a:pt x="12" y="60"/>
              </a:lnTo>
              <a:lnTo>
                <a:pt x="18" y="66"/>
              </a:lnTo>
              <a:lnTo>
                <a:pt x="18" y="102"/>
              </a:lnTo>
              <a:lnTo>
                <a:pt x="12" y="78"/>
              </a:lnTo>
              <a:lnTo>
                <a:pt x="6" y="78"/>
              </a:lnTo>
              <a:lnTo>
                <a:pt x="6" y="96"/>
              </a:lnTo>
              <a:lnTo>
                <a:pt x="12" y="102"/>
              </a:lnTo>
              <a:lnTo>
                <a:pt x="12" y="108"/>
              </a:lnTo>
              <a:lnTo>
                <a:pt x="6" y="108"/>
              </a:lnTo>
              <a:lnTo>
                <a:pt x="6" y="174"/>
              </a:lnTo>
              <a:lnTo>
                <a:pt x="0" y="180"/>
              </a:lnTo>
              <a:lnTo>
                <a:pt x="6" y="180"/>
              </a:lnTo>
              <a:lnTo>
                <a:pt x="24" y="204"/>
              </a:lnTo>
              <a:lnTo>
                <a:pt x="24" y="210"/>
              </a:lnTo>
              <a:lnTo>
                <a:pt x="48" y="210"/>
              </a:lnTo>
              <a:lnTo>
                <a:pt x="60" y="222"/>
              </a:lnTo>
              <a:lnTo>
                <a:pt x="60" y="234"/>
              </a:lnTo>
              <a:lnTo>
                <a:pt x="60" y="240"/>
              </a:lnTo>
              <a:lnTo>
                <a:pt x="78" y="240"/>
              </a:lnTo>
              <a:lnTo>
                <a:pt x="90" y="234"/>
              </a:lnTo>
              <a:lnTo>
                <a:pt x="96" y="222"/>
              </a:lnTo>
              <a:lnTo>
                <a:pt x="96" y="204"/>
              </a:lnTo>
              <a:lnTo>
                <a:pt x="96" y="192"/>
              </a:lnTo>
              <a:lnTo>
                <a:pt x="102" y="204"/>
              </a:lnTo>
              <a:lnTo>
                <a:pt x="114" y="204"/>
              </a:lnTo>
              <a:lnTo>
                <a:pt x="114" y="192"/>
              </a:lnTo>
              <a:lnTo>
                <a:pt x="120" y="204"/>
              </a:lnTo>
              <a:lnTo>
                <a:pt x="120" y="216"/>
              </a:lnTo>
              <a:lnTo>
                <a:pt x="114" y="222"/>
              </a:lnTo>
              <a:lnTo>
                <a:pt x="114" y="234"/>
              </a:lnTo>
              <a:lnTo>
                <a:pt x="102" y="234"/>
              </a:lnTo>
              <a:lnTo>
                <a:pt x="114" y="240"/>
              </a:lnTo>
              <a:lnTo>
                <a:pt x="126" y="240"/>
              </a:lnTo>
              <a:lnTo>
                <a:pt x="126" y="246"/>
              </a:lnTo>
              <a:lnTo>
                <a:pt x="132" y="246"/>
              </a:lnTo>
              <a:lnTo>
                <a:pt x="138" y="240"/>
              </a:lnTo>
              <a:lnTo>
                <a:pt x="150" y="246"/>
              </a:lnTo>
              <a:lnTo>
                <a:pt x="156" y="246"/>
              </a:lnTo>
              <a:lnTo>
                <a:pt x="162" y="240"/>
              </a:lnTo>
              <a:lnTo>
                <a:pt x="162" y="234"/>
              </a:lnTo>
              <a:lnTo>
                <a:pt x="174" y="216"/>
              </a:lnTo>
              <a:lnTo>
                <a:pt x="174" y="204"/>
              </a:lnTo>
              <a:lnTo>
                <a:pt x="180" y="204"/>
              </a:lnTo>
              <a:lnTo>
                <a:pt x="192" y="192"/>
              </a:lnTo>
              <a:lnTo>
                <a:pt x="204" y="192"/>
              </a:lnTo>
              <a:lnTo>
                <a:pt x="204" y="186"/>
              </a:lnTo>
              <a:lnTo>
                <a:pt x="240" y="186"/>
              </a:lnTo>
              <a:lnTo>
                <a:pt x="246" y="192"/>
              </a:lnTo>
              <a:lnTo>
                <a:pt x="246" y="210"/>
              </a:lnTo>
              <a:lnTo>
                <a:pt x="252" y="210"/>
              </a:lnTo>
              <a:lnTo>
                <a:pt x="270" y="204"/>
              </a:lnTo>
              <a:lnTo>
                <a:pt x="288" y="204"/>
              </a:lnTo>
              <a:lnTo>
                <a:pt x="288" y="210"/>
              </a:lnTo>
              <a:lnTo>
                <a:pt x="282" y="216"/>
              </a:lnTo>
              <a:lnTo>
                <a:pt x="276" y="216"/>
              </a:lnTo>
              <a:lnTo>
                <a:pt x="288" y="222"/>
              </a:lnTo>
              <a:lnTo>
                <a:pt x="288" y="234"/>
              </a:lnTo>
              <a:lnTo>
                <a:pt x="294" y="234"/>
              </a:lnTo>
              <a:lnTo>
                <a:pt x="294" y="240"/>
              </a:lnTo>
              <a:lnTo>
                <a:pt x="288" y="240"/>
              </a:lnTo>
              <a:lnTo>
                <a:pt x="288" y="246"/>
              </a:lnTo>
              <a:lnTo>
                <a:pt x="294" y="252"/>
              </a:lnTo>
              <a:lnTo>
                <a:pt x="306" y="252"/>
              </a:lnTo>
              <a:lnTo>
                <a:pt x="312" y="264"/>
              </a:lnTo>
              <a:lnTo>
                <a:pt x="324" y="264"/>
              </a:lnTo>
              <a:lnTo>
                <a:pt x="330" y="270"/>
              </a:lnTo>
              <a:lnTo>
                <a:pt x="348" y="270"/>
              </a:lnTo>
              <a:lnTo>
                <a:pt x="366" y="246"/>
              </a:lnTo>
              <a:lnTo>
                <a:pt x="366" y="240"/>
              </a:lnTo>
              <a:close/>
            </a:path>
          </a:pathLst>
        </a:custGeom>
        <a:solidFill>
          <a:srgbClr val="31869B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7</xdr:col>
      <xdr:colOff>255119</xdr:colOff>
      <xdr:row>4</xdr:row>
      <xdr:rowOff>275768</xdr:rowOff>
    </xdr:from>
    <xdr:to>
      <xdr:col>8</xdr:col>
      <xdr:colOff>483827</xdr:colOff>
      <xdr:row>7</xdr:row>
      <xdr:rowOff>70293</xdr:rowOff>
    </xdr:to>
    <xdr:sp macro="" textlink="">
      <xdr:nvSpPr>
        <xdr:cNvPr id="7" name="Navarra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>
          <a:spLocks/>
        </xdr:cNvSpPr>
      </xdr:nvSpPr>
      <xdr:spPr bwMode="auto">
        <a:xfrm>
          <a:off x="4808069" y="1275893"/>
          <a:ext cx="800208" cy="775600"/>
        </a:xfrm>
        <a:custGeom>
          <a:avLst/>
          <a:gdLst/>
          <a:ahLst/>
          <a:cxnLst>
            <a:cxn ang="0">
              <a:pos x="492" y="174"/>
            </a:cxn>
            <a:cxn ang="0">
              <a:pos x="480" y="210"/>
            </a:cxn>
            <a:cxn ang="0">
              <a:pos x="444" y="228"/>
            </a:cxn>
            <a:cxn ang="0">
              <a:pos x="414" y="252"/>
            </a:cxn>
            <a:cxn ang="0">
              <a:pos x="372" y="282"/>
            </a:cxn>
            <a:cxn ang="0">
              <a:pos x="354" y="300"/>
            </a:cxn>
            <a:cxn ang="0">
              <a:pos x="354" y="318"/>
            </a:cxn>
            <a:cxn ang="0">
              <a:pos x="342" y="336"/>
            </a:cxn>
            <a:cxn ang="0">
              <a:pos x="336" y="366"/>
            </a:cxn>
            <a:cxn ang="0">
              <a:pos x="336" y="378"/>
            </a:cxn>
            <a:cxn ang="0">
              <a:pos x="324" y="402"/>
            </a:cxn>
            <a:cxn ang="0">
              <a:pos x="330" y="456"/>
            </a:cxn>
            <a:cxn ang="0">
              <a:pos x="348" y="480"/>
            </a:cxn>
            <a:cxn ang="0">
              <a:pos x="342" y="510"/>
            </a:cxn>
            <a:cxn ang="0">
              <a:pos x="312" y="522"/>
            </a:cxn>
            <a:cxn ang="0">
              <a:pos x="276" y="540"/>
            </a:cxn>
            <a:cxn ang="0">
              <a:pos x="228" y="522"/>
            </a:cxn>
            <a:cxn ang="0">
              <a:pos x="192" y="510"/>
            </a:cxn>
            <a:cxn ang="0">
              <a:pos x="180" y="486"/>
            </a:cxn>
            <a:cxn ang="0">
              <a:pos x="192" y="462"/>
            </a:cxn>
            <a:cxn ang="0">
              <a:pos x="246" y="450"/>
            </a:cxn>
            <a:cxn ang="0">
              <a:pos x="234" y="432"/>
            </a:cxn>
            <a:cxn ang="0">
              <a:pos x="222" y="420"/>
            </a:cxn>
            <a:cxn ang="0">
              <a:pos x="192" y="414"/>
            </a:cxn>
            <a:cxn ang="0">
              <a:pos x="180" y="396"/>
            </a:cxn>
            <a:cxn ang="0">
              <a:pos x="168" y="372"/>
            </a:cxn>
            <a:cxn ang="0">
              <a:pos x="144" y="366"/>
            </a:cxn>
            <a:cxn ang="0">
              <a:pos x="120" y="342"/>
            </a:cxn>
            <a:cxn ang="0">
              <a:pos x="96" y="348"/>
            </a:cxn>
            <a:cxn ang="0">
              <a:pos x="78" y="336"/>
            </a:cxn>
            <a:cxn ang="0">
              <a:pos x="54" y="330"/>
            </a:cxn>
            <a:cxn ang="0">
              <a:pos x="36" y="330"/>
            </a:cxn>
            <a:cxn ang="0">
              <a:pos x="24" y="318"/>
            </a:cxn>
            <a:cxn ang="0">
              <a:pos x="36" y="300"/>
            </a:cxn>
            <a:cxn ang="0">
              <a:pos x="24" y="288"/>
            </a:cxn>
            <a:cxn ang="0">
              <a:pos x="0" y="276"/>
            </a:cxn>
            <a:cxn ang="0">
              <a:pos x="24" y="258"/>
            </a:cxn>
            <a:cxn ang="0">
              <a:pos x="54" y="270"/>
            </a:cxn>
            <a:cxn ang="0">
              <a:pos x="60" y="252"/>
            </a:cxn>
            <a:cxn ang="0">
              <a:pos x="54" y="228"/>
            </a:cxn>
            <a:cxn ang="0">
              <a:pos x="66" y="198"/>
            </a:cxn>
            <a:cxn ang="0">
              <a:pos x="78" y="186"/>
            </a:cxn>
            <a:cxn ang="0">
              <a:pos x="78" y="156"/>
            </a:cxn>
            <a:cxn ang="0">
              <a:pos x="108" y="138"/>
            </a:cxn>
            <a:cxn ang="0">
              <a:pos x="138" y="126"/>
            </a:cxn>
            <a:cxn ang="0">
              <a:pos x="174" y="66"/>
            </a:cxn>
            <a:cxn ang="0">
              <a:pos x="174" y="42"/>
            </a:cxn>
            <a:cxn ang="0">
              <a:pos x="192" y="30"/>
            </a:cxn>
            <a:cxn ang="0">
              <a:pos x="210" y="12"/>
            </a:cxn>
            <a:cxn ang="0">
              <a:pos x="252" y="36"/>
            </a:cxn>
            <a:cxn ang="0">
              <a:pos x="294" y="42"/>
            </a:cxn>
            <a:cxn ang="0">
              <a:pos x="336" y="90"/>
            </a:cxn>
            <a:cxn ang="0">
              <a:pos x="354" y="126"/>
            </a:cxn>
            <a:cxn ang="0">
              <a:pos x="390" y="84"/>
            </a:cxn>
            <a:cxn ang="0">
              <a:pos x="426" y="126"/>
            </a:cxn>
            <a:cxn ang="0">
              <a:pos x="528" y="138"/>
            </a:cxn>
          </a:cxnLst>
          <a:rect l="0" t="0" r="r" b="b"/>
          <a:pathLst>
            <a:path w="534" h="540">
              <a:moveTo>
                <a:pt x="534" y="168"/>
              </a:moveTo>
              <a:lnTo>
                <a:pt x="504" y="168"/>
              </a:lnTo>
              <a:lnTo>
                <a:pt x="492" y="174"/>
              </a:lnTo>
              <a:lnTo>
                <a:pt x="486" y="192"/>
              </a:lnTo>
              <a:lnTo>
                <a:pt x="486" y="210"/>
              </a:lnTo>
              <a:lnTo>
                <a:pt x="480" y="210"/>
              </a:lnTo>
              <a:lnTo>
                <a:pt x="468" y="210"/>
              </a:lnTo>
              <a:lnTo>
                <a:pt x="462" y="216"/>
              </a:lnTo>
              <a:lnTo>
                <a:pt x="444" y="228"/>
              </a:lnTo>
              <a:lnTo>
                <a:pt x="420" y="228"/>
              </a:lnTo>
              <a:lnTo>
                <a:pt x="420" y="252"/>
              </a:lnTo>
              <a:lnTo>
                <a:pt x="414" y="252"/>
              </a:lnTo>
              <a:lnTo>
                <a:pt x="390" y="252"/>
              </a:lnTo>
              <a:lnTo>
                <a:pt x="384" y="270"/>
              </a:lnTo>
              <a:lnTo>
                <a:pt x="372" y="282"/>
              </a:lnTo>
              <a:lnTo>
                <a:pt x="372" y="288"/>
              </a:lnTo>
              <a:lnTo>
                <a:pt x="366" y="288"/>
              </a:lnTo>
              <a:lnTo>
                <a:pt x="354" y="300"/>
              </a:lnTo>
              <a:lnTo>
                <a:pt x="354" y="306"/>
              </a:lnTo>
              <a:lnTo>
                <a:pt x="366" y="312"/>
              </a:lnTo>
              <a:lnTo>
                <a:pt x="354" y="318"/>
              </a:lnTo>
              <a:lnTo>
                <a:pt x="354" y="330"/>
              </a:lnTo>
              <a:lnTo>
                <a:pt x="348" y="336"/>
              </a:lnTo>
              <a:lnTo>
                <a:pt x="342" y="336"/>
              </a:lnTo>
              <a:lnTo>
                <a:pt x="342" y="348"/>
              </a:lnTo>
              <a:lnTo>
                <a:pt x="336" y="360"/>
              </a:lnTo>
              <a:lnTo>
                <a:pt x="336" y="366"/>
              </a:lnTo>
              <a:lnTo>
                <a:pt x="342" y="366"/>
              </a:lnTo>
              <a:lnTo>
                <a:pt x="342" y="378"/>
              </a:lnTo>
              <a:lnTo>
                <a:pt x="336" y="378"/>
              </a:lnTo>
              <a:lnTo>
                <a:pt x="330" y="390"/>
              </a:lnTo>
              <a:lnTo>
                <a:pt x="330" y="396"/>
              </a:lnTo>
              <a:lnTo>
                <a:pt x="324" y="402"/>
              </a:lnTo>
              <a:lnTo>
                <a:pt x="324" y="426"/>
              </a:lnTo>
              <a:lnTo>
                <a:pt x="330" y="432"/>
              </a:lnTo>
              <a:lnTo>
                <a:pt x="330" y="456"/>
              </a:lnTo>
              <a:lnTo>
                <a:pt x="336" y="462"/>
              </a:lnTo>
              <a:lnTo>
                <a:pt x="342" y="480"/>
              </a:lnTo>
              <a:lnTo>
                <a:pt x="348" y="480"/>
              </a:lnTo>
              <a:lnTo>
                <a:pt x="348" y="492"/>
              </a:lnTo>
              <a:lnTo>
                <a:pt x="342" y="504"/>
              </a:lnTo>
              <a:lnTo>
                <a:pt x="342" y="510"/>
              </a:lnTo>
              <a:lnTo>
                <a:pt x="336" y="516"/>
              </a:lnTo>
              <a:lnTo>
                <a:pt x="330" y="522"/>
              </a:lnTo>
              <a:lnTo>
                <a:pt x="312" y="522"/>
              </a:lnTo>
              <a:lnTo>
                <a:pt x="306" y="534"/>
              </a:lnTo>
              <a:lnTo>
                <a:pt x="300" y="540"/>
              </a:lnTo>
              <a:lnTo>
                <a:pt x="276" y="540"/>
              </a:lnTo>
              <a:lnTo>
                <a:pt x="270" y="534"/>
              </a:lnTo>
              <a:lnTo>
                <a:pt x="264" y="522"/>
              </a:lnTo>
              <a:lnTo>
                <a:pt x="228" y="522"/>
              </a:lnTo>
              <a:lnTo>
                <a:pt x="222" y="516"/>
              </a:lnTo>
              <a:lnTo>
                <a:pt x="222" y="510"/>
              </a:lnTo>
              <a:lnTo>
                <a:pt x="192" y="510"/>
              </a:lnTo>
              <a:lnTo>
                <a:pt x="186" y="504"/>
              </a:lnTo>
              <a:lnTo>
                <a:pt x="186" y="492"/>
              </a:lnTo>
              <a:lnTo>
                <a:pt x="180" y="486"/>
              </a:lnTo>
              <a:lnTo>
                <a:pt x="186" y="474"/>
              </a:lnTo>
              <a:lnTo>
                <a:pt x="192" y="474"/>
              </a:lnTo>
              <a:lnTo>
                <a:pt x="192" y="462"/>
              </a:lnTo>
              <a:lnTo>
                <a:pt x="198" y="456"/>
              </a:lnTo>
              <a:lnTo>
                <a:pt x="234" y="456"/>
              </a:lnTo>
              <a:lnTo>
                <a:pt x="246" y="450"/>
              </a:lnTo>
              <a:lnTo>
                <a:pt x="252" y="444"/>
              </a:lnTo>
              <a:lnTo>
                <a:pt x="246" y="432"/>
              </a:lnTo>
              <a:lnTo>
                <a:pt x="234" y="432"/>
              </a:lnTo>
              <a:lnTo>
                <a:pt x="234" y="426"/>
              </a:lnTo>
              <a:lnTo>
                <a:pt x="228" y="426"/>
              </a:lnTo>
              <a:lnTo>
                <a:pt x="222" y="420"/>
              </a:lnTo>
              <a:lnTo>
                <a:pt x="210" y="420"/>
              </a:lnTo>
              <a:lnTo>
                <a:pt x="210" y="414"/>
              </a:lnTo>
              <a:lnTo>
                <a:pt x="192" y="414"/>
              </a:lnTo>
              <a:lnTo>
                <a:pt x="192" y="402"/>
              </a:lnTo>
              <a:lnTo>
                <a:pt x="186" y="396"/>
              </a:lnTo>
              <a:lnTo>
                <a:pt x="180" y="396"/>
              </a:lnTo>
              <a:lnTo>
                <a:pt x="180" y="390"/>
              </a:lnTo>
              <a:lnTo>
                <a:pt x="174" y="378"/>
              </a:lnTo>
              <a:lnTo>
                <a:pt x="168" y="372"/>
              </a:lnTo>
              <a:lnTo>
                <a:pt x="156" y="372"/>
              </a:lnTo>
              <a:lnTo>
                <a:pt x="156" y="366"/>
              </a:lnTo>
              <a:lnTo>
                <a:pt x="144" y="366"/>
              </a:lnTo>
              <a:lnTo>
                <a:pt x="132" y="366"/>
              </a:lnTo>
              <a:lnTo>
                <a:pt x="132" y="348"/>
              </a:lnTo>
              <a:lnTo>
                <a:pt x="120" y="342"/>
              </a:lnTo>
              <a:lnTo>
                <a:pt x="108" y="342"/>
              </a:lnTo>
              <a:lnTo>
                <a:pt x="102" y="348"/>
              </a:lnTo>
              <a:lnTo>
                <a:pt x="96" y="348"/>
              </a:lnTo>
              <a:lnTo>
                <a:pt x="96" y="342"/>
              </a:lnTo>
              <a:lnTo>
                <a:pt x="78" y="342"/>
              </a:lnTo>
              <a:lnTo>
                <a:pt x="78" y="336"/>
              </a:lnTo>
              <a:lnTo>
                <a:pt x="66" y="336"/>
              </a:lnTo>
              <a:lnTo>
                <a:pt x="66" y="330"/>
              </a:lnTo>
              <a:lnTo>
                <a:pt x="54" y="330"/>
              </a:lnTo>
              <a:lnTo>
                <a:pt x="54" y="336"/>
              </a:lnTo>
              <a:lnTo>
                <a:pt x="42" y="336"/>
              </a:lnTo>
              <a:lnTo>
                <a:pt x="36" y="330"/>
              </a:lnTo>
              <a:lnTo>
                <a:pt x="24" y="330"/>
              </a:lnTo>
              <a:lnTo>
                <a:pt x="18" y="318"/>
              </a:lnTo>
              <a:lnTo>
                <a:pt x="24" y="318"/>
              </a:lnTo>
              <a:lnTo>
                <a:pt x="30" y="312"/>
              </a:lnTo>
              <a:lnTo>
                <a:pt x="30" y="306"/>
              </a:lnTo>
              <a:lnTo>
                <a:pt x="36" y="300"/>
              </a:lnTo>
              <a:lnTo>
                <a:pt x="36" y="288"/>
              </a:lnTo>
              <a:lnTo>
                <a:pt x="30" y="282"/>
              </a:lnTo>
              <a:lnTo>
                <a:pt x="24" y="288"/>
              </a:lnTo>
              <a:lnTo>
                <a:pt x="18" y="288"/>
              </a:lnTo>
              <a:lnTo>
                <a:pt x="6" y="282"/>
              </a:lnTo>
              <a:lnTo>
                <a:pt x="0" y="276"/>
              </a:lnTo>
              <a:lnTo>
                <a:pt x="6" y="276"/>
              </a:lnTo>
              <a:lnTo>
                <a:pt x="18" y="270"/>
              </a:lnTo>
              <a:lnTo>
                <a:pt x="24" y="258"/>
              </a:lnTo>
              <a:lnTo>
                <a:pt x="36" y="258"/>
              </a:lnTo>
              <a:lnTo>
                <a:pt x="36" y="270"/>
              </a:lnTo>
              <a:lnTo>
                <a:pt x="54" y="270"/>
              </a:lnTo>
              <a:lnTo>
                <a:pt x="54" y="258"/>
              </a:lnTo>
              <a:lnTo>
                <a:pt x="66" y="258"/>
              </a:lnTo>
              <a:lnTo>
                <a:pt x="60" y="252"/>
              </a:lnTo>
              <a:lnTo>
                <a:pt x="60" y="246"/>
              </a:lnTo>
              <a:lnTo>
                <a:pt x="54" y="246"/>
              </a:lnTo>
              <a:lnTo>
                <a:pt x="54" y="228"/>
              </a:lnTo>
              <a:lnTo>
                <a:pt x="60" y="228"/>
              </a:lnTo>
              <a:lnTo>
                <a:pt x="66" y="222"/>
              </a:lnTo>
              <a:lnTo>
                <a:pt x="66" y="198"/>
              </a:lnTo>
              <a:lnTo>
                <a:pt x="72" y="192"/>
              </a:lnTo>
              <a:lnTo>
                <a:pt x="78" y="192"/>
              </a:lnTo>
              <a:lnTo>
                <a:pt x="78" y="186"/>
              </a:lnTo>
              <a:lnTo>
                <a:pt x="72" y="168"/>
              </a:lnTo>
              <a:lnTo>
                <a:pt x="72" y="162"/>
              </a:lnTo>
              <a:lnTo>
                <a:pt x="78" y="156"/>
              </a:lnTo>
              <a:lnTo>
                <a:pt x="102" y="150"/>
              </a:lnTo>
              <a:lnTo>
                <a:pt x="108" y="150"/>
              </a:lnTo>
              <a:lnTo>
                <a:pt x="108" y="138"/>
              </a:lnTo>
              <a:lnTo>
                <a:pt x="114" y="138"/>
              </a:lnTo>
              <a:lnTo>
                <a:pt x="132" y="126"/>
              </a:lnTo>
              <a:lnTo>
                <a:pt x="138" y="126"/>
              </a:lnTo>
              <a:lnTo>
                <a:pt x="138" y="120"/>
              </a:lnTo>
              <a:lnTo>
                <a:pt x="138" y="102"/>
              </a:lnTo>
              <a:lnTo>
                <a:pt x="174" y="66"/>
              </a:lnTo>
              <a:lnTo>
                <a:pt x="168" y="60"/>
              </a:lnTo>
              <a:lnTo>
                <a:pt x="168" y="48"/>
              </a:lnTo>
              <a:lnTo>
                <a:pt x="174" y="42"/>
              </a:lnTo>
              <a:lnTo>
                <a:pt x="180" y="42"/>
              </a:lnTo>
              <a:lnTo>
                <a:pt x="186" y="36"/>
              </a:lnTo>
              <a:lnTo>
                <a:pt x="192" y="30"/>
              </a:lnTo>
              <a:lnTo>
                <a:pt x="198" y="30"/>
              </a:lnTo>
              <a:lnTo>
                <a:pt x="198" y="18"/>
              </a:lnTo>
              <a:lnTo>
                <a:pt x="210" y="12"/>
              </a:lnTo>
              <a:lnTo>
                <a:pt x="234" y="0"/>
              </a:lnTo>
              <a:lnTo>
                <a:pt x="246" y="18"/>
              </a:lnTo>
              <a:lnTo>
                <a:pt x="252" y="36"/>
              </a:lnTo>
              <a:lnTo>
                <a:pt x="270" y="18"/>
              </a:lnTo>
              <a:lnTo>
                <a:pt x="276" y="42"/>
              </a:lnTo>
              <a:lnTo>
                <a:pt x="294" y="42"/>
              </a:lnTo>
              <a:lnTo>
                <a:pt x="312" y="30"/>
              </a:lnTo>
              <a:lnTo>
                <a:pt x="342" y="42"/>
              </a:lnTo>
              <a:lnTo>
                <a:pt x="336" y="90"/>
              </a:lnTo>
              <a:lnTo>
                <a:pt x="312" y="102"/>
              </a:lnTo>
              <a:lnTo>
                <a:pt x="330" y="126"/>
              </a:lnTo>
              <a:lnTo>
                <a:pt x="354" y="126"/>
              </a:lnTo>
              <a:lnTo>
                <a:pt x="354" y="96"/>
              </a:lnTo>
              <a:lnTo>
                <a:pt x="366" y="78"/>
              </a:lnTo>
              <a:lnTo>
                <a:pt x="390" y="84"/>
              </a:lnTo>
              <a:lnTo>
                <a:pt x="372" y="108"/>
              </a:lnTo>
              <a:lnTo>
                <a:pt x="390" y="120"/>
              </a:lnTo>
              <a:lnTo>
                <a:pt x="426" y="126"/>
              </a:lnTo>
              <a:lnTo>
                <a:pt x="456" y="150"/>
              </a:lnTo>
              <a:lnTo>
                <a:pt x="498" y="156"/>
              </a:lnTo>
              <a:lnTo>
                <a:pt x="528" y="138"/>
              </a:lnTo>
              <a:lnTo>
                <a:pt x="534" y="168"/>
              </a:lnTo>
              <a:close/>
            </a:path>
          </a:pathLst>
        </a:custGeom>
        <a:solidFill>
          <a:srgbClr val="31869B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absolute">
    <xdr:from>
      <xdr:col>2</xdr:col>
      <xdr:colOff>1271026</xdr:colOff>
      <xdr:row>3</xdr:row>
      <xdr:rowOff>276224</xdr:rowOff>
    </xdr:from>
    <xdr:to>
      <xdr:col>4</xdr:col>
      <xdr:colOff>169606</xdr:colOff>
      <xdr:row>7</xdr:row>
      <xdr:rowOff>121092</xdr:rowOff>
    </xdr:to>
    <xdr:sp macro="" textlink="">
      <xdr:nvSpPr>
        <xdr:cNvPr id="8" name="Galicia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SpPr>
          <a:spLocks/>
        </xdr:cNvSpPr>
      </xdr:nvSpPr>
      <xdr:spPr bwMode="auto">
        <a:xfrm>
          <a:off x="1918726" y="990599"/>
          <a:ext cx="1060755" cy="1111693"/>
        </a:xfrm>
        <a:custGeom>
          <a:avLst/>
          <a:gdLst/>
          <a:ahLst/>
          <a:cxnLst>
            <a:cxn ang="0">
              <a:pos x="300" y="702"/>
            </a:cxn>
            <a:cxn ang="0">
              <a:pos x="390" y="762"/>
            </a:cxn>
            <a:cxn ang="0">
              <a:pos x="546" y="756"/>
            </a:cxn>
            <a:cxn ang="0">
              <a:pos x="636" y="672"/>
            </a:cxn>
            <a:cxn ang="0">
              <a:pos x="702" y="594"/>
            </a:cxn>
            <a:cxn ang="0">
              <a:pos x="690" y="534"/>
            </a:cxn>
            <a:cxn ang="0">
              <a:pos x="624" y="492"/>
            </a:cxn>
            <a:cxn ang="0">
              <a:pos x="642" y="414"/>
            </a:cxn>
            <a:cxn ang="0">
              <a:pos x="684" y="354"/>
            </a:cxn>
            <a:cxn ang="0">
              <a:pos x="654" y="312"/>
            </a:cxn>
            <a:cxn ang="0">
              <a:pos x="648" y="252"/>
            </a:cxn>
            <a:cxn ang="0">
              <a:pos x="612" y="180"/>
            </a:cxn>
            <a:cxn ang="0">
              <a:pos x="654" y="108"/>
            </a:cxn>
            <a:cxn ang="0">
              <a:pos x="588" y="102"/>
            </a:cxn>
            <a:cxn ang="0">
              <a:pos x="564" y="60"/>
            </a:cxn>
            <a:cxn ang="0">
              <a:pos x="498" y="36"/>
            </a:cxn>
            <a:cxn ang="0">
              <a:pos x="462" y="42"/>
            </a:cxn>
            <a:cxn ang="0">
              <a:pos x="438" y="24"/>
            </a:cxn>
            <a:cxn ang="0">
              <a:pos x="414" y="48"/>
            </a:cxn>
            <a:cxn ang="0">
              <a:pos x="426" y="12"/>
            </a:cxn>
            <a:cxn ang="0">
              <a:pos x="366" y="36"/>
            </a:cxn>
            <a:cxn ang="0">
              <a:pos x="330" y="60"/>
            </a:cxn>
            <a:cxn ang="0">
              <a:pos x="300" y="96"/>
            </a:cxn>
            <a:cxn ang="0">
              <a:pos x="300" y="120"/>
            </a:cxn>
            <a:cxn ang="0">
              <a:pos x="342" y="102"/>
            </a:cxn>
            <a:cxn ang="0">
              <a:pos x="300" y="132"/>
            </a:cxn>
            <a:cxn ang="0">
              <a:pos x="306" y="156"/>
            </a:cxn>
            <a:cxn ang="0">
              <a:pos x="270" y="150"/>
            </a:cxn>
            <a:cxn ang="0">
              <a:pos x="204" y="174"/>
            </a:cxn>
            <a:cxn ang="0">
              <a:pos x="120" y="174"/>
            </a:cxn>
            <a:cxn ang="0">
              <a:pos x="114" y="204"/>
            </a:cxn>
            <a:cxn ang="0">
              <a:pos x="54" y="210"/>
            </a:cxn>
            <a:cxn ang="0">
              <a:pos x="48" y="234"/>
            </a:cxn>
            <a:cxn ang="0">
              <a:pos x="18" y="252"/>
            </a:cxn>
            <a:cxn ang="0">
              <a:pos x="12" y="288"/>
            </a:cxn>
            <a:cxn ang="0">
              <a:pos x="6" y="324"/>
            </a:cxn>
            <a:cxn ang="0">
              <a:pos x="36" y="312"/>
            </a:cxn>
            <a:cxn ang="0">
              <a:pos x="42" y="348"/>
            </a:cxn>
            <a:cxn ang="0">
              <a:pos x="66" y="378"/>
            </a:cxn>
            <a:cxn ang="0">
              <a:pos x="102" y="372"/>
            </a:cxn>
            <a:cxn ang="0">
              <a:pos x="96" y="378"/>
            </a:cxn>
            <a:cxn ang="0">
              <a:pos x="66" y="414"/>
            </a:cxn>
            <a:cxn ang="0">
              <a:pos x="66" y="474"/>
            </a:cxn>
            <a:cxn ang="0">
              <a:pos x="102" y="444"/>
            </a:cxn>
            <a:cxn ang="0">
              <a:pos x="120" y="438"/>
            </a:cxn>
            <a:cxn ang="0">
              <a:pos x="150" y="420"/>
            </a:cxn>
            <a:cxn ang="0">
              <a:pos x="144" y="450"/>
            </a:cxn>
            <a:cxn ang="0">
              <a:pos x="138" y="480"/>
            </a:cxn>
            <a:cxn ang="0">
              <a:pos x="120" y="498"/>
            </a:cxn>
            <a:cxn ang="0">
              <a:pos x="90" y="492"/>
            </a:cxn>
            <a:cxn ang="0">
              <a:pos x="126" y="522"/>
            </a:cxn>
            <a:cxn ang="0">
              <a:pos x="168" y="522"/>
            </a:cxn>
            <a:cxn ang="0">
              <a:pos x="120" y="570"/>
            </a:cxn>
            <a:cxn ang="0">
              <a:pos x="150" y="570"/>
            </a:cxn>
            <a:cxn ang="0">
              <a:pos x="180" y="558"/>
            </a:cxn>
            <a:cxn ang="0">
              <a:pos x="138" y="594"/>
            </a:cxn>
            <a:cxn ang="0">
              <a:pos x="114" y="636"/>
            </a:cxn>
            <a:cxn ang="0">
              <a:pos x="120" y="708"/>
            </a:cxn>
          </a:cxnLst>
          <a:rect l="0" t="0" r="r" b="b"/>
          <a:pathLst>
            <a:path w="702" h="774">
              <a:moveTo>
                <a:pt x="156" y="684"/>
              </a:moveTo>
              <a:lnTo>
                <a:pt x="216" y="654"/>
              </a:lnTo>
              <a:lnTo>
                <a:pt x="276" y="642"/>
              </a:lnTo>
              <a:lnTo>
                <a:pt x="300" y="648"/>
              </a:lnTo>
              <a:lnTo>
                <a:pt x="288" y="672"/>
              </a:lnTo>
              <a:lnTo>
                <a:pt x="312" y="654"/>
              </a:lnTo>
              <a:lnTo>
                <a:pt x="336" y="684"/>
              </a:lnTo>
              <a:lnTo>
                <a:pt x="300" y="702"/>
              </a:lnTo>
              <a:lnTo>
                <a:pt x="294" y="726"/>
              </a:lnTo>
              <a:lnTo>
                <a:pt x="306" y="762"/>
              </a:lnTo>
              <a:lnTo>
                <a:pt x="342" y="762"/>
              </a:lnTo>
              <a:lnTo>
                <a:pt x="354" y="756"/>
              </a:lnTo>
              <a:lnTo>
                <a:pt x="372" y="744"/>
              </a:lnTo>
              <a:lnTo>
                <a:pt x="378" y="726"/>
              </a:lnTo>
              <a:lnTo>
                <a:pt x="390" y="714"/>
              </a:lnTo>
              <a:lnTo>
                <a:pt x="390" y="762"/>
              </a:lnTo>
              <a:lnTo>
                <a:pt x="432" y="732"/>
              </a:lnTo>
              <a:lnTo>
                <a:pt x="480" y="744"/>
              </a:lnTo>
              <a:lnTo>
                <a:pt x="480" y="768"/>
              </a:lnTo>
              <a:lnTo>
                <a:pt x="498" y="768"/>
              </a:lnTo>
              <a:lnTo>
                <a:pt x="504" y="744"/>
              </a:lnTo>
              <a:lnTo>
                <a:pt x="510" y="744"/>
              </a:lnTo>
              <a:lnTo>
                <a:pt x="528" y="774"/>
              </a:lnTo>
              <a:lnTo>
                <a:pt x="546" y="756"/>
              </a:lnTo>
              <a:lnTo>
                <a:pt x="558" y="762"/>
              </a:lnTo>
              <a:lnTo>
                <a:pt x="600" y="738"/>
              </a:lnTo>
              <a:lnTo>
                <a:pt x="600" y="708"/>
              </a:lnTo>
              <a:lnTo>
                <a:pt x="618" y="708"/>
              </a:lnTo>
              <a:lnTo>
                <a:pt x="636" y="726"/>
              </a:lnTo>
              <a:lnTo>
                <a:pt x="636" y="696"/>
              </a:lnTo>
              <a:lnTo>
                <a:pt x="618" y="684"/>
              </a:lnTo>
              <a:lnTo>
                <a:pt x="636" y="672"/>
              </a:lnTo>
              <a:lnTo>
                <a:pt x="642" y="666"/>
              </a:lnTo>
              <a:lnTo>
                <a:pt x="642" y="648"/>
              </a:lnTo>
              <a:lnTo>
                <a:pt x="654" y="642"/>
              </a:lnTo>
              <a:lnTo>
                <a:pt x="660" y="624"/>
              </a:lnTo>
              <a:lnTo>
                <a:pt x="678" y="624"/>
              </a:lnTo>
              <a:lnTo>
                <a:pt x="690" y="636"/>
              </a:lnTo>
              <a:lnTo>
                <a:pt x="696" y="612"/>
              </a:lnTo>
              <a:lnTo>
                <a:pt x="702" y="594"/>
              </a:lnTo>
              <a:lnTo>
                <a:pt x="702" y="576"/>
              </a:lnTo>
              <a:lnTo>
                <a:pt x="684" y="558"/>
              </a:lnTo>
              <a:lnTo>
                <a:pt x="678" y="558"/>
              </a:lnTo>
              <a:lnTo>
                <a:pt x="654" y="552"/>
              </a:lnTo>
              <a:lnTo>
                <a:pt x="654" y="546"/>
              </a:lnTo>
              <a:lnTo>
                <a:pt x="666" y="552"/>
              </a:lnTo>
              <a:lnTo>
                <a:pt x="684" y="552"/>
              </a:lnTo>
              <a:lnTo>
                <a:pt x="690" y="534"/>
              </a:lnTo>
              <a:lnTo>
                <a:pt x="684" y="522"/>
              </a:lnTo>
              <a:lnTo>
                <a:pt x="666" y="522"/>
              </a:lnTo>
              <a:lnTo>
                <a:pt x="660" y="516"/>
              </a:lnTo>
              <a:lnTo>
                <a:pt x="648" y="504"/>
              </a:lnTo>
              <a:lnTo>
                <a:pt x="642" y="522"/>
              </a:lnTo>
              <a:lnTo>
                <a:pt x="624" y="522"/>
              </a:lnTo>
              <a:lnTo>
                <a:pt x="612" y="504"/>
              </a:lnTo>
              <a:lnTo>
                <a:pt x="624" y="492"/>
              </a:lnTo>
              <a:lnTo>
                <a:pt x="624" y="486"/>
              </a:lnTo>
              <a:lnTo>
                <a:pt x="618" y="468"/>
              </a:lnTo>
              <a:lnTo>
                <a:pt x="636" y="462"/>
              </a:lnTo>
              <a:lnTo>
                <a:pt x="636" y="456"/>
              </a:lnTo>
              <a:lnTo>
                <a:pt x="624" y="444"/>
              </a:lnTo>
              <a:lnTo>
                <a:pt x="636" y="432"/>
              </a:lnTo>
              <a:lnTo>
                <a:pt x="642" y="432"/>
              </a:lnTo>
              <a:lnTo>
                <a:pt x="642" y="414"/>
              </a:lnTo>
              <a:lnTo>
                <a:pt x="648" y="426"/>
              </a:lnTo>
              <a:lnTo>
                <a:pt x="660" y="426"/>
              </a:lnTo>
              <a:lnTo>
                <a:pt x="660" y="414"/>
              </a:lnTo>
              <a:lnTo>
                <a:pt x="678" y="402"/>
              </a:lnTo>
              <a:lnTo>
                <a:pt x="684" y="396"/>
              </a:lnTo>
              <a:lnTo>
                <a:pt x="678" y="378"/>
              </a:lnTo>
              <a:lnTo>
                <a:pt x="684" y="372"/>
              </a:lnTo>
              <a:lnTo>
                <a:pt x="684" y="354"/>
              </a:lnTo>
              <a:lnTo>
                <a:pt x="690" y="342"/>
              </a:lnTo>
              <a:lnTo>
                <a:pt x="678" y="336"/>
              </a:lnTo>
              <a:lnTo>
                <a:pt x="660" y="318"/>
              </a:lnTo>
              <a:lnTo>
                <a:pt x="654" y="318"/>
              </a:lnTo>
              <a:lnTo>
                <a:pt x="654" y="324"/>
              </a:lnTo>
              <a:lnTo>
                <a:pt x="648" y="324"/>
              </a:lnTo>
              <a:lnTo>
                <a:pt x="642" y="318"/>
              </a:lnTo>
              <a:lnTo>
                <a:pt x="654" y="312"/>
              </a:lnTo>
              <a:lnTo>
                <a:pt x="654" y="294"/>
              </a:lnTo>
              <a:lnTo>
                <a:pt x="666" y="288"/>
              </a:lnTo>
              <a:lnTo>
                <a:pt x="684" y="282"/>
              </a:lnTo>
              <a:lnTo>
                <a:pt x="690" y="264"/>
              </a:lnTo>
              <a:lnTo>
                <a:pt x="684" y="252"/>
              </a:lnTo>
              <a:lnTo>
                <a:pt x="666" y="264"/>
              </a:lnTo>
              <a:lnTo>
                <a:pt x="660" y="270"/>
              </a:lnTo>
              <a:lnTo>
                <a:pt x="648" y="252"/>
              </a:lnTo>
              <a:lnTo>
                <a:pt x="648" y="240"/>
              </a:lnTo>
              <a:lnTo>
                <a:pt x="636" y="234"/>
              </a:lnTo>
              <a:lnTo>
                <a:pt x="636" y="204"/>
              </a:lnTo>
              <a:lnTo>
                <a:pt x="624" y="204"/>
              </a:lnTo>
              <a:lnTo>
                <a:pt x="618" y="192"/>
              </a:lnTo>
              <a:lnTo>
                <a:pt x="624" y="180"/>
              </a:lnTo>
              <a:lnTo>
                <a:pt x="618" y="174"/>
              </a:lnTo>
              <a:lnTo>
                <a:pt x="612" y="180"/>
              </a:lnTo>
              <a:lnTo>
                <a:pt x="606" y="174"/>
              </a:lnTo>
              <a:lnTo>
                <a:pt x="606" y="162"/>
              </a:lnTo>
              <a:lnTo>
                <a:pt x="618" y="162"/>
              </a:lnTo>
              <a:lnTo>
                <a:pt x="636" y="144"/>
              </a:lnTo>
              <a:lnTo>
                <a:pt x="642" y="144"/>
              </a:lnTo>
              <a:lnTo>
                <a:pt x="648" y="132"/>
              </a:lnTo>
              <a:lnTo>
                <a:pt x="648" y="120"/>
              </a:lnTo>
              <a:lnTo>
                <a:pt x="654" y="108"/>
              </a:lnTo>
              <a:lnTo>
                <a:pt x="660" y="102"/>
              </a:lnTo>
              <a:lnTo>
                <a:pt x="654" y="96"/>
              </a:lnTo>
              <a:lnTo>
                <a:pt x="648" y="96"/>
              </a:lnTo>
              <a:lnTo>
                <a:pt x="624" y="96"/>
              </a:lnTo>
              <a:lnTo>
                <a:pt x="612" y="96"/>
              </a:lnTo>
              <a:lnTo>
                <a:pt x="600" y="90"/>
              </a:lnTo>
              <a:lnTo>
                <a:pt x="594" y="96"/>
              </a:lnTo>
              <a:lnTo>
                <a:pt x="588" y="102"/>
              </a:lnTo>
              <a:lnTo>
                <a:pt x="588" y="96"/>
              </a:lnTo>
              <a:lnTo>
                <a:pt x="588" y="90"/>
              </a:lnTo>
              <a:lnTo>
                <a:pt x="594" y="90"/>
              </a:lnTo>
              <a:lnTo>
                <a:pt x="588" y="84"/>
              </a:lnTo>
              <a:lnTo>
                <a:pt x="582" y="78"/>
              </a:lnTo>
              <a:lnTo>
                <a:pt x="576" y="72"/>
              </a:lnTo>
              <a:lnTo>
                <a:pt x="570" y="66"/>
              </a:lnTo>
              <a:lnTo>
                <a:pt x="564" y="60"/>
              </a:lnTo>
              <a:lnTo>
                <a:pt x="564" y="54"/>
              </a:lnTo>
              <a:lnTo>
                <a:pt x="552" y="42"/>
              </a:lnTo>
              <a:lnTo>
                <a:pt x="534" y="36"/>
              </a:lnTo>
              <a:lnTo>
                <a:pt x="522" y="30"/>
              </a:lnTo>
              <a:lnTo>
                <a:pt x="516" y="24"/>
              </a:lnTo>
              <a:lnTo>
                <a:pt x="510" y="24"/>
              </a:lnTo>
              <a:lnTo>
                <a:pt x="504" y="30"/>
              </a:lnTo>
              <a:lnTo>
                <a:pt x="498" y="36"/>
              </a:lnTo>
              <a:lnTo>
                <a:pt x="498" y="48"/>
              </a:lnTo>
              <a:lnTo>
                <a:pt x="492" y="42"/>
              </a:lnTo>
              <a:lnTo>
                <a:pt x="492" y="36"/>
              </a:lnTo>
              <a:lnTo>
                <a:pt x="486" y="12"/>
              </a:lnTo>
              <a:lnTo>
                <a:pt x="474" y="18"/>
              </a:lnTo>
              <a:lnTo>
                <a:pt x="474" y="24"/>
              </a:lnTo>
              <a:lnTo>
                <a:pt x="468" y="48"/>
              </a:lnTo>
              <a:lnTo>
                <a:pt x="462" y="42"/>
              </a:lnTo>
              <a:lnTo>
                <a:pt x="468" y="18"/>
              </a:lnTo>
              <a:lnTo>
                <a:pt x="474" y="12"/>
              </a:lnTo>
              <a:lnTo>
                <a:pt x="480" y="6"/>
              </a:lnTo>
              <a:lnTo>
                <a:pt x="480" y="0"/>
              </a:lnTo>
              <a:lnTo>
                <a:pt x="474" y="0"/>
              </a:lnTo>
              <a:lnTo>
                <a:pt x="462" y="12"/>
              </a:lnTo>
              <a:lnTo>
                <a:pt x="450" y="24"/>
              </a:lnTo>
              <a:lnTo>
                <a:pt x="438" y="24"/>
              </a:lnTo>
              <a:lnTo>
                <a:pt x="432" y="30"/>
              </a:lnTo>
              <a:lnTo>
                <a:pt x="438" y="42"/>
              </a:lnTo>
              <a:lnTo>
                <a:pt x="426" y="36"/>
              </a:lnTo>
              <a:lnTo>
                <a:pt x="420" y="36"/>
              </a:lnTo>
              <a:lnTo>
                <a:pt x="420" y="42"/>
              </a:lnTo>
              <a:lnTo>
                <a:pt x="426" y="42"/>
              </a:lnTo>
              <a:lnTo>
                <a:pt x="420" y="48"/>
              </a:lnTo>
              <a:lnTo>
                <a:pt x="414" y="48"/>
              </a:lnTo>
              <a:lnTo>
                <a:pt x="414" y="42"/>
              </a:lnTo>
              <a:lnTo>
                <a:pt x="420" y="42"/>
              </a:lnTo>
              <a:lnTo>
                <a:pt x="414" y="36"/>
              </a:lnTo>
              <a:lnTo>
                <a:pt x="420" y="30"/>
              </a:lnTo>
              <a:lnTo>
                <a:pt x="420" y="24"/>
              </a:lnTo>
              <a:lnTo>
                <a:pt x="426" y="30"/>
              </a:lnTo>
              <a:lnTo>
                <a:pt x="420" y="18"/>
              </a:lnTo>
              <a:lnTo>
                <a:pt x="426" y="12"/>
              </a:lnTo>
              <a:lnTo>
                <a:pt x="420" y="12"/>
              </a:lnTo>
              <a:lnTo>
                <a:pt x="408" y="12"/>
              </a:lnTo>
              <a:lnTo>
                <a:pt x="396" y="18"/>
              </a:lnTo>
              <a:lnTo>
                <a:pt x="390" y="24"/>
              </a:lnTo>
              <a:lnTo>
                <a:pt x="378" y="24"/>
              </a:lnTo>
              <a:lnTo>
                <a:pt x="372" y="24"/>
              </a:lnTo>
              <a:lnTo>
                <a:pt x="366" y="30"/>
              </a:lnTo>
              <a:lnTo>
                <a:pt x="366" y="36"/>
              </a:lnTo>
              <a:lnTo>
                <a:pt x="360" y="42"/>
              </a:lnTo>
              <a:lnTo>
                <a:pt x="366" y="48"/>
              </a:lnTo>
              <a:lnTo>
                <a:pt x="366" y="54"/>
              </a:lnTo>
              <a:lnTo>
                <a:pt x="372" y="54"/>
              </a:lnTo>
              <a:lnTo>
                <a:pt x="366" y="60"/>
              </a:lnTo>
              <a:lnTo>
                <a:pt x="360" y="54"/>
              </a:lnTo>
              <a:lnTo>
                <a:pt x="336" y="60"/>
              </a:lnTo>
              <a:lnTo>
                <a:pt x="330" y="60"/>
              </a:lnTo>
              <a:lnTo>
                <a:pt x="324" y="72"/>
              </a:lnTo>
              <a:lnTo>
                <a:pt x="318" y="78"/>
              </a:lnTo>
              <a:lnTo>
                <a:pt x="306" y="84"/>
              </a:lnTo>
              <a:lnTo>
                <a:pt x="300" y="84"/>
              </a:lnTo>
              <a:lnTo>
                <a:pt x="294" y="78"/>
              </a:lnTo>
              <a:lnTo>
                <a:pt x="294" y="84"/>
              </a:lnTo>
              <a:lnTo>
                <a:pt x="294" y="90"/>
              </a:lnTo>
              <a:lnTo>
                <a:pt x="300" y="96"/>
              </a:lnTo>
              <a:lnTo>
                <a:pt x="294" y="102"/>
              </a:lnTo>
              <a:lnTo>
                <a:pt x="288" y="96"/>
              </a:lnTo>
              <a:lnTo>
                <a:pt x="288" y="102"/>
              </a:lnTo>
              <a:lnTo>
                <a:pt x="288" y="108"/>
              </a:lnTo>
              <a:lnTo>
                <a:pt x="288" y="114"/>
              </a:lnTo>
              <a:lnTo>
                <a:pt x="282" y="120"/>
              </a:lnTo>
              <a:lnTo>
                <a:pt x="288" y="120"/>
              </a:lnTo>
              <a:lnTo>
                <a:pt x="300" y="120"/>
              </a:lnTo>
              <a:lnTo>
                <a:pt x="306" y="114"/>
              </a:lnTo>
              <a:lnTo>
                <a:pt x="306" y="108"/>
              </a:lnTo>
              <a:lnTo>
                <a:pt x="312" y="108"/>
              </a:lnTo>
              <a:lnTo>
                <a:pt x="312" y="114"/>
              </a:lnTo>
              <a:lnTo>
                <a:pt x="318" y="114"/>
              </a:lnTo>
              <a:lnTo>
                <a:pt x="324" y="114"/>
              </a:lnTo>
              <a:lnTo>
                <a:pt x="330" y="102"/>
              </a:lnTo>
              <a:lnTo>
                <a:pt x="342" y="102"/>
              </a:lnTo>
              <a:lnTo>
                <a:pt x="330" y="114"/>
              </a:lnTo>
              <a:lnTo>
                <a:pt x="324" y="120"/>
              </a:lnTo>
              <a:lnTo>
                <a:pt x="324" y="126"/>
              </a:lnTo>
              <a:lnTo>
                <a:pt x="312" y="120"/>
              </a:lnTo>
              <a:lnTo>
                <a:pt x="300" y="126"/>
              </a:lnTo>
              <a:lnTo>
                <a:pt x="288" y="126"/>
              </a:lnTo>
              <a:lnTo>
                <a:pt x="294" y="132"/>
              </a:lnTo>
              <a:lnTo>
                <a:pt x="300" y="132"/>
              </a:lnTo>
              <a:lnTo>
                <a:pt x="306" y="132"/>
              </a:lnTo>
              <a:lnTo>
                <a:pt x="318" y="138"/>
              </a:lnTo>
              <a:lnTo>
                <a:pt x="324" y="138"/>
              </a:lnTo>
              <a:lnTo>
                <a:pt x="330" y="138"/>
              </a:lnTo>
              <a:lnTo>
                <a:pt x="318" y="144"/>
              </a:lnTo>
              <a:lnTo>
                <a:pt x="318" y="168"/>
              </a:lnTo>
              <a:lnTo>
                <a:pt x="312" y="162"/>
              </a:lnTo>
              <a:lnTo>
                <a:pt x="306" y="156"/>
              </a:lnTo>
              <a:lnTo>
                <a:pt x="306" y="150"/>
              </a:lnTo>
              <a:lnTo>
                <a:pt x="300" y="150"/>
              </a:lnTo>
              <a:lnTo>
                <a:pt x="288" y="150"/>
              </a:lnTo>
              <a:lnTo>
                <a:pt x="282" y="156"/>
              </a:lnTo>
              <a:lnTo>
                <a:pt x="282" y="162"/>
              </a:lnTo>
              <a:lnTo>
                <a:pt x="276" y="162"/>
              </a:lnTo>
              <a:lnTo>
                <a:pt x="270" y="162"/>
              </a:lnTo>
              <a:lnTo>
                <a:pt x="270" y="150"/>
              </a:lnTo>
              <a:lnTo>
                <a:pt x="264" y="150"/>
              </a:lnTo>
              <a:lnTo>
                <a:pt x="258" y="150"/>
              </a:lnTo>
              <a:lnTo>
                <a:pt x="252" y="156"/>
              </a:lnTo>
              <a:lnTo>
                <a:pt x="246" y="156"/>
              </a:lnTo>
              <a:lnTo>
                <a:pt x="240" y="156"/>
              </a:lnTo>
              <a:lnTo>
                <a:pt x="234" y="168"/>
              </a:lnTo>
              <a:lnTo>
                <a:pt x="228" y="168"/>
              </a:lnTo>
              <a:lnTo>
                <a:pt x="204" y="174"/>
              </a:lnTo>
              <a:lnTo>
                <a:pt x="174" y="180"/>
              </a:lnTo>
              <a:lnTo>
                <a:pt x="162" y="180"/>
              </a:lnTo>
              <a:lnTo>
                <a:pt x="156" y="174"/>
              </a:lnTo>
              <a:lnTo>
                <a:pt x="138" y="162"/>
              </a:lnTo>
              <a:lnTo>
                <a:pt x="138" y="168"/>
              </a:lnTo>
              <a:lnTo>
                <a:pt x="126" y="168"/>
              </a:lnTo>
              <a:lnTo>
                <a:pt x="120" y="168"/>
              </a:lnTo>
              <a:lnTo>
                <a:pt x="120" y="174"/>
              </a:lnTo>
              <a:lnTo>
                <a:pt x="108" y="180"/>
              </a:lnTo>
              <a:lnTo>
                <a:pt x="102" y="180"/>
              </a:lnTo>
              <a:lnTo>
                <a:pt x="96" y="186"/>
              </a:lnTo>
              <a:lnTo>
                <a:pt x="108" y="186"/>
              </a:lnTo>
              <a:lnTo>
                <a:pt x="108" y="198"/>
              </a:lnTo>
              <a:lnTo>
                <a:pt x="114" y="198"/>
              </a:lnTo>
              <a:lnTo>
                <a:pt x="120" y="198"/>
              </a:lnTo>
              <a:lnTo>
                <a:pt x="114" y="204"/>
              </a:lnTo>
              <a:lnTo>
                <a:pt x="108" y="204"/>
              </a:lnTo>
              <a:lnTo>
                <a:pt x="102" y="204"/>
              </a:lnTo>
              <a:lnTo>
                <a:pt x="84" y="204"/>
              </a:lnTo>
              <a:lnTo>
                <a:pt x="78" y="210"/>
              </a:lnTo>
              <a:lnTo>
                <a:pt x="78" y="216"/>
              </a:lnTo>
              <a:lnTo>
                <a:pt x="66" y="216"/>
              </a:lnTo>
              <a:lnTo>
                <a:pt x="60" y="216"/>
              </a:lnTo>
              <a:lnTo>
                <a:pt x="54" y="210"/>
              </a:lnTo>
              <a:lnTo>
                <a:pt x="42" y="216"/>
              </a:lnTo>
              <a:lnTo>
                <a:pt x="36" y="216"/>
              </a:lnTo>
              <a:lnTo>
                <a:pt x="36" y="222"/>
              </a:lnTo>
              <a:lnTo>
                <a:pt x="30" y="222"/>
              </a:lnTo>
              <a:lnTo>
                <a:pt x="30" y="228"/>
              </a:lnTo>
              <a:lnTo>
                <a:pt x="36" y="240"/>
              </a:lnTo>
              <a:lnTo>
                <a:pt x="42" y="234"/>
              </a:lnTo>
              <a:lnTo>
                <a:pt x="48" y="234"/>
              </a:lnTo>
              <a:lnTo>
                <a:pt x="54" y="234"/>
              </a:lnTo>
              <a:lnTo>
                <a:pt x="60" y="234"/>
              </a:lnTo>
              <a:lnTo>
                <a:pt x="42" y="240"/>
              </a:lnTo>
              <a:lnTo>
                <a:pt x="42" y="246"/>
              </a:lnTo>
              <a:lnTo>
                <a:pt x="36" y="252"/>
              </a:lnTo>
              <a:lnTo>
                <a:pt x="30" y="246"/>
              </a:lnTo>
              <a:lnTo>
                <a:pt x="24" y="252"/>
              </a:lnTo>
              <a:lnTo>
                <a:pt x="18" y="252"/>
              </a:lnTo>
              <a:lnTo>
                <a:pt x="18" y="258"/>
              </a:lnTo>
              <a:lnTo>
                <a:pt x="18" y="264"/>
              </a:lnTo>
              <a:lnTo>
                <a:pt x="12" y="264"/>
              </a:lnTo>
              <a:lnTo>
                <a:pt x="6" y="264"/>
              </a:lnTo>
              <a:lnTo>
                <a:pt x="6" y="270"/>
              </a:lnTo>
              <a:lnTo>
                <a:pt x="6" y="276"/>
              </a:lnTo>
              <a:lnTo>
                <a:pt x="12" y="282"/>
              </a:lnTo>
              <a:lnTo>
                <a:pt x="12" y="288"/>
              </a:lnTo>
              <a:lnTo>
                <a:pt x="12" y="294"/>
              </a:lnTo>
              <a:lnTo>
                <a:pt x="6" y="294"/>
              </a:lnTo>
              <a:lnTo>
                <a:pt x="0" y="300"/>
              </a:lnTo>
              <a:lnTo>
                <a:pt x="0" y="306"/>
              </a:lnTo>
              <a:lnTo>
                <a:pt x="0" y="324"/>
              </a:lnTo>
              <a:lnTo>
                <a:pt x="0" y="330"/>
              </a:lnTo>
              <a:lnTo>
                <a:pt x="6" y="330"/>
              </a:lnTo>
              <a:lnTo>
                <a:pt x="6" y="324"/>
              </a:lnTo>
              <a:lnTo>
                <a:pt x="12" y="318"/>
              </a:lnTo>
              <a:lnTo>
                <a:pt x="18" y="312"/>
              </a:lnTo>
              <a:lnTo>
                <a:pt x="24" y="318"/>
              </a:lnTo>
              <a:lnTo>
                <a:pt x="30" y="324"/>
              </a:lnTo>
              <a:lnTo>
                <a:pt x="30" y="318"/>
              </a:lnTo>
              <a:lnTo>
                <a:pt x="30" y="312"/>
              </a:lnTo>
              <a:lnTo>
                <a:pt x="30" y="306"/>
              </a:lnTo>
              <a:lnTo>
                <a:pt x="36" y="312"/>
              </a:lnTo>
              <a:lnTo>
                <a:pt x="36" y="318"/>
              </a:lnTo>
              <a:lnTo>
                <a:pt x="36" y="324"/>
              </a:lnTo>
              <a:lnTo>
                <a:pt x="42" y="324"/>
              </a:lnTo>
              <a:lnTo>
                <a:pt x="48" y="324"/>
              </a:lnTo>
              <a:lnTo>
                <a:pt x="42" y="330"/>
              </a:lnTo>
              <a:lnTo>
                <a:pt x="36" y="336"/>
              </a:lnTo>
              <a:lnTo>
                <a:pt x="42" y="342"/>
              </a:lnTo>
              <a:lnTo>
                <a:pt x="42" y="348"/>
              </a:lnTo>
              <a:lnTo>
                <a:pt x="54" y="348"/>
              </a:lnTo>
              <a:lnTo>
                <a:pt x="48" y="360"/>
              </a:lnTo>
              <a:lnTo>
                <a:pt x="42" y="360"/>
              </a:lnTo>
              <a:lnTo>
                <a:pt x="48" y="378"/>
              </a:lnTo>
              <a:lnTo>
                <a:pt x="48" y="384"/>
              </a:lnTo>
              <a:lnTo>
                <a:pt x="54" y="390"/>
              </a:lnTo>
              <a:lnTo>
                <a:pt x="54" y="384"/>
              </a:lnTo>
              <a:lnTo>
                <a:pt x="66" y="378"/>
              </a:lnTo>
              <a:lnTo>
                <a:pt x="66" y="372"/>
              </a:lnTo>
              <a:lnTo>
                <a:pt x="78" y="372"/>
              </a:lnTo>
              <a:lnTo>
                <a:pt x="84" y="378"/>
              </a:lnTo>
              <a:lnTo>
                <a:pt x="84" y="372"/>
              </a:lnTo>
              <a:lnTo>
                <a:pt x="90" y="372"/>
              </a:lnTo>
              <a:lnTo>
                <a:pt x="96" y="372"/>
              </a:lnTo>
              <a:lnTo>
                <a:pt x="96" y="366"/>
              </a:lnTo>
              <a:lnTo>
                <a:pt x="102" y="372"/>
              </a:lnTo>
              <a:lnTo>
                <a:pt x="108" y="366"/>
              </a:lnTo>
              <a:lnTo>
                <a:pt x="108" y="360"/>
              </a:lnTo>
              <a:lnTo>
                <a:pt x="120" y="354"/>
              </a:lnTo>
              <a:lnTo>
                <a:pt x="126" y="360"/>
              </a:lnTo>
              <a:lnTo>
                <a:pt x="114" y="366"/>
              </a:lnTo>
              <a:lnTo>
                <a:pt x="108" y="372"/>
              </a:lnTo>
              <a:lnTo>
                <a:pt x="96" y="372"/>
              </a:lnTo>
              <a:lnTo>
                <a:pt x="96" y="378"/>
              </a:lnTo>
              <a:lnTo>
                <a:pt x="96" y="384"/>
              </a:lnTo>
              <a:lnTo>
                <a:pt x="90" y="390"/>
              </a:lnTo>
              <a:lnTo>
                <a:pt x="84" y="390"/>
              </a:lnTo>
              <a:lnTo>
                <a:pt x="84" y="396"/>
              </a:lnTo>
              <a:lnTo>
                <a:pt x="78" y="402"/>
              </a:lnTo>
              <a:lnTo>
                <a:pt x="72" y="408"/>
              </a:lnTo>
              <a:lnTo>
                <a:pt x="66" y="408"/>
              </a:lnTo>
              <a:lnTo>
                <a:pt x="66" y="414"/>
              </a:lnTo>
              <a:lnTo>
                <a:pt x="66" y="426"/>
              </a:lnTo>
              <a:lnTo>
                <a:pt x="60" y="438"/>
              </a:lnTo>
              <a:lnTo>
                <a:pt x="54" y="444"/>
              </a:lnTo>
              <a:lnTo>
                <a:pt x="54" y="450"/>
              </a:lnTo>
              <a:lnTo>
                <a:pt x="66" y="456"/>
              </a:lnTo>
              <a:lnTo>
                <a:pt x="66" y="462"/>
              </a:lnTo>
              <a:lnTo>
                <a:pt x="60" y="468"/>
              </a:lnTo>
              <a:lnTo>
                <a:pt x="66" y="474"/>
              </a:lnTo>
              <a:lnTo>
                <a:pt x="72" y="474"/>
              </a:lnTo>
              <a:lnTo>
                <a:pt x="78" y="468"/>
              </a:lnTo>
              <a:lnTo>
                <a:pt x="78" y="462"/>
              </a:lnTo>
              <a:lnTo>
                <a:pt x="78" y="456"/>
              </a:lnTo>
              <a:lnTo>
                <a:pt x="90" y="456"/>
              </a:lnTo>
              <a:lnTo>
                <a:pt x="90" y="450"/>
              </a:lnTo>
              <a:lnTo>
                <a:pt x="102" y="456"/>
              </a:lnTo>
              <a:lnTo>
                <a:pt x="102" y="444"/>
              </a:lnTo>
              <a:lnTo>
                <a:pt x="96" y="444"/>
              </a:lnTo>
              <a:lnTo>
                <a:pt x="96" y="438"/>
              </a:lnTo>
              <a:lnTo>
                <a:pt x="102" y="438"/>
              </a:lnTo>
              <a:lnTo>
                <a:pt x="108" y="432"/>
              </a:lnTo>
              <a:lnTo>
                <a:pt x="114" y="432"/>
              </a:lnTo>
              <a:lnTo>
                <a:pt x="108" y="438"/>
              </a:lnTo>
              <a:lnTo>
                <a:pt x="114" y="444"/>
              </a:lnTo>
              <a:lnTo>
                <a:pt x="120" y="438"/>
              </a:lnTo>
              <a:lnTo>
                <a:pt x="114" y="426"/>
              </a:lnTo>
              <a:lnTo>
                <a:pt x="120" y="420"/>
              </a:lnTo>
              <a:lnTo>
                <a:pt x="126" y="414"/>
              </a:lnTo>
              <a:lnTo>
                <a:pt x="126" y="420"/>
              </a:lnTo>
              <a:lnTo>
                <a:pt x="132" y="426"/>
              </a:lnTo>
              <a:lnTo>
                <a:pt x="132" y="432"/>
              </a:lnTo>
              <a:lnTo>
                <a:pt x="144" y="432"/>
              </a:lnTo>
              <a:lnTo>
                <a:pt x="150" y="420"/>
              </a:lnTo>
              <a:lnTo>
                <a:pt x="156" y="414"/>
              </a:lnTo>
              <a:lnTo>
                <a:pt x="162" y="408"/>
              </a:lnTo>
              <a:lnTo>
                <a:pt x="162" y="414"/>
              </a:lnTo>
              <a:lnTo>
                <a:pt x="156" y="426"/>
              </a:lnTo>
              <a:lnTo>
                <a:pt x="150" y="432"/>
              </a:lnTo>
              <a:lnTo>
                <a:pt x="144" y="438"/>
              </a:lnTo>
              <a:lnTo>
                <a:pt x="138" y="444"/>
              </a:lnTo>
              <a:lnTo>
                <a:pt x="144" y="450"/>
              </a:lnTo>
              <a:lnTo>
                <a:pt x="132" y="456"/>
              </a:lnTo>
              <a:lnTo>
                <a:pt x="126" y="462"/>
              </a:lnTo>
              <a:lnTo>
                <a:pt x="126" y="468"/>
              </a:lnTo>
              <a:lnTo>
                <a:pt x="126" y="474"/>
              </a:lnTo>
              <a:lnTo>
                <a:pt x="132" y="474"/>
              </a:lnTo>
              <a:lnTo>
                <a:pt x="126" y="480"/>
              </a:lnTo>
              <a:lnTo>
                <a:pt x="132" y="480"/>
              </a:lnTo>
              <a:lnTo>
                <a:pt x="138" y="480"/>
              </a:lnTo>
              <a:lnTo>
                <a:pt x="138" y="486"/>
              </a:lnTo>
              <a:lnTo>
                <a:pt x="132" y="486"/>
              </a:lnTo>
              <a:lnTo>
                <a:pt x="126" y="486"/>
              </a:lnTo>
              <a:lnTo>
                <a:pt x="120" y="492"/>
              </a:lnTo>
              <a:lnTo>
                <a:pt x="120" y="498"/>
              </a:lnTo>
              <a:lnTo>
                <a:pt x="126" y="498"/>
              </a:lnTo>
              <a:lnTo>
                <a:pt x="126" y="504"/>
              </a:lnTo>
              <a:lnTo>
                <a:pt x="120" y="498"/>
              </a:lnTo>
              <a:lnTo>
                <a:pt x="114" y="504"/>
              </a:lnTo>
              <a:lnTo>
                <a:pt x="114" y="498"/>
              </a:lnTo>
              <a:lnTo>
                <a:pt x="114" y="492"/>
              </a:lnTo>
              <a:lnTo>
                <a:pt x="114" y="486"/>
              </a:lnTo>
              <a:lnTo>
                <a:pt x="108" y="486"/>
              </a:lnTo>
              <a:lnTo>
                <a:pt x="102" y="492"/>
              </a:lnTo>
              <a:lnTo>
                <a:pt x="96" y="492"/>
              </a:lnTo>
              <a:lnTo>
                <a:pt x="90" y="492"/>
              </a:lnTo>
              <a:lnTo>
                <a:pt x="90" y="498"/>
              </a:lnTo>
              <a:lnTo>
                <a:pt x="96" y="504"/>
              </a:lnTo>
              <a:lnTo>
                <a:pt x="102" y="498"/>
              </a:lnTo>
              <a:lnTo>
                <a:pt x="108" y="504"/>
              </a:lnTo>
              <a:lnTo>
                <a:pt x="108" y="510"/>
              </a:lnTo>
              <a:lnTo>
                <a:pt x="114" y="516"/>
              </a:lnTo>
              <a:lnTo>
                <a:pt x="120" y="528"/>
              </a:lnTo>
              <a:lnTo>
                <a:pt x="126" y="522"/>
              </a:lnTo>
              <a:lnTo>
                <a:pt x="132" y="522"/>
              </a:lnTo>
              <a:lnTo>
                <a:pt x="138" y="528"/>
              </a:lnTo>
              <a:lnTo>
                <a:pt x="150" y="522"/>
              </a:lnTo>
              <a:lnTo>
                <a:pt x="162" y="510"/>
              </a:lnTo>
              <a:lnTo>
                <a:pt x="168" y="516"/>
              </a:lnTo>
              <a:lnTo>
                <a:pt x="174" y="510"/>
              </a:lnTo>
              <a:lnTo>
                <a:pt x="174" y="516"/>
              </a:lnTo>
              <a:lnTo>
                <a:pt x="168" y="522"/>
              </a:lnTo>
              <a:lnTo>
                <a:pt x="156" y="528"/>
              </a:lnTo>
              <a:lnTo>
                <a:pt x="150" y="540"/>
              </a:lnTo>
              <a:lnTo>
                <a:pt x="144" y="546"/>
              </a:lnTo>
              <a:lnTo>
                <a:pt x="132" y="552"/>
              </a:lnTo>
              <a:lnTo>
                <a:pt x="132" y="546"/>
              </a:lnTo>
              <a:lnTo>
                <a:pt x="126" y="546"/>
              </a:lnTo>
              <a:lnTo>
                <a:pt x="120" y="552"/>
              </a:lnTo>
              <a:lnTo>
                <a:pt x="120" y="570"/>
              </a:lnTo>
              <a:lnTo>
                <a:pt x="114" y="564"/>
              </a:lnTo>
              <a:lnTo>
                <a:pt x="114" y="558"/>
              </a:lnTo>
              <a:lnTo>
                <a:pt x="108" y="570"/>
              </a:lnTo>
              <a:lnTo>
                <a:pt x="108" y="582"/>
              </a:lnTo>
              <a:lnTo>
                <a:pt x="120" y="582"/>
              </a:lnTo>
              <a:lnTo>
                <a:pt x="126" y="582"/>
              </a:lnTo>
              <a:lnTo>
                <a:pt x="132" y="582"/>
              </a:lnTo>
              <a:lnTo>
                <a:pt x="150" y="570"/>
              </a:lnTo>
              <a:lnTo>
                <a:pt x="150" y="576"/>
              </a:lnTo>
              <a:lnTo>
                <a:pt x="156" y="576"/>
              </a:lnTo>
              <a:lnTo>
                <a:pt x="162" y="576"/>
              </a:lnTo>
              <a:lnTo>
                <a:pt x="162" y="570"/>
              </a:lnTo>
              <a:lnTo>
                <a:pt x="168" y="564"/>
              </a:lnTo>
              <a:lnTo>
                <a:pt x="174" y="552"/>
              </a:lnTo>
              <a:lnTo>
                <a:pt x="180" y="552"/>
              </a:lnTo>
              <a:lnTo>
                <a:pt x="180" y="558"/>
              </a:lnTo>
              <a:lnTo>
                <a:pt x="180" y="564"/>
              </a:lnTo>
              <a:lnTo>
                <a:pt x="186" y="570"/>
              </a:lnTo>
              <a:lnTo>
                <a:pt x="180" y="576"/>
              </a:lnTo>
              <a:lnTo>
                <a:pt x="174" y="570"/>
              </a:lnTo>
              <a:lnTo>
                <a:pt x="162" y="576"/>
              </a:lnTo>
              <a:lnTo>
                <a:pt x="150" y="588"/>
              </a:lnTo>
              <a:lnTo>
                <a:pt x="144" y="588"/>
              </a:lnTo>
              <a:lnTo>
                <a:pt x="138" y="594"/>
              </a:lnTo>
              <a:lnTo>
                <a:pt x="126" y="600"/>
              </a:lnTo>
              <a:lnTo>
                <a:pt x="120" y="612"/>
              </a:lnTo>
              <a:lnTo>
                <a:pt x="120" y="618"/>
              </a:lnTo>
              <a:lnTo>
                <a:pt x="108" y="618"/>
              </a:lnTo>
              <a:lnTo>
                <a:pt x="108" y="624"/>
              </a:lnTo>
              <a:lnTo>
                <a:pt x="114" y="624"/>
              </a:lnTo>
              <a:lnTo>
                <a:pt x="120" y="630"/>
              </a:lnTo>
              <a:lnTo>
                <a:pt x="114" y="636"/>
              </a:lnTo>
              <a:lnTo>
                <a:pt x="108" y="630"/>
              </a:lnTo>
              <a:lnTo>
                <a:pt x="96" y="642"/>
              </a:lnTo>
              <a:lnTo>
                <a:pt x="96" y="648"/>
              </a:lnTo>
              <a:lnTo>
                <a:pt x="96" y="654"/>
              </a:lnTo>
              <a:lnTo>
                <a:pt x="96" y="702"/>
              </a:lnTo>
              <a:lnTo>
                <a:pt x="102" y="708"/>
              </a:lnTo>
              <a:lnTo>
                <a:pt x="108" y="708"/>
              </a:lnTo>
              <a:lnTo>
                <a:pt x="120" y="708"/>
              </a:lnTo>
              <a:lnTo>
                <a:pt x="132" y="696"/>
              </a:lnTo>
              <a:lnTo>
                <a:pt x="144" y="690"/>
              </a:lnTo>
              <a:lnTo>
                <a:pt x="156" y="684"/>
              </a:lnTo>
              <a:close/>
            </a:path>
          </a:pathLst>
        </a:custGeom>
        <a:solidFill>
          <a:srgbClr val="31869B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25908</xdr:colOff>
      <xdr:row>4</xdr:row>
      <xdr:rowOff>85270</xdr:rowOff>
    </xdr:from>
    <xdr:to>
      <xdr:col>5</xdr:col>
      <xdr:colOff>631810</xdr:colOff>
      <xdr:row>4</xdr:row>
      <xdr:rowOff>533394</xdr:rowOff>
    </xdr:to>
    <xdr:sp macro="" textlink="">
      <xdr:nvSpPr>
        <xdr:cNvPr id="9" name="Asturias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SpPr>
          <a:spLocks/>
        </xdr:cNvSpPr>
      </xdr:nvSpPr>
      <xdr:spPr bwMode="auto">
        <a:xfrm>
          <a:off x="2835783" y="1085395"/>
          <a:ext cx="1148827" cy="448124"/>
        </a:xfrm>
        <a:custGeom>
          <a:avLst/>
          <a:gdLst/>
          <a:ahLst/>
          <a:cxnLst>
            <a:cxn ang="0">
              <a:pos x="48" y="48"/>
            </a:cxn>
            <a:cxn ang="0">
              <a:pos x="60" y="30"/>
            </a:cxn>
            <a:cxn ang="0">
              <a:pos x="78" y="24"/>
            </a:cxn>
            <a:cxn ang="0">
              <a:pos x="102" y="30"/>
            </a:cxn>
            <a:cxn ang="0">
              <a:pos x="156" y="30"/>
            </a:cxn>
            <a:cxn ang="0">
              <a:pos x="186" y="36"/>
            </a:cxn>
            <a:cxn ang="0">
              <a:pos x="210" y="36"/>
            </a:cxn>
            <a:cxn ang="0">
              <a:pos x="222" y="36"/>
            </a:cxn>
            <a:cxn ang="0">
              <a:pos x="258" y="30"/>
            </a:cxn>
            <a:cxn ang="0">
              <a:pos x="288" y="24"/>
            </a:cxn>
            <a:cxn ang="0">
              <a:pos x="318" y="36"/>
            </a:cxn>
            <a:cxn ang="0">
              <a:pos x="324" y="36"/>
            </a:cxn>
            <a:cxn ang="0">
              <a:pos x="342" y="30"/>
            </a:cxn>
            <a:cxn ang="0">
              <a:pos x="372" y="12"/>
            </a:cxn>
            <a:cxn ang="0">
              <a:pos x="390" y="0"/>
            </a:cxn>
            <a:cxn ang="0">
              <a:pos x="408" y="18"/>
            </a:cxn>
            <a:cxn ang="0">
              <a:pos x="438" y="48"/>
            </a:cxn>
            <a:cxn ang="0">
              <a:pos x="462" y="42"/>
            </a:cxn>
            <a:cxn ang="0">
              <a:pos x="522" y="48"/>
            </a:cxn>
            <a:cxn ang="0">
              <a:pos x="504" y="72"/>
            </a:cxn>
            <a:cxn ang="0">
              <a:pos x="516" y="60"/>
            </a:cxn>
            <a:cxn ang="0">
              <a:pos x="546" y="54"/>
            </a:cxn>
            <a:cxn ang="0">
              <a:pos x="570" y="78"/>
            </a:cxn>
            <a:cxn ang="0">
              <a:pos x="606" y="78"/>
            </a:cxn>
            <a:cxn ang="0">
              <a:pos x="666" y="84"/>
            </a:cxn>
            <a:cxn ang="0">
              <a:pos x="720" y="108"/>
            </a:cxn>
            <a:cxn ang="0">
              <a:pos x="768" y="126"/>
            </a:cxn>
            <a:cxn ang="0">
              <a:pos x="744" y="156"/>
            </a:cxn>
            <a:cxn ang="0">
              <a:pos x="690" y="162"/>
            </a:cxn>
            <a:cxn ang="0">
              <a:pos x="672" y="186"/>
            </a:cxn>
            <a:cxn ang="0">
              <a:pos x="636" y="168"/>
            </a:cxn>
            <a:cxn ang="0">
              <a:pos x="594" y="192"/>
            </a:cxn>
            <a:cxn ang="0">
              <a:pos x="558" y="222"/>
            </a:cxn>
            <a:cxn ang="0">
              <a:pos x="516" y="234"/>
            </a:cxn>
            <a:cxn ang="0">
              <a:pos x="498" y="228"/>
            </a:cxn>
            <a:cxn ang="0">
              <a:pos x="462" y="252"/>
            </a:cxn>
            <a:cxn ang="0">
              <a:pos x="432" y="252"/>
            </a:cxn>
            <a:cxn ang="0">
              <a:pos x="390" y="252"/>
            </a:cxn>
            <a:cxn ang="0">
              <a:pos x="354" y="276"/>
            </a:cxn>
            <a:cxn ang="0">
              <a:pos x="312" y="234"/>
            </a:cxn>
            <a:cxn ang="0">
              <a:pos x="282" y="258"/>
            </a:cxn>
            <a:cxn ang="0">
              <a:pos x="252" y="252"/>
            </a:cxn>
            <a:cxn ang="0">
              <a:pos x="234" y="252"/>
            </a:cxn>
            <a:cxn ang="0">
              <a:pos x="204" y="258"/>
            </a:cxn>
            <a:cxn ang="0">
              <a:pos x="174" y="288"/>
            </a:cxn>
            <a:cxn ang="0">
              <a:pos x="96" y="312"/>
            </a:cxn>
            <a:cxn ang="0">
              <a:pos x="78" y="288"/>
            </a:cxn>
            <a:cxn ang="0">
              <a:pos x="54" y="252"/>
            </a:cxn>
            <a:cxn ang="0">
              <a:pos x="42" y="258"/>
            </a:cxn>
            <a:cxn ang="0">
              <a:pos x="48" y="228"/>
            </a:cxn>
            <a:cxn ang="0">
              <a:pos x="84" y="198"/>
            </a:cxn>
            <a:cxn ang="0">
              <a:pos x="54" y="204"/>
            </a:cxn>
            <a:cxn ang="0">
              <a:pos x="30" y="168"/>
            </a:cxn>
            <a:cxn ang="0">
              <a:pos x="12" y="126"/>
            </a:cxn>
            <a:cxn ang="0">
              <a:pos x="6" y="114"/>
            </a:cxn>
            <a:cxn ang="0">
              <a:pos x="12" y="96"/>
            </a:cxn>
            <a:cxn ang="0">
              <a:pos x="42" y="66"/>
            </a:cxn>
          </a:cxnLst>
          <a:rect l="0" t="0" r="r" b="b"/>
          <a:pathLst>
            <a:path w="768" h="312">
              <a:moveTo>
                <a:pt x="42" y="66"/>
              </a:moveTo>
              <a:lnTo>
                <a:pt x="48" y="60"/>
              </a:lnTo>
              <a:lnTo>
                <a:pt x="48" y="48"/>
              </a:lnTo>
              <a:lnTo>
                <a:pt x="54" y="42"/>
              </a:lnTo>
              <a:lnTo>
                <a:pt x="54" y="36"/>
              </a:lnTo>
              <a:lnTo>
                <a:pt x="60" y="30"/>
              </a:lnTo>
              <a:lnTo>
                <a:pt x="66" y="30"/>
              </a:lnTo>
              <a:lnTo>
                <a:pt x="72" y="24"/>
              </a:lnTo>
              <a:lnTo>
                <a:pt x="78" y="24"/>
              </a:lnTo>
              <a:lnTo>
                <a:pt x="90" y="30"/>
              </a:lnTo>
              <a:lnTo>
                <a:pt x="96" y="30"/>
              </a:lnTo>
              <a:lnTo>
                <a:pt x="102" y="30"/>
              </a:lnTo>
              <a:lnTo>
                <a:pt x="120" y="36"/>
              </a:lnTo>
              <a:lnTo>
                <a:pt x="132" y="30"/>
              </a:lnTo>
              <a:lnTo>
                <a:pt x="156" y="30"/>
              </a:lnTo>
              <a:lnTo>
                <a:pt x="168" y="30"/>
              </a:lnTo>
              <a:lnTo>
                <a:pt x="174" y="30"/>
              </a:lnTo>
              <a:lnTo>
                <a:pt x="186" y="36"/>
              </a:lnTo>
              <a:lnTo>
                <a:pt x="192" y="36"/>
              </a:lnTo>
              <a:lnTo>
                <a:pt x="204" y="36"/>
              </a:lnTo>
              <a:lnTo>
                <a:pt x="210" y="36"/>
              </a:lnTo>
              <a:lnTo>
                <a:pt x="210" y="30"/>
              </a:lnTo>
              <a:lnTo>
                <a:pt x="216" y="36"/>
              </a:lnTo>
              <a:lnTo>
                <a:pt x="222" y="36"/>
              </a:lnTo>
              <a:lnTo>
                <a:pt x="240" y="36"/>
              </a:lnTo>
              <a:lnTo>
                <a:pt x="252" y="36"/>
              </a:lnTo>
              <a:lnTo>
                <a:pt x="258" y="30"/>
              </a:lnTo>
              <a:lnTo>
                <a:pt x="270" y="24"/>
              </a:lnTo>
              <a:lnTo>
                <a:pt x="282" y="24"/>
              </a:lnTo>
              <a:lnTo>
                <a:pt x="288" y="24"/>
              </a:lnTo>
              <a:lnTo>
                <a:pt x="300" y="30"/>
              </a:lnTo>
              <a:lnTo>
                <a:pt x="306" y="36"/>
              </a:lnTo>
              <a:lnTo>
                <a:pt x="318" y="36"/>
              </a:lnTo>
              <a:lnTo>
                <a:pt x="318" y="42"/>
              </a:lnTo>
              <a:lnTo>
                <a:pt x="318" y="54"/>
              </a:lnTo>
              <a:lnTo>
                <a:pt x="324" y="36"/>
              </a:lnTo>
              <a:lnTo>
                <a:pt x="330" y="30"/>
              </a:lnTo>
              <a:lnTo>
                <a:pt x="336" y="30"/>
              </a:lnTo>
              <a:lnTo>
                <a:pt x="342" y="30"/>
              </a:lnTo>
              <a:lnTo>
                <a:pt x="360" y="24"/>
              </a:lnTo>
              <a:lnTo>
                <a:pt x="372" y="18"/>
              </a:lnTo>
              <a:lnTo>
                <a:pt x="372" y="12"/>
              </a:lnTo>
              <a:lnTo>
                <a:pt x="384" y="12"/>
              </a:lnTo>
              <a:lnTo>
                <a:pt x="384" y="6"/>
              </a:lnTo>
              <a:lnTo>
                <a:pt x="390" y="0"/>
              </a:lnTo>
              <a:lnTo>
                <a:pt x="396" y="6"/>
              </a:lnTo>
              <a:lnTo>
                <a:pt x="402" y="6"/>
              </a:lnTo>
              <a:lnTo>
                <a:pt x="408" y="18"/>
              </a:lnTo>
              <a:lnTo>
                <a:pt x="420" y="36"/>
              </a:lnTo>
              <a:lnTo>
                <a:pt x="432" y="48"/>
              </a:lnTo>
              <a:lnTo>
                <a:pt x="438" y="48"/>
              </a:lnTo>
              <a:lnTo>
                <a:pt x="444" y="48"/>
              </a:lnTo>
              <a:lnTo>
                <a:pt x="450" y="48"/>
              </a:lnTo>
              <a:lnTo>
                <a:pt x="462" y="42"/>
              </a:lnTo>
              <a:lnTo>
                <a:pt x="492" y="48"/>
              </a:lnTo>
              <a:lnTo>
                <a:pt x="510" y="42"/>
              </a:lnTo>
              <a:lnTo>
                <a:pt x="522" y="48"/>
              </a:lnTo>
              <a:lnTo>
                <a:pt x="510" y="60"/>
              </a:lnTo>
              <a:lnTo>
                <a:pt x="504" y="66"/>
              </a:lnTo>
              <a:lnTo>
                <a:pt x="504" y="72"/>
              </a:lnTo>
              <a:lnTo>
                <a:pt x="504" y="66"/>
              </a:lnTo>
              <a:lnTo>
                <a:pt x="510" y="60"/>
              </a:lnTo>
              <a:lnTo>
                <a:pt x="516" y="60"/>
              </a:lnTo>
              <a:lnTo>
                <a:pt x="528" y="48"/>
              </a:lnTo>
              <a:lnTo>
                <a:pt x="540" y="54"/>
              </a:lnTo>
              <a:lnTo>
                <a:pt x="546" y="54"/>
              </a:lnTo>
              <a:lnTo>
                <a:pt x="558" y="66"/>
              </a:lnTo>
              <a:lnTo>
                <a:pt x="564" y="72"/>
              </a:lnTo>
              <a:lnTo>
                <a:pt x="570" y="78"/>
              </a:lnTo>
              <a:lnTo>
                <a:pt x="582" y="72"/>
              </a:lnTo>
              <a:lnTo>
                <a:pt x="588" y="72"/>
              </a:lnTo>
              <a:lnTo>
                <a:pt x="606" y="78"/>
              </a:lnTo>
              <a:lnTo>
                <a:pt x="618" y="78"/>
              </a:lnTo>
              <a:lnTo>
                <a:pt x="642" y="78"/>
              </a:lnTo>
              <a:lnTo>
                <a:pt x="666" y="84"/>
              </a:lnTo>
              <a:lnTo>
                <a:pt x="696" y="96"/>
              </a:lnTo>
              <a:lnTo>
                <a:pt x="714" y="102"/>
              </a:lnTo>
              <a:lnTo>
                <a:pt x="720" y="108"/>
              </a:lnTo>
              <a:lnTo>
                <a:pt x="732" y="108"/>
              </a:lnTo>
              <a:lnTo>
                <a:pt x="768" y="108"/>
              </a:lnTo>
              <a:lnTo>
                <a:pt x="768" y="126"/>
              </a:lnTo>
              <a:lnTo>
                <a:pt x="768" y="138"/>
              </a:lnTo>
              <a:lnTo>
                <a:pt x="762" y="156"/>
              </a:lnTo>
              <a:lnTo>
                <a:pt x="744" y="156"/>
              </a:lnTo>
              <a:lnTo>
                <a:pt x="732" y="144"/>
              </a:lnTo>
              <a:lnTo>
                <a:pt x="726" y="162"/>
              </a:lnTo>
              <a:lnTo>
                <a:pt x="690" y="162"/>
              </a:lnTo>
              <a:lnTo>
                <a:pt x="690" y="168"/>
              </a:lnTo>
              <a:lnTo>
                <a:pt x="678" y="192"/>
              </a:lnTo>
              <a:lnTo>
                <a:pt x="672" y="186"/>
              </a:lnTo>
              <a:lnTo>
                <a:pt x="660" y="192"/>
              </a:lnTo>
              <a:lnTo>
                <a:pt x="654" y="174"/>
              </a:lnTo>
              <a:lnTo>
                <a:pt x="636" y="168"/>
              </a:lnTo>
              <a:lnTo>
                <a:pt x="624" y="174"/>
              </a:lnTo>
              <a:lnTo>
                <a:pt x="612" y="192"/>
              </a:lnTo>
              <a:lnTo>
                <a:pt x="594" y="192"/>
              </a:lnTo>
              <a:lnTo>
                <a:pt x="582" y="204"/>
              </a:lnTo>
              <a:lnTo>
                <a:pt x="582" y="222"/>
              </a:lnTo>
              <a:lnTo>
                <a:pt x="558" y="222"/>
              </a:lnTo>
              <a:lnTo>
                <a:pt x="546" y="228"/>
              </a:lnTo>
              <a:lnTo>
                <a:pt x="522" y="228"/>
              </a:lnTo>
              <a:lnTo>
                <a:pt x="516" y="234"/>
              </a:lnTo>
              <a:lnTo>
                <a:pt x="510" y="222"/>
              </a:lnTo>
              <a:lnTo>
                <a:pt x="498" y="222"/>
              </a:lnTo>
              <a:lnTo>
                <a:pt x="498" y="228"/>
              </a:lnTo>
              <a:lnTo>
                <a:pt x="492" y="252"/>
              </a:lnTo>
              <a:lnTo>
                <a:pt x="468" y="234"/>
              </a:lnTo>
              <a:lnTo>
                <a:pt x="462" y="252"/>
              </a:lnTo>
              <a:lnTo>
                <a:pt x="456" y="252"/>
              </a:lnTo>
              <a:lnTo>
                <a:pt x="438" y="246"/>
              </a:lnTo>
              <a:lnTo>
                <a:pt x="432" y="252"/>
              </a:lnTo>
              <a:lnTo>
                <a:pt x="408" y="234"/>
              </a:lnTo>
              <a:lnTo>
                <a:pt x="396" y="246"/>
              </a:lnTo>
              <a:lnTo>
                <a:pt x="390" y="252"/>
              </a:lnTo>
              <a:lnTo>
                <a:pt x="396" y="270"/>
              </a:lnTo>
              <a:lnTo>
                <a:pt x="402" y="276"/>
              </a:lnTo>
              <a:lnTo>
                <a:pt x="354" y="276"/>
              </a:lnTo>
              <a:lnTo>
                <a:pt x="330" y="252"/>
              </a:lnTo>
              <a:lnTo>
                <a:pt x="324" y="234"/>
              </a:lnTo>
              <a:lnTo>
                <a:pt x="312" y="234"/>
              </a:lnTo>
              <a:lnTo>
                <a:pt x="300" y="228"/>
              </a:lnTo>
              <a:lnTo>
                <a:pt x="288" y="246"/>
              </a:lnTo>
              <a:lnTo>
                <a:pt x="282" y="258"/>
              </a:lnTo>
              <a:lnTo>
                <a:pt x="276" y="252"/>
              </a:lnTo>
              <a:lnTo>
                <a:pt x="264" y="246"/>
              </a:lnTo>
              <a:lnTo>
                <a:pt x="252" y="252"/>
              </a:lnTo>
              <a:lnTo>
                <a:pt x="252" y="258"/>
              </a:lnTo>
              <a:lnTo>
                <a:pt x="240" y="252"/>
              </a:lnTo>
              <a:lnTo>
                <a:pt x="234" y="252"/>
              </a:lnTo>
              <a:lnTo>
                <a:pt x="222" y="246"/>
              </a:lnTo>
              <a:lnTo>
                <a:pt x="204" y="246"/>
              </a:lnTo>
              <a:lnTo>
                <a:pt x="204" y="258"/>
              </a:lnTo>
              <a:lnTo>
                <a:pt x="198" y="270"/>
              </a:lnTo>
              <a:lnTo>
                <a:pt x="198" y="282"/>
              </a:lnTo>
              <a:lnTo>
                <a:pt x="174" y="288"/>
              </a:lnTo>
              <a:lnTo>
                <a:pt x="120" y="288"/>
              </a:lnTo>
              <a:lnTo>
                <a:pt x="96" y="306"/>
              </a:lnTo>
              <a:lnTo>
                <a:pt x="96" y="312"/>
              </a:lnTo>
              <a:lnTo>
                <a:pt x="90" y="306"/>
              </a:lnTo>
              <a:lnTo>
                <a:pt x="90" y="288"/>
              </a:lnTo>
              <a:lnTo>
                <a:pt x="78" y="288"/>
              </a:lnTo>
              <a:lnTo>
                <a:pt x="84" y="276"/>
              </a:lnTo>
              <a:lnTo>
                <a:pt x="72" y="270"/>
              </a:lnTo>
              <a:lnTo>
                <a:pt x="54" y="252"/>
              </a:lnTo>
              <a:lnTo>
                <a:pt x="48" y="252"/>
              </a:lnTo>
              <a:lnTo>
                <a:pt x="48" y="258"/>
              </a:lnTo>
              <a:lnTo>
                <a:pt x="42" y="258"/>
              </a:lnTo>
              <a:lnTo>
                <a:pt x="36" y="252"/>
              </a:lnTo>
              <a:lnTo>
                <a:pt x="48" y="246"/>
              </a:lnTo>
              <a:lnTo>
                <a:pt x="48" y="228"/>
              </a:lnTo>
              <a:lnTo>
                <a:pt x="60" y="222"/>
              </a:lnTo>
              <a:lnTo>
                <a:pt x="78" y="216"/>
              </a:lnTo>
              <a:lnTo>
                <a:pt x="84" y="198"/>
              </a:lnTo>
              <a:lnTo>
                <a:pt x="78" y="186"/>
              </a:lnTo>
              <a:lnTo>
                <a:pt x="60" y="198"/>
              </a:lnTo>
              <a:lnTo>
                <a:pt x="54" y="204"/>
              </a:lnTo>
              <a:lnTo>
                <a:pt x="42" y="186"/>
              </a:lnTo>
              <a:lnTo>
                <a:pt x="42" y="174"/>
              </a:lnTo>
              <a:lnTo>
                <a:pt x="30" y="168"/>
              </a:lnTo>
              <a:lnTo>
                <a:pt x="30" y="138"/>
              </a:lnTo>
              <a:lnTo>
                <a:pt x="18" y="138"/>
              </a:lnTo>
              <a:lnTo>
                <a:pt x="12" y="126"/>
              </a:lnTo>
              <a:lnTo>
                <a:pt x="18" y="114"/>
              </a:lnTo>
              <a:lnTo>
                <a:pt x="12" y="108"/>
              </a:lnTo>
              <a:lnTo>
                <a:pt x="6" y="114"/>
              </a:lnTo>
              <a:lnTo>
                <a:pt x="0" y="108"/>
              </a:lnTo>
              <a:lnTo>
                <a:pt x="0" y="96"/>
              </a:lnTo>
              <a:lnTo>
                <a:pt x="12" y="96"/>
              </a:lnTo>
              <a:lnTo>
                <a:pt x="30" y="78"/>
              </a:lnTo>
              <a:lnTo>
                <a:pt x="36" y="78"/>
              </a:lnTo>
              <a:lnTo>
                <a:pt x="42" y="66"/>
              </a:lnTo>
              <a:close/>
            </a:path>
          </a:pathLst>
        </a:custGeom>
        <a:solidFill>
          <a:srgbClr val="31869B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5</xdr:col>
      <xdr:colOff>482876</xdr:colOff>
      <xdr:row>4</xdr:row>
      <xdr:rowOff>180972</xdr:rowOff>
    </xdr:from>
    <xdr:to>
      <xdr:col>6</xdr:col>
      <xdr:colOff>578526</xdr:colOff>
      <xdr:row>5</xdr:row>
      <xdr:rowOff>11786</xdr:rowOff>
    </xdr:to>
    <xdr:sp macro="" textlink="">
      <xdr:nvSpPr>
        <xdr:cNvPr id="10" name="Cantabria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SpPr>
          <a:spLocks/>
        </xdr:cNvSpPr>
      </xdr:nvSpPr>
      <xdr:spPr bwMode="auto">
        <a:xfrm>
          <a:off x="3835676" y="1181097"/>
          <a:ext cx="714775" cy="430889"/>
        </a:xfrm>
        <a:custGeom>
          <a:avLst/>
          <a:gdLst/>
          <a:ahLst/>
          <a:cxnLst>
            <a:cxn ang="0">
              <a:pos x="486" y="84"/>
            </a:cxn>
            <a:cxn ang="0">
              <a:pos x="408" y="102"/>
            </a:cxn>
            <a:cxn ang="0">
              <a:pos x="408" y="144"/>
            </a:cxn>
            <a:cxn ang="0">
              <a:pos x="360" y="138"/>
            </a:cxn>
            <a:cxn ang="0">
              <a:pos x="342" y="138"/>
            </a:cxn>
            <a:cxn ang="0">
              <a:pos x="312" y="168"/>
            </a:cxn>
            <a:cxn ang="0">
              <a:pos x="264" y="198"/>
            </a:cxn>
            <a:cxn ang="0">
              <a:pos x="264" y="228"/>
            </a:cxn>
            <a:cxn ang="0">
              <a:pos x="282" y="240"/>
            </a:cxn>
            <a:cxn ang="0">
              <a:pos x="282" y="258"/>
            </a:cxn>
            <a:cxn ang="0">
              <a:pos x="288" y="258"/>
            </a:cxn>
            <a:cxn ang="0">
              <a:pos x="288" y="276"/>
            </a:cxn>
            <a:cxn ang="0">
              <a:pos x="264" y="300"/>
            </a:cxn>
            <a:cxn ang="0">
              <a:pos x="228" y="288"/>
            </a:cxn>
            <a:cxn ang="0">
              <a:pos x="210" y="270"/>
            </a:cxn>
            <a:cxn ang="0">
              <a:pos x="186" y="222"/>
            </a:cxn>
            <a:cxn ang="0">
              <a:pos x="138" y="198"/>
            </a:cxn>
            <a:cxn ang="0">
              <a:pos x="90" y="192"/>
            </a:cxn>
            <a:cxn ang="0">
              <a:pos x="6" y="162"/>
            </a:cxn>
            <a:cxn ang="0">
              <a:pos x="18" y="126"/>
            </a:cxn>
            <a:cxn ang="0">
              <a:pos x="36" y="102"/>
            </a:cxn>
            <a:cxn ang="0">
              <a:pos x="90" y="96"/>
            </a:cxn>
            <a:cxn ang="0">
              <a:pos x="114" y="66"/>
            </a:cxn>
            <a:cxn ang="0">
              <a:pos x="126" y="54"/>
            </a:cxn>
            <a:cxn ang="0">
              <a:pos x="126" y="54"/>
            </a:cxn>
            <a:cxn ang="0">
              <a:pos x="150" y="48"/>
            </a:cxn>
            <a:cxn ang="0">
              <a:pos x="156" y="48"/>
            </a:cxn>
            <a:cxn ang="0">
              <a:pos x="174" y="60"/>
            </a:cxn>
            <a:cxn ang="0">
              <a:pos x="204" y="48"/>
            </a:cxn>
            <a:cxn ang="0">
              <a:pos x="252" y="30"/>
            </a:cxn>
            <a:cxn ang="0">
              <a:pos x="252" y="48"/>
            </a:cxn>
            <a:cxn ang="0">
              <a:pos x="258" y="30"/>
            </a:cxn>
            <a:cxn ang="0">
              <a:pos x="270" y="24"/>
            </a:cxn>
            <a:cxn ang="0">
              <a:pos x="306" y="12"/>
            </a:cxn>
            <a:cxn ang="0">
              <a:pos x="306" y="36"/>
            </a:cxn>
            <a:cxn ang="0">
              <a:pos x="318" y="42"/>
            </a:cxn>
            <a:cxn ang="0">
              <a:pos x="324" y="30"/>
            </a:cxn>
            <a:cxn ang="0">
              <a:pos x="330" y="24"/>
            </a:cxn>
            <a:cxn ang="0">
              <a:pos x="348" y="12"/>
            </a:cxn>
            <a:cxn ang="0">
              <a:pos x="366" y="6"/>
            </a:cxn>
            <a:cxn ang="0">
              <a:pos x="378" y="6"/>
            </a:cxn>
            <a:cxn ang="0">
              <a:pos x="390" y="12"/>
            </a:cxn>
            <a:cxn ang="0">
              <a:pos x="414" y="18"/>
            </a:cxn>
            <a:cxn ang="0">
              <a:pos x="420" y="30"/>
            </a:cxn>
            <a:cxn ang="0">
              <a:pos x="402" y="36"/>
            </a:cxn>
            <a:cxn ang="0">
              <a:pos x="414" y="36"/>
            </a:cxn>
            <a:cxn ang="0">
              <a:pos x="450" y="42"/>
            </a:cxn>
            <a:cxn ang="0">
              <a:pos x="480" y="54"/>
            </a:cxn>
          </a:cxnLst>
          <a:rect l="0" t="0" r="r" b="b"/>
          <a:pathLst>
            <a:path w="498" h="300">
              <a:moveTo>
                <a:pt x="498" y="66"/>
              </a:moveTo>
              <a:lnTo>
                <a:pt x="498" y="78"/>
              </a:lnTo>
              <a:lnTo>
                <a:pt x="486" y="84"/>
              </a:lnTo>
              <a:lnTo>
                <a:pt x="432" y="84"/>
              </a:lnTo>
              <a:lnTo>
                <a:pt x="426" y="102"/>
              </a:lnTo>
              <a:lnTo>
                <a:pt x="408" y="102"/>
              </a:lnTo>
              <a:lnTo>
                <a:pt x="402" y="108"/>
              </a:lnTo>
              <a:lnTo>
                <a:pt x="408" y="114"/>
              </a:lnTo>
              <a:lnTo>
                <a:pt x="408" y="144"/>
              </a:lnTo>
              <a:lnTo>
                <a:pt x="384" y="144"/>
              </a:lnTo>
              <a:lnTo>
                <a:pt x="378" y="138"/>
              </a:lnTo>
              <a:lnTo>
                <a:pt x="360" y="138"/>
              </a:lnTo>
              <a:lnTo>
                <a:pt x="354" y="132"/>
              </a:lnTo>
              <a:lnTo>
                <a:pt x="348" y="132"/>
              </a:lnTo>
              <a:lnTo>
                <a:pt x="342" y="138"/>
              </a:lnTo>
              <a:lnTo>
                <a:pt x="330" y="156"/>
              </a:lnTo>
              <a:lnTo>
                <a:pt x="324" y="162"/>
              </a:lnTo>
              <a:lnTo>
                <a:pt x="312" y="168"/>
              </a:lnTo>
              <a:lnTo>
                <a:pt x="282" y="168"/>
              </a:lnTo>
              <a:lnTo>
                <a:pt x="282" y="186"/>
              </a:lnTo>
              <a:lnTo>
                <a:pt x="264" y="198"/>
              </a:lnTo>
              <a:lnTo>
                <a:pt x="252" y="216"/>
              </a:lnTo>
              <a:lnTo>
                <a:pt x="252" y="228"/>
              </a:lnTo>
              <a:lnTo>
                <a:pt x="264" y="228"/>
              </a:lnTo>
              <a:lnTo>
                <a:pt x="282" y="222"/>
              </a:lnTo>
              <a:lnTo>
                <a:pt x="288" y="222"/>
              </a:lnTo>
              <a:lnTo>
                <a:pt x="282" y="240"/>
              </a:lnTo>
              <a:lnTo>
                <a:pt x="270" y="240"/>
              </a:lnTo>
              <a:lnTo>
                <a:pt x="270" y="258"/>
              </a:lnTo>
              <a:lnTo>
                <a:pt x="282" y="258"/>
              </a:lnTo>
              <a:lnTo>
                <a:pt x="282" y="246"/>
              </a:lnTo>
              <a:lnTo>
                <a:pt x="288" y="246"/>
              </a:lnTo>
              <a:lnTo>
                <a:pt x="288" y="258"/>
              </a:lnTo>
              <a:lnTo>
                <a:pt x="294" y="258"/>
              </a:lnTo>
              <a:lnTo>
                <a:pt x="294" y="276"/>
              </a:lnTo>
              <a:lnTo>
                <a:pt x="288" y="276"/>
              </a:lnTo>
              <a:lnTo>
                <a:pt x="270" y="288"/>
              </a:lnTo>
              <a:lnTo>
                <a:pt x="264" y="288"/>
              </a:lnTo>
              <a:lnTo>
                <a:pt x="264" y="300"/>
              </a:lnTo>
              <a:lnTo>
                <a:pt x="252" y="300"/>
              </a:lnTo>
              <a:lnTo>
                <a:pt x="252" y="288"/>
              </a:lnTo>
              <a:lnTo>
                <a:pt x="228" y="288"/>
              </a:lnTo>
              <a:lnTo>
                <a:pt x="216" y="300"/>
              </a:lnTo>
              <a:lnTo>
                <a:pt x="210" y="300"/>
              </a:lnTo>
              <a:lnTo>
                <a:pt x="210" y="270"/>
              </a:lnTo>
              <a:lnTo>
                <a:pt x="192" y="258"/>
              </a:lnTo>
              <a:lnTo>
                <a:pt x="186" y="252"/>
              </a:lnTo>
              <a:lnTo>
                <a:pt x="186" y="222"/>
              </a:lnTo>
              <a:lnTo>
                <a:pt x="168" y="222"/>
              </a:lnTo>
              <a:lnTo>
                <a:pt x="150" y="216"/>
              </a:lnTo>
              <a:lnTo>
                <a:pt x="138" y="198"/>
              </a:lnTo>
              <a:lnTo>
                <a:pt x="138" y="186"/>
              </a:lnTo>
              <a:lnTo>
                <a:pt x="96" y="186"/>
              </a:lnTo>
              <a:lnTo>
                <a:pt x="90" y="192"/>
              </a:lnTo>
              <a:lnTo>
                <a:pt x="36" y="192"/>
              </a:lnTo>
              <a:lnTo>
                <a:pt x="24" y="174"/>
              </a:lnTo>
              <a:lnTo>
                <a:pt x="6" y="162"/>
              </a:lnTo>
              <a:lnTo>
                <a:pt x="0" y="144"/>
              </a:lnTo>
              <a:lnTo>
                <a:pt x="6" y="132"/>
              </a:lnTo>
              <a:lnTo>
                <a:pt x="18" y="126"/>
              </a:lnTo>
              <a:lnTo>
                <a:pt x="24" y="132"/>
              </a:lnTo>
              <a:lnTo>
                <a:pt x="36" y="108"/>
              </a:lnTo>
              <a:lnTo>
                <a:pt x="36" y="102"/>
              </a:lnTo>
              <a:lnTo>
                <a:pt x="72" y="102"/>
              </a:lnTo>
              <a:lnTo>
                <a:pt x="78" y="84"/>
              </a:lnTo>
              <a:lnTo>
                <a:pt x="90" y="96"/>
              </a:lnTo>
              <a:lnTo>
                <a:pt x="108" y="96"/>
              </a:lnTo>
              <a:lnTo>
                <a:pt x="114" y="78"/>
              </a:lnTo>
              <a:lnTo>
                <a:pt x="114" y="66"/>
              </a:lnTo>
              <a:lnTo>
                <a:pt x="114" y="48"/>
              </a:lnTo>
              <a:lnTo>
                <a:pt x="126" y="48"/>
              </a:lnTo>
              <a:lnTo>
                <a:pt x="126" y="54"/>
              </a:lnTo>
              <a:lnTo>
                <a:pt x="120" y="60"/>
              </a:lnTo>
              <a:lnTo>
                <a:pt x="120" y="66"/>
              </a:lnTo>
              <a:lnTo>
                <a:pt x="126" y="54"/>
              </a:lnTo>
              <a:lnTo>
                <a:pt x="132" y="48"/>
              </a:lnTo>
              <a:lnTo>
                <a:pt x="138" y="42"/>
              </a:lnTo>
              <a:lnTo>
                <a:pt x="150" y="48"/>
              </a:lnTo>
              <a:lnTo>
                <a:pt x="150" y="54"/>
              </a:lnTo>
              <a:lnTo>
                <a:pt x="156" y="60"/>
              </a:lnTo>
              <a:lnTo>
                <a:pt x="156" y="48"/>
              </a:lnTo>
              <a:lnTo>
                <a:pt x="162" y="48"/>
              </a:lnTo>
              <a:lnTo>
                <a:pt x="168" y="48"/>
              </a:lnTo>
              <a:lnTo>
                <a:pt x="174" y="60"/>
              </a:lnTo>
              <a:lnTo>
                <a:pt x="174" y="54"/>
              </a:lnTo>
              <a:lnTo>
                <a:pt x="180" y="48"/>
              </a:lnTo>
              <a:lnTo>
                <a:pt x="204" y="48"/>
              </a:lnTo>
              <a:lnTo>
                <a:pt x="222" y="36"/>
              </a:lnTo>
              <a:lnTo>
                <a:pt x="240" y="30"/>
              </a:lnTo>
              <a:lnTo>
                <a:pt x="252" y="30"/>
              </a:lnTo>
              <a:lnTo>
                <a:pt x="252" y="36"/>
              </a:lnTo>
              <a:lnTo>
                <a:pt x="246" y="54"/>
              </a:lnTo>
              <a:lnTo>
                <a:pt x="252" y="48"/>
              </a:lnTo>
              <a:lnTo>
                <a:pt x="252" y="42"/>
              </a:lnTo>
              <a:lnTo>
                <a:pt x="252" y="30"/>
              </a:lnTo>
              <a:lnTo>
                <a:pt x="258" y="30"/>
              </a:lnTo>
              <a:lnTo>
                <a:pt x="264" y="30"/>
              </a:lnTo>
              <a:lnTo>
                <a:pt x="264" y="36"/>
              </a:lnTo>
              <a:lnTo>
                <a:pt x="270" y="24"/>
              </a:lnTo>
              <a:lnTo>
                <a:pt x="282" y="18"/>
              </a:lnTo>
              <a:lnTo>
                <a:pt x="294" y="12"/>
              </a:lnTo>
              <a:lnTo>
                <a:pt x="306" y="12"/>
              </a:lnTo>
              <a:lnTo>
                <a:pt x="318" y="12"/>
              </a:lnTo>
              <a:lnTo>
                <a:pt x="324" y="18"/>
              </a:lnTo>
              <a:lnTo>
                <a:pt x="306" y="36"/>
              </a:lnTo>
              <a:lnTo>
                <a:pt x="312" y="42"/>
              </a:lnTo>
              <a:lnTo>
                <a:pt x="318" y="36"/>
              </a:lnTo>
              <a:lnTo>
                <a:pt x="318" y="42"/>
              </a:lnTo>
              <a:lnTo>
                <a:pt x="324" y="42"/>
              </a:lnTo>
              <a:lnTo>
                <a:pt x="324" y="36"/>
              </a:lnTo>
              <a:lnTo>
                <a:pt x="324" y="30"/>
              </a:lnTo>
              <a:lnTo>
                <a:pt x="336" y="36"/>
              </a:lnTo>
              <a:lnTo>
                <a:pt x="330" y="30"/>
              </a:lnTo>
              <a:lnTo>
                <a:pt x="330" y="24"/>
              </a:lnTo>
              <a:lnTo>
                <a:pt x="336" y="24"/>
              </a:lnTo>
              <a:lnTo>
                <a:pt x="342" y="18"/>
              </a:lnTo>
              <a:lnTo>
                <a:pt x="348" y="12"/>
              </a:lnTo>
              <a:lnTo>
                <a:pt x="354" y="18"/>
              </a:lnTo>
              <a:lnTo>
                <a:pt x="360" y="12"/>
              </a:lnTo>
              <a:lnTo>
                <a:pt x="366" y="6"/>
              </a:lnTo>
              <a:lnTo>
                <a:pt x="378" y="0"/>
              </a:lnTo>
              <a:lnTo>
                <a:pt x="378" y="12"/>
              </a:lnTo>
              <a:lnTo>
                <a:pt x="378" y="6"/>
              </a:lnTo>
              <a:lnTo>
                <a:pt x="384" y="0"/>
              </a:lnTo>
              <a:lnTo>
                <a:pt x="390" y="0"/>
              </a:lnTo>
              <a:lnTo>
                <a:pt x="390" y="12"/>
              </a:lnTo>
              <a:lnTo>
                <a:pt x="390" y="6"/>
              </a:lnTo>
              <a:lnTo>
                <a:pt x="396" y="12"/>
              </a:lnTo>
              <a:lnTo>
                <a:pt x="414" y="18"/>
              </a:lnTo>
              <a:lnTo>
                <a:pt x="420" y="24"/>
              </a:lnTo>
              <a:lnTo>
                <a:pt x="426" y="24"/>
              </a:lnTo>
              <a:lnTo>
                <a:pt x="420" y="30"/>
              </a:lnTo>
              <a:lnTo>
                <a:pt x="414" y="30"/>
              </a:lnTo>
              <a:lnTo>
                <a:pt x="408" y="30"/>
              </a:lnTo>
              <a:lnTo>
                <a:pt x="402" y="36"/>
              </a:lnTo>
              <a:lnTo>
                <a:pt x="408" y="36"/>
              </a:lnTo>
              <a:lnTo>
                <a:pt x="408" y="48"/>
              </a:lnTo>
              <a:lnTo>
                <a:pt x="414" y="36"/>
              </a:lnTo>
              <a:lnTo>
                <a:pt x="420" y="36"/>
              </a:lnTo>
              <a:lnTo>
                <a:pt x="420" y="42"/>
              </a:lnTo>
              <a:lnTo>
                <a:pt x="450" y="42"/>
              </a:lnTo>
              <a:lnTo>
                <a:pt x="456" y="42"/>
              </a:lnTo>
              <a:lnTo>
                <a:pt x="468" y="48"/>
              </a:lnTo>
              <a:lnTo>
                <a:pt x="480" y="54"/>
              </a:lnTo>
              <a:lnTo>
                <a:pt x="498" y="66"/>
              </a:lnTo>
              <a:close/>
            </a:path>
          </a:pathLst>
        </a:custGeom>
        <a:solidFill>
          <a:srgbClr val="DAEEF3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3</xdr:col>
      <xdr:colOff>358694</xdr:colOff>
      <xdr:row>16</xdr:row>
      <xdr:rowOff>147810</xdr:rowOff>
    </xdr:from>
    <xdr:to>
      <xdr:col>8</xdr:col>
      <xdr:colOff>141998</xdr:colOff>
      <xdr:row>24</xdr:row>
      <xdr:rowOff>166392</xdr:rowOff>
    </xdr:to>
    <xdr:sp macro="" textlink="">
      <xdr:nvSpPr>
        <xdr:cNvPr id="11" name="Andalucía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SpPr>
          <a:spLocks/>
        </xdr:cNvSpPr>
      </xdr:nvSpPr>
      <xdr:spPr bwMode="auto">
        <a:xfrm>
          <a:off x="2587544" y="3833985"/>
          <a:ext cx="2678904" cy="1542582"/>
        </a:xfrm>
        <a:custGeom>
          <a:avLst/>
          <a:gdLst/>
          <a:ahLst/>
          <a:cxnLst>
            <a:cxn ang="0">
              <a:pos x="18" y="366"/>
            </a:cxn>
            <a:cxn ang="0">
              <a:pos x="204" y="216"/>
            </a:cxn>
            <a:cxn ang="0">
              <a:pos x="252" y="246"/>
            </a:cxn>
            <a:cxn ang="0">
              <a:pos x="348" y="264"/>
            </a:cxn>
            <a:cxn ang="0">
              <a:pos x="444" y="294"/>
            </a:cxn>
            <a:cxn ang="0">
              <a:pos x="522" y="216"/>
            </a:cxn>
            <a:cxn ang="0">
              <a:pos x="540" y="252"/>
            </a:cxn>
            <a:cxn ang="0">
              <a:pos x="606" y="204"/>
            </a:cxn>
            <a:cxn ang="0">
              <a:pos x="606" y="102"/>
            </a:cxn>
            <a:cxn ang="0">
              <a:pos x="702" y="36"/>
            </a:cxn>
            <a:cxn ang="0">
              <a:pos x="786" y="24"/>
            </a:cxn>
            <a:cxn ang="0">
              <a:pos x="864" y="72"/>
            </a:cxn>
            <a:cxn ang="0">
              <a:pos x="936" y="120"/>
            </a:cxn>
            <a:cxn ang="0">
              <a:pos x="1014" y="132"/>
            </a:cxn>
            <a:cxn ang="0">
              <a:pos x="1092" y="144"/>
            </a:cxn>
            <a:cxn ang="0">
              <a:pos x="1170" y="126"/>
            </a:cxn>
            <a:cxn ang="0">
              <a:pos x="1218" y="126"/>
            </a:cxn>
            <a:cxn ang="0">
              <a:pos x="1278" y="96"/>
            </a:cxn>
            <a:cxn ang="0">
              <a:pos x="1350" y="102"/>
            </a:cxn>
            <a:cxn ang="0">
              <a:pos x="1404" y="96"/>
            </a:cxn>
            <a:cxn ang="0">
              <a:pos x="1476" y="84"/>
            </a:cxn>
            <a:cxn ang="0">
              <a:pos x="1524" y="120"/>
            </a:cxn>
            <a:cxn ang="0">
              <a:pos x="1554" y="204"/>
            </a:cxn>
            <a:cxn ang="0">
              <a:pos x="1530" y="246"/>
            </a:cxn>
            <a:cxn ang="0">
              <a:pos x="1596" y="276"/>
            </a:cxn>
            <a:cxn ang="0">
              <a:pos x="1668" y="324"/>
            </a:cxn>
            <a:cxn ang="0">
              <a:pos x="1728" y="456"/>
            </a:cxn>
            <a:cxn ang="0">
              <a:pos x="1788" y="570"/>
            </a:cxn>
            <a:cxn ang="0">
              <a:pos x="1746" y="660"/>
            </a:cxn>
            <a:cxn ang="0">
              <a:pos x="1716" y="720"/>
            </a:cxn>
            <a:cxn ang="0">
              <a:pos x="1680" y="768"/>
            </a:cxn>
            <a:cxn ang="0">
              <a:pos x="1608" y="756"/>
            </a:cxn>
            <a:cxn ang="0">
              <a:pos x="1554" y="750"/>
            </a:cxn>
            <a:cxn ang="0">
              <a:pos x="1452" y="804"/>
            </a:cxn>
            <a:cxn ang="0">
              <a:pos x="1344" y="792"/>
            </a:cxn>
            <a:cxn ang="0">
              <a:pos x="1260" y="810"/>
            </a:cxn>
            <a:cxn ang="0">
              <a:pos x="1194" y="792"/>
            </a:cxn>
            <a:cxn ang="0">
              <a:pos x="1098" y="798"/>
            </a:cxn>
            <a:cxn ang="0">
              <a:pos x="966" y="804"/>
            </a:cxn>
            <a:cxn ang="0">
              <a:pos x="882" y="870"/>
            </a:cxn>
            <a:cxn ang="0">
              <a:pos x="780" y="888"/>
            </a:cxn>
            <a:cxn ang="0">
              <a:pos x="666" y="972"/>
            </a:cxn>
            <a:cxn ang="0">
              <a:pos x="642" y="1032"/>
            </a:cxn>
            <a:cxn ang="0">
              <a:pos x="618" y="1050"/>
            </a:cxn>
            <a:cxn ang="0">
              <a:pos x="510" y="1044"/>
            </a:cxn>
            <a:cxn ang="0">
              <a:pos x="444" y="1008"/>
            </a:cxn>
            <a:cxn ang="0">
              <a:pos x="390" y="930"/>
            </a:cxn>
            <a:cxn ang="0">
              <a:pos x="360" y="864"/>
            </a:cxn>
            <a:cxn ang="0">
              <a:pos x="366" y="870"/>
            </a:cxn>
            <a:cxn ang="0">
              <a:pos x="342" y="828"/>
            </a:cxn>
            <a:cxn ang="0">
              <a:pos x="318" y="774"/>
            </a:cxn>
            <a:cxn ang="0">
              <a:pos x="336" y="726"/>
            </a:cxn>
            <a:cxn ang="0">
              <a:pos x="336" y="756"/>
            </a:cxn>
            <a:cxn ang="0">
              <a:pos x="264" y="672"/>
            </a:cxn>
            <a:cxn ang="0">
              <a:pos x="174" y="582"/>
            </a:cxn>
            <a:cxn ang="0">
              <a:pos x="150" y="564"/>
            </a:cxn>
            <a:cxn ang="0">
              <a:pos x="54" y="588"/>
            </a:cxn>
          </a:cxnLst>
          <a:rect l="0" t="0" r="r" b="b"/>
          <a:pathLst>
            <a:path w="1818" h="1074">
              <a:moveTo>
                <a:pt x="24" y="600"/>
              </a:moveTo>
              <a:lnTo>
                <a:pt x="18" y="576"/>
              </a:lnTo>
              <a:lnTo>
                <a:pt x="12" y="546"/>
              </a:lnTo>
              <a:lnTo>
                <a:pt x="12" y="534"/>
              </a:lnTo>
              <a:lnTo>
                <a:pt x="12" y="510"/>
              </a:lnTo>
              <a:lnTo>
                <a:pt x="12" y="486"/>
              </a:lnTo>
              <a:lnTo>
                <a:pt x="0" y="456"/>
              </a:lnTo>
              <a:lnTo>
                <a:pt x="0" y="420"/>
              </a:lnTo>
              <a:lnTo>
                <a:pt x="18" y="366"/>
              </a:lnTo>
              <a:lnTo>
                <a:pt x="42" y="354"/>
              </a:lnTo>
              <a:lnTo>
                <a:pt x="60" y="324"/>
              </a:lnTo>
              <a:lnTo>
                <a:pt x="78" y="294"/>
              </a:lnTo>
              <a:lnTo>
                <a:pt x="120" y="276"/>
              </a:lnTo>
              <a:lnTo>
                <a:pt x="138" y="282"/>
              </a:lnTo>
              <a:lnTo>
                <a:pt x="162" y="270"/>
              </a:lnTo>
              <a:lnTo>
                <a:pt x="174" y="240"/>
              </a:lnTo>
              <a:lnTo>
                <a:pt x="192" y="204"/>
              </a:lnTo>
              <a:lnTo>
                <a:pt x="204" y="216"/>
              </a:lnTo>
              <a:lnTo>
                <a:pt x="210" y="216"/>
              </a:lnTo>
              <a:lnTo>
                <a:pt x="216" y="216"/>
              </a:lnTo>
              <a:lnTo>
                <a:pt x="216" y="222"/>
              </a:lnTo>
              <a:lnTo>
                <a:pt x="216" y="234"/>
              </a:lnTo>
              <a:lnTo>
                <a:pt x="216" y="240"/>
              </a:lnTo>
              <a:lnTo>
                <a:pt x="222" y="240"/>
              </a:lnTo>
              <a:lnTo>
                <a:pt x="234" y="246"/>
              </a:lnTo>
              <a:lnTo>
                <a:pt x="240" y="246"/>
              </a:lnTo>
              <a:lnTo>
                <a:pt x="252" y="246"/>
              </a:lnTo>
              <a:lnTo>
                <a:pt x="258" y="252"/>
              </a:lnTo>
              <a:lnTo>
                <a:pt x="270" y="252"/>
              </a:lnTo>
              <a:lnTo>
                <a:pt x="282" y="252"/>
              </a:lnTo>
              <a:lnTo>
                <a:pt x="282" y="264"/>
              </a:lnTo>
              <a:lnTo>
                <a:pt x="288" y="270"/>
              </a:lnTo>
              <a:lnTo>
                <a:pt x="312" y="276"/>
              </a:lnTo>
              <a:lnTo>
                <a:pt x="312" y="282"/>
              </a:lnTo>
              <a:lnTo>
                <a:pt x="324" y="270"/>
              </a:lnTo>
              <a:lnTo>
                <a:pt x="348" y="264"/>
              </a:lnTo>
              <a:lnTo>
                <a:pt x="360" y="276"/>
              </a:lnTo>
              <a:lnTo>
                <a:pt x="360" y="282"/>
              </a:lnTo>
              <a:lnTo>
                <a:pt x="372" y="294"/>
              </a:lnTo>
              <a:lnTo>
                <a:pt x="390" y="300"/>
              </a:lnTo>
              <a:lnTo>
                <a:pt x="402" y="300"/>
              </a:lnTo>
              <a:lnTo>
                <a:pt x="408" y="306"/>
              </a:lnTo>
              <a:lnTo>
                <a:pt x="426" y="300"/>
              </a:lnTo>
              <a:lnTo>
                <a:pt x="432" y="294"/>
              </a:lnTo>
              <a:lnTo>
                <a:pt x="444" y="294"/>
              </a:lnTo>
              <a:lnTo>
                <a:pt x="462" y="282"/>
              </a:lnTo>
              <a:lnTo>
                <a:pt x="468" y="276"/>
              </a:lnTo>
              <a:lnTo>
                <a:pt x="480" y="270"/>
              </a:lnTo>
              <a:lnTo>
                <a:pt x="486" y="264"/>
              </a:lnTo>
              <a:lnTo>
                <a:pt x="486" y="246"/>
              </a:lnTo>
              <a:lnTo>
                <a:pt x="504" y="240"/>
              </a:lnTo>
              <a:lnTo>
                <a:pt x="504" y="222"/>
              </a:lnTo>
              <a:lnTo>
                <a:pt x="516" y="216"/>
              </a:lnTo>
              <a:lnTo>
                <a:pt x="522" y="216"/>
              </a:lnTo>
              <a:lnTo>
                <a:pt x="528" y="216"/>
              </a:lnTo>
              <a:lnTo>
                <a:pt x="540" y="216"/>
              </a:lnTo>
              <a:lnTo>
                <a:pt x="540" y="210"/>
              </a:lnTo>
              <a:lnTo>
                <a:pt x="546" y="210"/>
              </a:lnTo>
              <a:lnTo>
                <a:pt x="558" y="216"/>
              </a:lnTo>
              <a:lnTo>
                <a:pt x="552" y="222"/>
              </a:lnTo>
              <a:lnTo>
                <a:pt x="546" y="234"/>
              </a:lnTo>
              <a:lnTo>
                <a:pt x="540" y="246"/>
              </a:lnTo>
              <a:lnTo>
                <a:pt x="540" y="252"/>
              </a:lnTo>
              <a:lnTo>
                <a:pt x="546" y="252"/>
              </a:lnTo>
              <a:lnTo>
                <a:pt x="558" y="252"/>
              </a:lnTo>
              <a:lnTo>
                <a:pt x="564" y="240"/>
              </a:lnTo>
              <a:lnTo>
                <a:pt x="582" y="234"/>
              </a:lnTo>
              <a:lnTo>
                <a:pt x="588" y="234"/>
              </a:lnTo>
              <a:lnTo>
                <a:pt x="594" y="222"/>
              </a:lnTo>
              <a:lnTo>
                <a:pt x="600" y="216"/>
              </a:lnTo>
              <a:lnTo>
                <a:pt x="600" y="210"/>
              </a:lnTo>
              <a:lnTo>
                <a:pt x="606" y="204"/>
              </a:lnTo>
              <a:lnTo>
                <a:pt x="606" y="186"/>
              </a:lnTo>
              <a:lnTo>
                <a:pt x="600" y="180"/>
              </a:lnTo>
              <a:lnTo>
                <a:pt x="594" y="162"/>
              </a:lnTo>
              <a:lnTo>
                <a:pt x="588" y="156"/>
              </a:lnTo>
              <a:lnTo>
                <a:pt x="594" y="144"/>
              </a:lnTo>
              <a:lnTo>
                <a:pt x="594" y="132"/>
              </a:lnTo>
              <a:lnTo>
                <a:pt x="588" y="120"/>
              </a:lnTo>
              <a:lnTo>
                <a:pt x="600" y="114"/>
              </a:lnTo>
              <a:lnTo>
                <a:pt x="606" y="102"/>
              </a:lnTo>
              <a:lnTo>
                <a:pt x="624" y="96"/>
              </a:lnTo>
              <a:lnTo>
                <a:pt x="630" y="90"/>
              </a:lnTo>
              <a:lnTo>
                <a:pt x="642" y="84"/>
              </a:lnTo>
              <a:lnTo>
                <a:pt x="654" y="66"/>
              </a:lnTo>
              <a:lnTo>
                <a:pt x="666" y="60"/>
              </a:lnTo>
              <a:lnTo>
                <a:pt x="672" y="60"/>
              </a:lnTo>
              <a:lnTo>
                <a:pt x="684" y="42"/>
              </a:lnTo>
              <a:lnTo>
                <a:pt x="696" y="36"/>
              </a:lnTo>
              <a:lnTo>
                <a:pt x="702" y="36"/>
              </a:lnTo>
              <a:lnTo>
                <a:pt x="708" y="30"/>
              </a:lnTo>
              <a:lnTo>
                <a:pt x="714" y="24"/>
              </a:lnTo>
              <a:lnTo>
                <a:pt x="714" y="12"/>
              </a:lnTo>
              <a:lnTo>
                <a:pt x="720" y="6"/>
              </a:lnTo>
              <a:lnTo>
                <a:pt x="744" y="6"/>
              </a:lnTo>
              <a:lnTo>
                <a:pt x="762" y="0"/>
              </a:lnTo>
              <a:lnTo>
                <a:pt x="762" y="6"/>
              </a:lnTo>
              <a:lnTo>
                <a:pt x="780" y="24"/>
              </a:lnTo>
              <a:lnTo>
                <a:pt x="786" y="24"/>
              </a:lnTo>
              <a:lnTo>
                <a:pt x="798" y="24"/>
              </a:lnTo>
              <a:lnTo>
                <a:pt x="810" y="24"/>
              </a:lnTo>
              <a:lnTo>
                <a:pt x="810" y="36"/>
              </a:lnTo>
              <a:lnTo>
                <a:pt x="822" y="54"/>
              </a:lnTo>
              <a:lnTo>
                <a:pt x="828" y="54"/>
              </a:lnTo>
              <a:lnTo>
                <a:pt x="840" y="60"/>
              </a:lnTo>
              <a:lnTo>
                <a:pt x="852" y="66"/>
              </a:lnTo>
              <a:lnTo>
                <a:pt x="858" y="66"/>
              </a:lnTo>
              <a:lnTo>
                <a:pt x="864" y="72"/>
              </a:lnTo>
              <a:lnTo>
                <a:pt x="870" y="72"/>
              </a:lnTo>
              <a:lnTo>
                <a:pt x="876" y="84"/>
              </a:lnTo>
              <a:lnTo>
                <a:pt x="888" y="90"/>
              </a:lnTo>
              <a:lnTo>
                <a:pt x="894" y="96"/>
              </a:lnTo>
              <a:lnTo>
                <a:pt x="900" y="96"/>
              </a:lnTo>
              <a:lnTo>
                <a:pt x="906" y="102"/>
              </a:lnTo>
              <a:lnTo>
                <a:pt x="912" y="102"/>
              </a:lnTo>
              <a:lnTo>
                <a:pt x="924" y="114"/>
              </a:lnTo>
              <a:lnTo>
                <a:pt x="936" y="120"/>
              </a:lnTo>
              <a:lnTo>
                <a:pt x="936" y="126"/>
              </a:lnTo>
              <a:lnTo>
                <a:pt x="942" y="132"/>
              </a:lnTo>
              <a:lnTo>
                <a:pt x="954" y="144"/>
              </a:lnTo>
              <a:lnTo>
                <a:pt x="966" y="144"/>
              </a:lnTo>
              <a:lnTo>
                <a:pt x="978" y="150"/>
              </a:lnTo>
              <a:lnTo>
                <a:pt x="990" y="150"/>
              </a:lnTo>
              <a:lnTo>
                <a:pt x="990" y="132"/>
              </a:lnTo>
              <a:lnTo>
                <a:pt x="1002" y="132"/>
              </a:lnTo>
              <a:lnTo>
                <a:pt x="1014" y="132"/>
              </a:lnTo>
              <a:lnTo>
                <a:pt x="1020" y="132"/>
              </a:lnTo>
              <a:lnTo>
                <a:pt x="1026" y="132"/>
              </a:lnTo>
              <a:lnTo>
                <a:pt x="1032" y="132"/>
              </a:lnTo>
              <a:lnTo>
                <a:pt x="1044" y="132"/>
              </a:lnTo>
              <a:lnTo>
                <a:pt x="1050" y="132"/>
              </a:lnTo>
              <a:lnTo>
                <a:pt x="1062" y="144"/>
              </a:lnTo>
              <a:lnTo>
                <a:pt x="1068" y="144"/>
              </a:lnTo>
              <a:lnTo>
                <a:pt x="1086" y="144"/>
              </a:lnTo>
              <a:lnTo>
                <a:pt x="1092" y="144"/>
              </a:lnTo>
              <a:lnTo>
                <a:pt x="1104" y="144"/>
              </a:lnTo>
              <a:lnTo>
                <a:pt x="1110" y="132"/>
              </a:lnTo>
              <a:lnTo>
                <a:pt x="1128" y="132"/>
              </a:lnTo>
              <a:lnTo>
                <a:pt x="1128" y="120"/>
              </a:lnTo>
              <a:lnTo>
                <a:pt x="1134" y="120"/>
              </a:lnTo>
              <a:lnTo>
                <a:pt x="1146" y="120"/>
              </a:lnTo>
              <a:lnTo>
                <a:pt x="1158" y="120"/>
              </a:lnTo>
              <a:lnTo>
                <a:pt x="1164" y="120"/>
              </a:lnTo>
              <a:lnTo>
                <a:pt x="1170" y="126"/>
              </a:lnTo>
              <a:lnTo>
                <a:pt x="1176" y="126"/>
              </a:lnTo>
              <a:lnTo>
                <a:pt x="1194" y="132"/>
              </a:lnTo>
              <a:lnTo>
                <a:pt x="1200" y="132"/>
              </a:lnTo>
              <a:lnTo>
                <a:pt x="1200" y="126"/>
              </a:lnTo>
              <a:lnTo>
                <a:pt x="1206" y="114"/>
              </a:lnTo>
              <a:lnTo>
                <a:pt x="1206" y="102"/>
              </a:lnTo>
              <a:lnTo>
                <a:pt x="1212" y="114"/>
              </a:lnTo>
              <a:lnTo>
                <a:pt x="1218" y="120"/>
              </a:lnTo>
              <a:lnTo>
                <a:pt x="1218" y="126"/>
              </a:lnTo>
              <a:lnTo>
                <a:pt x="1224" y="132"/>
              </a:lnTo>
              <a:lnTo>
                <a:pt x="1236" y="126"/>
              </a:lnTo>
              <a:lnTo>
                <a:pt x="1248" y="126"/>
              </a:lnTo>
              <a:lnTo>
                <a:pt x="1254" y="120"/>
              </a:lnTo>
              <a:lnTo>
                <a:pt x="1260" y="120"/>
              </a:lnTo>
              <a:lnTo>
                <a:pt x="1260" y="114"/>
              </a:lnTo>
              <a:lnTo>
                <a:pt x="1260" y="96"/>
              </a:lnTo>
              <a:lnTo>
                <a:pt x="1272" y="96"/>
              </a:lnTo>
              <a:lnTo>
                <a:pt x="1278" y="96"/>
              </a:lnTo>
              <a:lnTo>
                <a:pt x="1284" y="96"/>
              </a:lnTo>
              <a:lnTo>
                <a:pt x="1290" y="102"/>
              </a:lnTo>
              <a:lnTo>
                <a:pt x="1296" y="102"/>
              </a:lnTo>
              <a:lnTo>
                <a:pt x="1302" y="102"/>
              </a:lnTo>
              <a:lnTo>
                <a:pt x="1320" y="102"/>
              </a:lnTo>
              <a:lnTo>
                <a:pt x="1326" y="102"/>
              </a:lnTo>
              <a:lnTo>
                <a:pt x="1332" y="102"/>
              </a:lnTo>
              <a:lnTo>
                <a:pt x="1338" y="114"/>
              </a:lnTo>
              <a:lnTo>
                <a:pt x="1350" y="102"/>
              </a:lnTo>
              <a:lnTo>
                <a:pt x="1356" y="96"/>
              </a:lnTo>
              <a:lnTo>
                <a:pt x="1362" y="96"/>
              </a:lnTo>
              <a:lnTo>
                <a:pt x="1362" y="102"/>
              </a:lnTo>
              <a:lnTo>
                <a:pt x="1374" y="114"/>
              </a:lnTo>
              <a:lnTo>
                <a:pt x="1374" y="120"/>
              </a:lnTo>
              <a:lnTo>
                <a:pt x="1380" y="120"/>
              </a:lnTo>
              <a:lnTo>
                <a:pt x="1392" y="96"/>
              </a:lnTo>
              <a:lnTo>
                <a:pt x="1398" y="96"/>
              </a:lnTo>
              <a:lnTo>
                <a:pt x="1404" y="96"/>
              </a:lnTo>
              <a:lnTo>
                <a:pt x="1410" y="102"/>
              </a:lnTo>
              <a:lnTo>
                <a:pt x="1416" y="102"/>
              </a:lnTo>
              <a:lnTo>
                <a:pt x="1428" y="96"/>
              </a:lnTo>
              <a:lnTo>
                <a:pt x="1434" y="90"/>
              </a:lnTo>
              <a:lnTo>
                <a:pt x="1446" y="84"/>
              </a:lnTo>
              <a:lnTo>
                <a:pt x="1452" y="72"/>
              </a:lnTo>
              <a:lnTo>
                <a:pt x="1458" y="72"/>
              </a:lnTo>
              <a:lnTo>
                <a:pt x="1470" y="84"/>
              </a:lnTo>
              <a:lnTo>
                <a:pt x="1476" y="84"/>
              </a:lnTo>
              <a:lnTo>
                <a:pt x="1482" y="84"/>
              </a:lnTo>
              <a:lnTo>
                <a:pt x="1494" y="84"/>
              </a:lnTo>
              <a:lnTo>
                <a:pt x="1506" y="84"/>
              </a:lnTo>
              <a:lnTo>
                <a:pt x="1512" y="90"/>
              </a:lnTo>
              <a:lnTo>
                <a:pt x="1518" y="96"/>
              </a:lnTo>
              <a:lnTo>
                <a:pt x="1518" y="102"/>
              </a:lnTo>
              <a:lnTo>
                <a:pt x="1512" y="114"/>
              </a:lnTo>
              <a:lnTo>
                <a:pt x="1518" y="120"/>
              </a:lnTo>
              <a:lnTo>
                <a:pt x="1524" y="120"/>
              </a:lnTo>
              <a:lnTo>
                <a:pt x="1530" y="120"/>
              </a:lnTo>
              <a:lnTo>
                <a:pt x="1542" y="126"/>
              </a:lnTo>
              <a:lnTo>
                <a:pt x="1542" y="132"/>
              </a:lnTo>
              <a:lnTo>
                <a:pt x="1548" y="156"/>
              </a:lnTo>
              <a:lnTo>
                <a:pt x="1548" y="162"/>
              </a:lnTo>
              <a:lnTo>
                <a:pt x="1554" y="174"/>
              </a:lnTo>
              <a:lnTo>
                <a:pt x="1554" y="186"/>
              </a:lnTo>
              <a:lnTo>
                <a:pt x="1554" y="192"/>
              </a:lnTo>
              <a:lnTo>
                <a:pt x="1554" y="204"/>
              </a:lnTo>
              <a:lnTo>
                <a:pt x="1548" y="216"/>
              </a:lnTo>
              <a:lnTo>
                <a:pt x="1542" y="216"/>
              </a:lnTo>
              <a:lnTo>
                <a:pt x="1530" y="222"/>
              </a:lnTo>
              <a:lnTo>
                <a:pt x="1524" y="234"/>
              </a:lnTo>
              <a:lnTo>
                <a:pt x="1524" y="240"/>
              </a:lnTo>
              <a:lnTo>
                <a:pt x="1524" y="234"/>
              </a:lnTo>
              <a:lnTo>
                <a:pt x="1524" y="240"/>
              </a:lnTo>
              <a:lnTo>
                <a:pt x="1524" y="246"/>
              </a:lnTo>
              <a:lnTo>
                <a:pt x="1530" y="246"/>
              </a:lnTo>
              <a:lnTo>
                <a:pt x="1542" y="246"/>
              </a:lnTo>
              <a:lnTo>
                <a:pt x="1548" y="246"/>
              </a:lnTo>
              <a:lnTo>
                <a:pt x="1554" y="264"/>
              </a:lnTo>
              <a:lnTo>
                <a:pt x="1560" y="264"/>
              </a:lnTo>
              <a:lnTo>
                <a:pt x="1572" y="264"/>
              </a:lnTo>
              <a:lnTo>
                <a:pt x="1584" y="270"/>
              </a:lnTo>
              <a:lnTo>
                <a:pt x="1590" y="270"/>
              </a:lnTo>
              <a:lnTo>
                <a:pt x="1596" y="270"/>
              </a:lnTo>
              <a:lnTo>
                <a:pt x="1596" y="276"/>
              </a:lnTo>
              <a:lnTo>
                <a:pt x="1602" y="282"/>
              </a:lnTo>
              <a:lnTo>
                <a:pt x="1608" y="294"/>
              </a:lnTo>
              <a:lnTo>
                <a:pt x="1620" y="300"/>
              </a:lnTo>
              <a:lnTo>
                <a:pt x="1626" y="306"/>
              </a:lnTo>
              <a:lnTo>
                <a:pt x="1632" y="306"/>
              </a:lnTo>
              <a:lnTo>
                <a:pt x="1638" y="312"/>
              </a:lnTo>
              <a:lnTo>
                <a:pt x="1644" y="312"/>
              </a:lnTo>
              <a:lnTo>
                <a:pt x="1662" y="312"/>
              </a:lnTo>
              <a:lnTo>
                <a:pt x="1668" y="324"/>
              </a:lnTo>
              <a:lnTo>
                <a:pt x="1704" y="324"/>
              </a:lnTo>
              <a:lnTo>
                <a:pt x="1704" y="366"/>
              </a:lnTo>
              <a:lnTo>
                <a:pt x="1698" y="384"/>
              </a:lnTo>
              <a:lnTo>
                <a:pt x="1698" y="396"/>
              </a:lnTo>
              <a:lnTo>
                <a:pt x="1704" y="414"/>
              </a:lnTo>
              <a:lnTo>
                <a:pt x="1704" y="420"/>
              </a:lnTo>
              <a:lnTo>
                <a:pt x="1716" y="426"/>
              </a:lnTo>
              <a:lnTo>
                <a:pt x="1722" y="444"/>
              </a:lnTo>
              <a:lnTo>
                <a:pt x="1728" y="456"/>
              </a:lnTo>
              <a:lnTo>
                <a:pt x="1740" y="468"/>
              </a:lnTo>
              <a:lnTo>
                <a:pt x="1746" y="480"/>
              </a:lnTo>
              <a:lnTo>
                <a:pt x="1752" y="486"/>
              </a:lnTo>
              <a:lnTo>
                <a:pt x="1776" y="486"/>
              </a:lnTo>
              <a:lnTo>
                <a:pt x="1818" y="522"/>
              </a:lnTo>
              <a:lnTo>
                <a:pt x="1806" y="534"/>
              </a:lnTo>
              <a:lnTo>
                <a:pt x="1794" y="546"/>
              </a:lnTo>
              <a:lnTo>
                <a:pt x="1788" y="564"/>
              </a:lnTo>
              <a:lnTo>
                <a:pt x="1788" y="570"/>
              </a:lnTo>
              <a:lnTo>
                <a:pt x="1788" y="576"/>
              </a:lnTo>
              <a:lnTo>
                <a:pt x="1776" y="582"/>
              </a:lnTo>
              <a:lnTo>
                <a:pt x="1770" y="588"/>
              </a:lnTo>
              <a:lnTo>
                <a:pt x="1764" y="594"/>
              </a:lnTo>
              <a:lnTo>
                <a:pt x="1764" y="600"/>
              </a:lnTo>
              <a:lnTo>
                <a:pt x="1758" y="612"/>
              </a:lnTo>
              <a:lnTo>
                <a:pt x="1752" y="636"/>
              </a:lnTo>
              <a:lnTo>
                <a:pt x="1752" y="648"/>
              </a:lnTo>
              <a:lnTo>
                <a:pt x="1746" y="660"/>
              </a:lnTo>
              <a:lnTo>
                <a:pt x="1746" y="666"/>
              </a:lnTo>
              <a:lnTo>
                <a:pt x="1740" y="678"/>
              </a:lnTo>
              <a:lnTo>
                <a:pt x="1734" y="684"/>
              </a:lnTo>
              <a:lnTo>
                <a:pt x="1734" y="702"/>
              </a:lnTo>
              <a:lnTo>
                <a:pt x="1734" y="708"/>
              </a:lnTo>
              <a:lnTo>
                <a:pt x="1728" y="708"/>
              </a:lnTo>
              <a:lnTo>
                <a:pt x="1722" y="708"/>
              </a:lnTo>
              <a:lnTo>
                <a:pt x="1716" y="714"/>
              </a:lnTo>
              <a:lnTo>
                <a:pt x="1716" y="720"/>
              </a:lnTo>
              <a:lnTo>
                <a:pt x="1710" y="726"/>
              </a:lnTo>
              <a:lnTo>
                <a:pt x="1704" y="726"/>
              </a:lnTo>
              <a:lnTo>
                <a:pt x="1698" y="726"/>
              </a:lnTo>
              <a:lnTo>
                <a:pt x="1698" y="732"/>
              </a:lnTo>
              <a:lnTo>
                <a:pt x="1698" y="750"/>
              </a:lnTo>
              <a:lnTo>
                <a:pt x="1692" y="750"/>
              </a:lnTo>
              <a:lnTo>
                <a:pt x="1686" y="756"/>
              </a:lnTo>
              <a:lnTo>
                <a:pt x="1680" y="762"/>
              </a:lnTo>
              <a:lnTo>
                <a:pt x="1680" y="768"/>
              </a:lnTo>
              <a:lnTo>
                <a:pt x="1680" y="774"/>
              </a:lnTo>
              <a:lnTo>
                <a:pt x="1674" y="780"/>
              </a:lnTo>
              <a:lnTo>
                <a:pt x="1668" y="780"/>
              </a:lnTo>
              <a:lnTo>
                <a:pt x="1662" y="792"/>
              </a:lnTo>
              <a:lnTo>
                <a:pt x="1644" y="792"/>
              </a:lnTo>
              <a:lnTo>
                <a:pt x="1638" y="786"/>
              </a:lnTo>
              <a:lnTo>
                <a:pt x="1626" y="774"/>
              </a:lnTo>
              <a:lnTo>
                <a:pt x="1620" y="762"/>
              </a:lnTo>
              <a:lnTo>
                <a:pt x="1608" y="756"/>
              </a:lnTo>
              <a:lnTo>
                <a:pt x="1602" y="750"/>
              </a:lnTo>
              <a:lnTo>
                <a:pt x="1584" y="750"/>
              </a:lnTo>
              <a:lnTo>
                <a:pt x="1578" y="750"/>
              </a:lnTo>
              <a:lnTo>
                <a:pt x="1578" y="756"/>
              </a:lnTo>
              <a:lnTo>
                <a:pt x="1572" y="756"/>
              </a:lnTo>
              <a:lnTo>
                <a:pt x="1566" y="762"/>
              </a:lnTo>
              <a:lnTo>
                <a:pt x="1560" y="756"/>
              </a:lnTo>
              <a:lnTo>
                <a:pt x="1560" y="750"/>
              </a:lnTo>
              <a:lnTo>
                <a:pt x="1554" y="750"/>
              </a:lnTo>
              <a:lnTo>
                <a:pt x="1530" y="756"/>
              </a:lnTo>
              <a:lnTo>
                <a:pt x="1518" y="762"/>
              </a:lnTo>
              <a:lnTo>
                <a:pt x="1512" y="768"/>
              </a:lnTo>
              <a:lnTo>
                <a:pt x="1506" y="792"/>
              </a:lnTo>
              <a:lnTo>
                <a:pt x="1500" y="798"/>
              </a:lnTo>
              <a:lnTo>
                <a:pt x="1494" y="804"/>
              </a:lnTo>
              <a:lnTo>
                <a:pt x="1482" y="810"/>
              </a:lnTo>
              <a:lnTo>
                <a:pt x="1458" y="810"/>
              </a:lnTo>
              <a:lnTo>
                <a:pt x="1452" y="804"/>
              </a:lnTo>
              <a:lnTo>
                <a:pt x="1440" y="810"/>
              </a:lnTo>
              <a:lnTo>
                <a:pt x="1434" y="810"/>
              </a:lnTo>
              <a:lnTo>
                <a:pt x="1434" y="804"/>
              </a:lnTo>
              <a:lnTo>
                <a:pt x="1428" y="798"/>
              </a:lnTo>
              <a:lnTo>
                <a:pt x="1422" y="792"/>
              </a:lnTo>
              <a:lnTo>
                <a:pt x="1416" y="792"/>
              </a:lnTo>
              <a:lnTo>
                <a:pt x="1374" y="792"/>
              </a:lnTo>
              <a:lnTo>
                <a:pt x="1362" y="786"/>
              </a:lnTo>
              <a:lnTo>
                <a:pt x="1344" y="792"/>
              </a:lnTo>
              <a:lnTo>
                <a:pt x="1326" y="792"/>
              </a:lnTo>
              <a:lnTo>
                <a:pt x="1308" y="786"/>
              </a:lnTo>
              <a:lnTo>
                <a:pt x="1290" y="792"/>
              </a:lnTo>
              <a:lnTo>
                <a:pt x="1284" y="792"/>
              </a:lnTo>
              <a:lnTo>
                <a:pt x="1278" y="792"/>
              </a:lnTo>
              <a:lnTo>
                <a:pt x="1278" y="798"/>
              </a:lnTo>
              <a:lnTo>
                <a:pt x="1272" y="804"/>
              </a:lnTo>
              <a:lnTo>
                <a:pt x="1266" y="804"/>
              </a:lnTo>
              <a:lnTo>
                <a:pt x="1260" y="810"/>
              </a:lnTo>
              <a:lnTo>
                <a:pt x="1254" y="810"/>
              </a:lnTo>
              <a:lnTo>
                <a:pt x="1242" y="810"/>
              </a:lnTo>
              <a:lnTo>
                <a:pt x="1236" y="804"/>
              </a:lnTo>
              <a:lnTo>
                <a:pt x="1230" y="804"/>
              </a:lnTo>
              <a:lnTo>
                <a:pt x="1224" y="804"/>
              </a:lnTo>
              <a:lnTo>
                <a:pt x="1212" y="804"/>
              </a:lnTo>
              <a:lnTo>
                <a:pt x="1206" y="798"/>
              </a:lnTo>
              <a:lnTo>
                <a:pt x="1200" y="792"/>
              </a:lnTo>
              <a:lnTo>
                <a:pt x="1194" y="792"/>
              </a:lnTo>
              <a:lnTo>
                <a:pt x="1182" y="798"/>
              </a:lnTo>
              <a:lnTo>
                <a:pt x="1176" y="798"/>
              </a:lnTo>
              <a:lnTo>
                <a:pt x="1152" y="798"/>
              </a:lnTo>
              <a:lnTo>
                <a:pt x="1146" y="798"/>
              </a:lnTo>
              <a:lnTo>
                <a:pt x="1140" y="792"/>
              </a:lnTo>
              <a:lnTo>
                <a:pt x="1134" y="786"/>
              </a:lnTo>
              <a:lnTo>
                <a:pt x="1122" y="792"/>
              </a:lnTo>
              <a:lnTo>
                <a:pt x="1110" y="792"/>
              </a:lnTo>
              <a:lnTo>
                <a:pt x="1098" y="798"/>
              </a:lnTo>
              <a:lnTo>
                <a:pt x="1086" y="798"/>
              </a:lnTo>
              <a:lnTo>
                <a:pt x="1068" y="798"/>
              </a:lnTo>
              <a:lnTo>
                <a:pt x="1056" y="792"/>
              </a:lnTo>
              <a:lnTo>
                <a:pt x="1044" y="798"/>
              </a:lnTo>
              <a:lnTo>
                <a:pt x="1038" y="798"/>
              </a:lnTo>
              <a:lnTo>
                <a:pt x="1020" y="804"/>
              </a:lnTo>
              <a:lnTo>
                <a:pt x="996" y="804"/>
              </a:lnTo>
              <a:lnTo>
                <a:pt x="990" y="804"/>
              </a:lnTo>
              <a:lnTo>
                <a:pt x="966" y="804"/>
              </a:lnTo>
              <a:lnTo>
                <a:pt x="942" y="804"/>
              </a:lnTo>
              <a:lnTo>
                <a:pt x="936" y="810"/>
              </a:lnTo>
              <a:lnTo>
                <a:pt x="930" y="810"/>
              </a:lnTo>
              <a:lnTo>
                <a:pt x="930" y="816"/>
              </a:lnTo>
              <a:lnTo>
                <a:pt x="930" y="828"/>
              </a:lnTo>
              <a:lnTo>
                <a:pt x="924" y="840"/>
              </a:lnTo>
              <a:lnTo>
                <a:pt x="900" y="852"/>
              </a:lnTo>
              <a:lnTo>
                <a:pt x="894" y="864"/>
              </a:lnTo>
              <a:lnTo>
                <a:pt x="882" y="870"/>
              </a:lnTo>
              <a:lnTo>
                <a:pt x="870" y="882"/>
              </a:lnTo>
              <a:lnTo>
                <a:pt x="858" y="888"/>
              </a:lnTo>
              <a:lnTo>
                <a:pt x="846" y="888"/>
              </a:lnTo>
              <a:lnTo>
                <a:pt x="834" y="888"/>
              </a:lnTo>
              <a:lnTo>
                <a:pt x="822" y="882"/>
              </a:lnTo>
              <a:lnTo>
                <a:pt x="810" y="882"/>
              </a:lnTo>
              <a:lnTo>
                <a:pt x="798" y="882"/>
              </a:lnTo>
              <a:lnTo>
                <a:pt x="786" y="882"/>
              </a:lnTo>
              <a:lnTo>
                <a:pt x="780" y="888"/>
              </a:lnTo>
              <a:lnTo>
                <a:pt x="762" y="900"/>
              </a:lnTo>
              <a:lnTo>
                <a:pt x="738" y="906"/>
              </a:lnTo>
              <a:lnTo>
                <a:pt x="720" y="912"/>
              </a:lnTo>
              <a:lnTo>
                <a:pt x="702" y="924"/>
              </a:lnTo>
              <a:lnTo>
                <a:pt x="690" y="930"/>
              </a:lnTo>
              <a:lnTo>
                <a:pt x="684" y="936"/>
              </a:lnTo>
              <a:lnTo>
                <a:pt x="678" y="960"/>
              </a:lnTo>
              <a:lnTo>
                <a:pt x="672" y="966"/>
              </a:lnTo>
              <a:lnTo>
                <a:pt x="666" y="972"/>
              </a:lnTo>
              <a:lnTo>
                <a:pt x="666" y="966"/>
              </a:lnTo>
              <a:lnTo>
                <a:pt x="660" y="978"/>
              </a:lnTo>
              <a:lnTo>
                <a:pt x="654" y="984"/>
              </a:lnTo>
              <a:lnTo>
                <a:pt x="654" y="990"/>
              </a:lnTo>
              <a:lnTo>
                <a:pt x="648" y="1002"/>
              </a:lnTo>
              <a:lnTo>
                <a:pt x="648" y="1020"/>
              </a:lnTo>
              <a:lnTo>
                <a:pt x="648" y="1032"/>
              </a:lnTo>
              <a:lnTo>
                <a:pt x="642" y="1038"/>
              </a:lnTo>
              <a:lnTo>
                <a:pt x="642" y="1032"/>
              </a:lnTo>
              <a:lnTo>
                <a:pt x="642" y="1014"/>
              </a:lnTo>
              <a:lnTo>
                <a:pt x="642" y="1008"/>
              </a:lnTo>
              <a:lnTo>
                <a:pt x="630" y="1008"/>
              </a:lnTo>
              <a:lnTo>
                <a:pt x="624" y="1008"/>
              </a:lnTo>
              <a:lnTo>
                <a:pt x="618" y="1014"/>
              </a:lnTo>
              <a:lnTo>
                <a:pt x="618" y="1020"/>
              </a:lnTo>
              <a:lnTo>
                <a:pt x="618" y="1026"/>
              </a:lnTo>
              <a:lnTo>
                <a:pt x="618" y="1032"/>
              </a:lnTo>
              <a:lnTo>
                <a:pt x="618" y="1050"/>
              </a:lnTo>
              <a:lnTo>
                <a:pt x="606" y="1056"/>
              </a:lnTo>
              <a:lnTo>
                <a:pt x="600" y="1056"/>
              </a:lnTo>
              <a:lnTo>
                <a:pt x="588" y="1068"/>
              </a:lnTo>
              <a:lnTo>
                <a:pt x="576" y="1068"/>
              </a:lnTo>
              <a:lnTo>
                <a:pt x="570" y="1074"/>
              </a:lnTo>
              <a:lnTo>
                <a:pt x="558" y="1062"/>
              </a:lnTo>
              <a:lnTo>
                <a:pt x="540" y="1050"/>
              </a:lnTo>
              <a:lnTo>
                <a:pt x="522" y="1050"/>
              </a:lnTo>
              <a:lnTo>
                <a:pt x="510" y="1044"/>
              </a:lnTo>
              <a:lnTo>
                <a:pt x="504" y="1044"/>
              </a:lnTo>
              <a:lnTo>
                <a:pt x="498" y="1038"/>
              </a:lnTo>
              <a:lnTo>
                <a:pt x="486" y="1020"/>
              </a:lnTo>
              <a:lnTo>
                <a:pt x="486" y="1014"/>
              </a:lnTo>
              <a:lnTo>
                <a:pt x="480" y="1008"/>
              </a:lnTo>
              <a:lnTo>
                <a:pt x="474" y="1002"/>
              </a:lnTo>
              <a:lnTo>
                <a:pt x="462" y="1002"/>
              </a:lnTo>
              <a:lnTo>
                <a:pt x="456" y="1002"/>
              </a:lnTo>
              <a:lnTo>
                <a:pt x="444" y="1008"/>
              </a:lnTo>
              <a:lnTo>
                <a:pt x="432" y="1002"/>
              </a:lnTo>
              <a:lnTo>
                <a:pt x="426" y="996"/>
              </a:lnTo>
              <a:lnTo>
                <a:pt x="420" y="984"/>
              </a:lnTo>
              <a:lnTo>
                <a:pt x="414" y="972"/>
              </a:lnTo>
              <a:lnTo>
                <a:pt x="408" y="966"/>
              </a:lnTo>
              <a:lnTo>
                <a:pt x="396" y="954"/>
              </a:lnTo>
              <a:lnTo>
                <a:pt x="390" y="948"/>
              </a:lnTo>
              <a:lnTo>
                <a:pt x="390" y="936"/>
              </a:lnTo>
              <a:lnTo>
                <a:pt x="390" y="930"/>
              </a:lnTo>
              <a:lnTo>
                <a:pt x="384" y="930"/>
              </a:lnTo>
              <a:lnTo>
                <a:pt x="378" y="924"/>
              </a:lnTo>
              <a:lnTo>
                <a:pt x="372" y="906"/>
              </a:lnTo>
              <a:lnTo>
                <a:pt x="360" y="888"/>
              </a:lnTo>
              <a:lnTo>
                <a:pt x="360" y="876"/>
              </a:lnTo>
              <a:lnTo>
                <a:pt x="354" y="870"/>
              </a:lnTo>
              <a:lnTo>
                <a:pt x="348" y="864"/>
              </a:lnTo>
              <a:lnTo>
                <a:pt x="354" y="858"/>
              </a:lnTo>
              <a:lnTo>
                <a:pt x="360" y="864"/>
              </a:lnTo>
              <a:lnTo>
                <a:pt x="360" y="870"/>
              </a:lnTo>
              <a:lnTo>
                <a:pt x="366" y="882"/>
              </a:lnTo>
              <a:lnTo>
                <a:pt x="372" y="888"/>
              </a:lnTo>
              <a:lnTo>
                <a:pt x="378" y="882"/>
              </a:lnTo>
              <a:lnTo>
                <a:pt x="384" y="876"/>
              </a:lnTo>
              <a:lnTo>
                <a:pt x="384" y="870"/>
              </a:lnTo>
              <a:lnTo>
                <a:pt x="378" y="876"/>
              </a:lnTo>
              <a:lnTo>
                <a:pt x="372" y="870"/>
              </a:lnTo>
              <a:lnTo>
                <a:pt x="366" y="870"/>
              </a:lnTo>
              <a:lnTo>
                <a:pt x="366" y="864"/>
              </a:lnTo>
              <a:lnTo>
                <a:pt x="372" y="858"/>
              </a:lnTo>
              <a:lnTo>
                <a:pt x="372" y="852"/>
              </a:lnTo>
              <a:lnTo>
                <a:pt x="372" y="846"/>
              </a:lnTo>
              <a:lnTo>
                <a:pt x="366" y="846"/>
              </a:lnTo>
              <a:lnTo>
                <a:pt x="360" y="840"/>
              </a:lnTo>
              <a:lnTo>
                <a:pt x="360" y="834"/>
              </a:lnTo>
              <a:lnTo>
                <a:pt x="354" y="834"/>
              </a:lnTo>
              <a:lnTo>
                <a:pt x="342" y="828"/>
              </a:lnTo>
              <a:lnTo>
                <a:pt x="324" y="828"/>
              </a:lnTo>
              <a:lnTo>
                <a:pt x="318" y="822"/>
              </a:lnTo>
              <a:lnTo>
                <a:pt x="318" y="816"/>
              </a:lnTo>
              <a:lnTo>
                <a:pt x="318" y="810"/>
              </a:lnTo>
              <a:lnTo>
                <a:pt x="312" y="804"/>
              </a:lnTo>
              <a:lnTo>
                <a:pt x="312" y="792"/>
              </a:lnTo>
              <a:lnTo>
                <a:pt x="312" y="786"/>
              </a:lnTo>
              <a:lnTo>
                <a:pt x="312" y="780"/>
              </a:lnTo>
              <a:lnTo>
                <a:pt x="318" y="774"/>
              </a:lnTo>
              <a:lnTo>
                <a:pt x="330" y="762"/>
              </a:lnTo>
              <a:lnTo>
                <a:pt x="336" y="762"/>
              </a:lnTo>
              <a:lnTo>
                <a:pt x="342" y="762"/>
              </a:lnTo>
              <a:lnTo>
                <a:pt x="342" y="756"/>
              </a:lnTo>
              <a:lnTo>
                <a:pt x="342" y="750"/>
              </a:lnTo>
              <a:lnTo>
                <a:pt x="342" y="744"/>
              </a:lnTo>
              <a:lnTo>
                <a:pt x="336" y="744"/>
              </a:lnTo>
              <a:lnTo>
                <a:pt x="336" y="738"/>
              </a:lnTo>
              <a:lnTo>
                <a:pt x="336" y="726"/>
              </a:lnTo>
              <a:lnTo>
                <a:pt x="348" y="720"/>
              </a:lnTo>
              <a:lnTo>
                <a:pt x="354" y="720"/>
              </a:lnTo>
              <a:lnTo>
                <a:pt x="360" y="714"/>
              </a:lnTo>
              <a:lnTo>
                <a:pt x="354" y="714"/>
              </a:lnTo>
              <a:lnTo>
                <a:pt x="342" y="720"/>
              </a:lnTo>
              <a:lnTo>
                <a:pt x="336" y="726"/>
              </a:lnTo>
              <a:lnTo>
                <a:pt x="336" y="732"/>
              </a:lnTo>
              <a:lnTo>
                <a:pt x="336" y="744"/>
              </a:lnTo>
              <a:lnTo>
                <a:pt x="336" y="756"/>
              </a:lnTo>
              <a:lnTo>
                <a:pt x="336" y="762"/>
              </a:lnTo>
              <a:lnTo>
                <a:pt x="324" y="756"/>
              </a:lnTo>
              <a:lnTo>
                <a:pt x="318" y="750"/>
              </a:lnTo>
              <a:lnTo>
                <a:pt x="318" y="732"/>
              </a:lnTo>
              <a:lnTo>
                <a:pt x="312" y="720"/>
              </a:lnTo>
              <a:lnTo>
                <a:pt x="300" y="708"/>
              </a:lnTo>
              <a:lnTo>
                <a:pt x="288" y="696"/>
              </a:lnTo>
              <a:lnTo>
                <a:pt x="270" y="678"/>
              </a:lnTo>
              <a:lnTo>
                <a:pt x="264" y="672"/>
              </a:lnTo>
              <a:lnTo>
                <a:pt x="258" y="666"/>
              </a:lnTo>
              <a:lnTo>
                <a:pt x="252" y="660"/>
              </a:lnTo>
              <a:lnTo>
                <a:pt x="240" y="654"/>
              </a:lnTo>
              <a:lnTo>
                <a:pt x="216" y="636"/>
              </a:lnTo>
              <a:lnTo>
                <a:pt x="186" y="624"/>
              </a:lnTo>
              <a:lnTo>
                <a:pt x="174" y="612"/>
              </a:lnTo>
              <a:lnTo>
                <a:pt x="156" y="594"/>
              </a:lnTo>
              <a:lnTo>
                <a:pt x="168" y="588"/>
              </a:lnTo>
              <a:lnTo>
                <a:pt x="174" y="582"/>
              </a:lnTo>
              <a:lnTo>
                <a:pt x="174" y="570"/>
              </a:lnTo>
              <a:lnTo>
                <a:pt x="156" y="594"/>
              </a:lnTo>
              <a:lnTo>
                <a:pt x="156" y="588"/>
              </a:lnTo>
              <a:lnTo>
                <a:pt x="150" y="576"/>
              </a:lnTo>
              <a:lnTo>
                <a:pt x="156" y="564"/>
              </a:lnTo>
              <a:lnTo>
                <a:pt x="156" y="558"/>
              </a:lnTo>
              <a:lnTo>
                <a:pt x="156" y="552"/>
              </a:lnTo>
              <a:lnTo>
                <a:pt x="156" y="546"/>
              </a:lnTo>
              <a:lnTo>
                <a:pt x="150" y="564"/>
              </a:lnTo>
              <a:lnTo>
                <a:pt x="150" y="576"/>
              </a:lnTo>
              <a:lnTo>
                <a:pt x="156" y="600"/>
              </a:lnTo>
              <a:lnTo>
                <a:pt x="162" y="606"/>
              </a:lnTo>
              <a:lnTo>
                <a:pt x="168" y="612"/>
              </a:lnTo>
              <a:lnTo>
                <a:pt x="150" y="606"/>
              </a:lnTo>
              <a:lnTo>
                <a:pt x="138" y="600"/>
              </a:lnTo>
              <a:lnTo>
                <a:pt x="114" y="594"/>
              </a:lnTo>
              <a:lnTo>
                <a:pt x="96" y="588"/>
              </a:lnTo>
              <a:lnTo>
                <a:pt x="54" y="588"/>
              </a:lnTo>
              <a:lnTo>
                <a:pt x="42" y="594"/>
              </a:lnTo>
              <a:lnTo>
                <a:pt x="24" y="600"/>
              </a:lnTo>
              <a:close/>
            </a:path>
          </a:pathLst>
        </a:custGeom>
        <a:solidFill>
          <a:srgbClr val="DAEEF3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3</xdr:col>
      <xdr:colOff>359378</xdr:colOff>
      <xdr:row>11</xdr:row>
      <xdr:rowOff>108839</xdr:rowOff>
    </xdr:from>
    <xdr:to>
      <xdr:col>5</xdr:col>
      <xdr:colOff>552239</xdr:colOff>
      <xdr:row>19</xdr:row>
      <xdr:rowOff>7680</xdr:rowOff>
    </xdr:to>
    <xdr:sp macro="" textlink="">
      <xdr:nvSpPr>
        <xdr:cNvPr id="12" name="Extremadura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SpPr>
          <a:spLocks/>
        </xdr:cNvSpPr>
      </xdr:nvSpPr>
      <xdr:spPr bwMode="auto">
        <a:xfrm>
          <a:off x="2588228" y="2852039"/>
          <a:ext cx="1316811" cy="1413316"/>
        </a:xfrm>
        <a:custGeom>
          <a:avLst/>
          <a:gdLst/>
          <a:ahLst/>
          <a:cxnLst>
            <a:cxn ang="0">
              <a:pos x="186" y="144"/>
            </a:cxn>
            <a:cxn ang="0">
              <a:pos x="192" y="252"/>
            </a:cxn>
            <a:cxn ang="0">
              <a:pos x="36" y="300"/>
            </a:cxn>
            <a:cxn ang="0">
              <a:pos x="90" y="408"/>
            </a:cxn>
            <a:cxn ang="0">
              <a:pos x="144" y="504"/>
            </a:cxn>
            <a:cxn ang="0">
              <a:pos x="192" y="540"/>
            </a:cxn>
            <a:cxn ang="0">
              <a:pos x="114" y="654"/>
            </a:cxn>
            <a:cxn ang="0">
              <a:pos x="60" y="768"/>
            </a:cxn>
            <a:cxn ang="0">
              <a:pos x="132" y="888"/>
            </a:cxn>
            <a:cxn ang="0">
              <a:pos x="192" y="882"/>
            </a:cxn>
            <a:cxn ang="0">
              <a:pos x="222" y="900"/>
            </a:cxn>
            <a:cxn ang="0">
              <a:pos x="240" y="924"/>
            </a:cxn>
            <a:cxn ang="0">
              <a:pos x="270" y="930"/>
            </a:cxn>
            <a:cxn ang="0">
              <a:pos x="318" y="954"/>
            </a:cxn>
            <a:cxn ang="0">
              <a:pos x="366" y="954"/>
            </a:cxn>
            <a:cxn ang="0">
              <a:pos x="408" y="978"/>
            </a:cxn>
            <a:cxn ang="0">
              <a:pos x="450" y="972"/>
            </a:cxn>
            <a:cxn ang="0">
              <a:pos x="492" y="942"/>
            </a:cxn>
            <a:cxn ang="0">
              <a:pos x="522" y="894"/>
            </a:cxn>
            <a:cxn ang="0">
              <a:pos x="540" y="888"/>
            </a:cxn>
            <a:cxn ang="0">
              <a:pos x="552" y="912"/>
            </a:cxn>
            <a:cxn ang="0">
              <a:pos x="564" y="930"/>
            </a:cxn>
            <a:cxn ang="0">
              <a:pos x="600" y="900"/>
            </a:cxn>
            <a:cxn ang="0">
              <a:pos x="612" y="864"/>
            </a:cxn>
            <a:cxn ang="0">
              <a:pos x="600" y="822"/>
            </a:cxn>
            <a:cxn ang="0">
              <a:pos x="612" y="780"/>
            </a:cxn>
            <a:cxn ang="0">
              <a:pos x="654" y="744"/>
            </a:cxn>
            <a:cxn ang="0">
              <a:pos x="696" y="714"/>
            </a:cxn>
            <a:cxn ang="0">
              <a:pos x="720" y="690"/>
            </a:cxn>
            <a:cxn ang="0">
              <a:pos x="780" y="678"/>
            </a:cxn>
            <a:cxn ang="0">
              <a:pos x="792" y="636"/>
            </a:cxn>
            <a:cxn ang="0">
              <a:pos x="828" y="600"/>
            </a:cxn>
            <a:cxn ang="0">
              <a:pos x="798" y="588"/>
            </a:cxn>
            <a:cxn ang="0">
              <a:pos x="804" y="564"/>
            </a:cxn>
            <a:cxn ang="0">
              <a:pos x="822" y="528"/>
            </a:cxn>
            <a:cxn ang="0">
              <a:pos x="876" y="516"/>
            </a:cxn>
            <a:cxn ang="0">
              <a:pos x="864" y="486"/>
            </a:cxn>
            <a:cxn ang="0">
              <a:pos x="870" y="438"/>
            </a:cxn>
            <a:cxn ang="0">
              <a:pos x="870" y="396"/>
            </a:cxn>
            <a:cxn ang="0">
              <a:pos x="858" y="414"/>
            </a:cxn>
            <a:cxn ang="0">
              <a:pos x="804" y="426"/>
            </a:cxn>
            <a:cxn ang="0">
              <a:pos x="762" y="390"/>
            </a:cxn>
            <a:cxn ang="0">
              <a:pos x="726" y="318"/>
            </a:cxn>
            <a:cxn ang="0">
              <a:pos x="720" y="264"/>
            </a:cxn>
            <a:cxn ang="0">
              <a:pos x="678" y="252"/>
            </a:cxn>
            <a:cxn ang="0">
              <a:pos x="654" y="234"/>
            </a:cxn>
            <a:cxn ang="0">
              <a:pos x="678" y="144"/>
            </a:cxn>
            <a:cxn ang="0">
              <a:pos x="666" y="102"/>
            </a:cxn>
            <a:cxn ang="0">
              <a:pos x="642" y="96"/>
            </a:cxn>
            <a:cxn ang="0">
              <a:pos x="588" y="102"/>
            </a:cxn>
            <a:cxn ang="0">
              <a:pos x="570" y="84"/>
            </a:cxn>
            <a:cxn ang="0">
              <a:pos x="540" y="84"/>
            </a:cxn>
            <a:cxn ang="0">
              <a:pos x="522" y="54"/>
            </a:cxn>
            <a:cxn ang="0">
              <a:pos x="492" y="84"/>
            </a:cxn>
            <a:cxn ang="0">
              <a:pos x="474" y="60"/>
            </a:cxn>
            <a:cxn ang="0">
              <a:pos x="420" y="6"/>
            </a:cxn>
            <a:cxn ang="0">
              <a:pos x="396" y="12"/>
            </a:cxn>
            <a:cxn ang="0">
              <a:pos x="348" y="30"/>
            </a:cxn>
            <a:cxn ang="0">
              <a:pos x="318" y="42"/>
            </a:cxn>
            <a:cxn ang="0">
              <a:pos x="300" y="84"/>
            </a:cxn>
            <a:cxn ang="0">
              <a:pos x="258" y="84"/>
            </a:cxn>
          </a:cxnLst>
          <a:rect l="0" t="0" r="r" b="b"/>
          <a:pathLst>
            <a:path w="882" h="984">
              <a:moveTo>
                <a:pt x="240" y="84"/>
              </a:moveTo>
              <a:lnTo>
                <a:pt x="204" y="90"/>
              </a:lnTo>
              <a:lnTo>
                <a:pt x="174" y="120"/>
              </a:lnTo>
              <a:lnTo>
                <a:pt x="186" y="144"/>
              </a:lnTo>
              <a:lnTo>
                <a:pt x="210" y="144"/>
              </a:lnTo>
              <a:lnTo>
                <a:pt x="228" y="180"/>
              </a:lnTo>
              <a:lnTo>
                <a:pt x="222" y="222"/>
              </a:lnTo>
              <a:lnTo>
                <a:pt x="192" y="252"/>
              </a:lnTo>
              <a:lnTo>
                <a:pt x="180" y="306"/>
              </a:lnTo>
              <a:lnTo>
                <a:pt x="132" y="318"/>
              </a:lnTo>
              <a:lnTo>
                <a:pt x="78" y="318"/>
              </a:lnTo>
              <a:lnTo>
                <a:pt x="36" y="300"/>
              </a:lnTo>
              <a:lnTo>
                <a:pt x="0" y="300"/>
              </a:lnTo>
              <a:lnTo>
                <a:pt x="30" y="354"/>
              </a:lnTo>
              <a:lnTo>
                <a:pt x="78" y="378"/>
              </a:lnTo>
              <a:lnTo>
                <a:pt x="90" y="408"/>
              </a:lnTo>
              <a:lnTo>
                <a:pt x="78" y="444"/>
              </a:lnTo>
              <a:lnTo>
                <a:pt x="108" y="468"/>
              </a:lnTo>
              <a:lnTo>
                <a:pt x="102" y="498"/>
              </a:lnTo>
              <a:lnTo>
                <a:pt x="144" y="504"/>
              </a:lnTo>
              <a:lnTo>
                <a:pt x="132" y="528"/>
              </a:lnTo>
              <a:lnTo>
                <a:pt x="144" y="540"/>
              </a:lnTo>
              <a:lnTo>
                <a:pt x="180" y="516"/>
              </a:lnTo>
              <a:lnTo>
                <a:pt x="192" y="540"/>
              </a:lnTo>
              <a:lnTo>
                <a:pt x="192" y="564"/>
              </a:lnTo>
              <a:lnTo>
                <a:pt x="168" y="600"/>
              </a:lnTo>
              <a:lnTo>
                <a:pt x="174" y="624"/>
              </a:lnTo>
              <a:lnTo>
                <a:pt x="114" y="654"/>
              </a:lnTo>
              <a:lnTo>
                <a:pt x="90" y="678"/>
              </a:lnTo>
              <a:lnTo>
                <a:pt x="72" y="708"/>
              </a:lnTo>
              <a:lnTo>
                <a:pt x="96" y="714"/>
              </a:lnTo>
              <a:lnTo>
                <a:pt x="60" y="768"/>
              </a:lnTo>
              <a:lnTo>
                <a:pt x="72" y="804"/>
              </a:lnTo>
              <a:lnTo>
                <a:pt x="96" y="828"/>
              </a:lnTo>
              <a:lnTo>
                <a:pt x="126" y="858"/>
              </a:lnTo>
              <a:lnTo>
                <a:pt x="132" y="888"/>
              </a:lnTo>
              <a:lnTo>
                <a:pt x="138" y="900"/>
              </a:lnTo>
              <a:lnTo>
                <a:pt x="168" y="888"/>
              </a:lnTo>
              <a:lnTo>
                <a:pt x="180" y="870"/>
              </a:lnTo>
              <a:lnTo>
                <a:pt x="192" y="882"/>
              </a:lnTo>
              <a:lnTo>
                <a:pt x="210" y="894"/>
              </a:lnTo>
              <a:lnTo>
                <a:pt x="216" y="894"/>
              </a:lnTo>
              <a:lnTo>
                <a:pt x="222" y="894"/>
              </a:lnTo>
              <a:lnTo>
                <a:pt x="222" y="900"/>
              </a:lnTo>
              <a:lnTo>
                <a:pt x="222" y="912"/>
              </a:lnTo>
              <a:lnTo>
                <a:pt x="222" y="918"/>
              </a:lnTo>
              <a:lnTo>
                <a:pt x="228" y="918"/>
              </a:lnTo>
              <a:lnTo>
                <a:pt x="240" y="924"/>
              </a:lnTo>
              <a:lnTo>
                <a:pt x="246" y="924"/>
              </a:lnTo>
              <a:lnTo>
                <a:pt x="258" y="924"/>
              </a:lnTo>
              <a:lnTo>
                <a:pt x="264" y="930"/>
              </a:lnTo>
              <a:lnTo>
                <a:pt x="270" y="930"/>
              </a:lnTo>
              <a:lnTo>
                <a:pt x="288" y="930"/>
              </a:lnTo>
              <a:lnTo>
                <a:pt x="288" y="942"/>
              </a:lnTo>
              <a:lnTo>
                <a:pt x="294" y="948"/>
              </a:lnTo>
              <a:lnTo>
                <a:pt x="318" y="954"/>
              </a:lnTo>
              <a:lnTo>
                <a:pt x="318" y="960"/>
              </a:lnTo>
              <a:lnTo>
                <a:pt x="330" y="948"/>
              </a:lnTo>
              <a:lnTo>
                <a:pt x="348" y="942"/>
              </a:lnTo>
              <a:lnTo>
                <a:pt x="366" y="954"/>
              </a:lnTo>
              <a:lnTo>
                <a:pt x="366" y="960"/>
              </a:lnTo>
              <a:lnTo>
                <a:pt x="378" y="972"/>
              </a:lnTo>
              <a:lnTo>
                <a:pt x="396" y="978"/>
              </a:lnTo>
              <a:lnTo>
                <a:pt x="408" y="978"/>
              </a:lnTo>
              <a:lnTo>
                <a:pt x="414" y="984"/>
              </a:lnTo>
              <a:lnTo>
                <a:pt x="432" y="978"/>
              </a:lnTo>
              <a:lnTo>
                <a:pt x="438" y="972"/>
              </a:lnTo>
              <a:lnTo>
                <a:pt x="450" y="972"/>
              </a:lnTo>
              <a:lnTo>
                <a:pt x="462" y="960"/>
              </a:lnTo>
              <a:lnTo>
                <a:pt x="474" y="954"/>
              </a:lnTo>
              <a:lnTo>
                <a:pt x="486" y="948"/>
              </a:lnTo>
              <a:lnTo>
                <a:pt x="492" y="942"/>
              </a:lnTo>
              <a:lnTo>
                <a:pt x="492" y="924"/>
              </a:lnTo>
              <a:lnTo>
                <a:pt x="510" y="918"/>
              </a:lnTo>
              <a:lnTo>
                <a:pt x="510" y="900"/>
              </a:lnTo>
              <a:lnTo>
                <a:pt x="522" y="894"/>
              </a:lnTo>
              <a:lnTo>
                <a:pt x="528" y="894"/>
              </a:lnTo>
              <a:lnTo>
                <a:pt x="534" y="894"/>
              </a:lnTo>
              <a:lnTo>
                <a:pt x="540" y="894"/>
              </a:lnTo>
              <a:lnTo>
                <a:pt x="540" y="888"/>
              </a:lnTo>
              <a:lnTo>
                <a:pt x="552" y="888"/>
              </a:lnTo>
              <a:lnTo>
                <a:pt x="564" y="894"/>
              </a:lnTo>
              <a:lnTo>
                <a:pt x="558" y="900"/>
              </a:lnTo>
              <a:lnTo>
                <a:pt x="552" y="912"/>
              </a:lnTo>
              <a:lnTo>
                <a:pt x="540" y="924"/>
              </a:lnTo>
              <a:lnTo>
                <a:pt x="540" y="930"/>
              </a:lnTo>
              <a:lnTo>
                <a:pt x="552" y="930"/>
              </a:lnTo>
              <a:lnTo>
                <a:pt x="564" y="930"/>
              </a:lnTo>
              <a:lnTo>
                <a:pt x="570" y="918"/>
              </a:lnTo>
              <a:lnTo>
                <a:pt x="588" y="912"/>
              </a:lnTo>
              <a:lnTo>
                <a:pt x="594" y="912"/>
              </a:lnTo>
              <a:lnTo>
                <a:pt x="600" y="900"/>
              </a:lnTo>
              <a:lnTo>
                <a:pt x="606" y="894"/>
              </a:lnTo>
              <a:lnTo>
                <a:pt x="606" y="888"/>
              </a:lnTo>
              <a:lnTo>
                <a:pt x="612" y="882"/>
              </a:lnTo>
              <a:lnTo>
                <a:pt x="612" y="864"/>
              </a:lnTo>
              <a:lnTo>
                <a:pt x="606" y="858"/>
              </a:lnTo>
              <a:lnTo>
                <a:pt x="600" y="840"/>
              </a:lnTo>
              <a:lnTo>
                <a:pt x="594" y="834"/>
              </a:lnTo>
              <a:lnTo>
                <a:pt x="600" y="822"/>
              </a:lnTo>
              <a:lnTo>
                <a:pt x="600" y="810"/>
              </a:lnTo>
              <a:lnTo>
                <a:pt x="594" y="798"/>
              </a:lnTo>
              <a:lnTo>
                <a:pt x="606" y="792"/>
              </a:lnTo>
              <a:lnTo>
                <a:pt x="612" y="780"/>
              </a:lnTo>
              <a:lnTo>
                <a:pt x="630" y="774"/>
              </a:lnTo>
              <a:lnTo>
                <a:pt x="636" y="768"/>
              </a:lnTo>
              <a:lnTo>
                <a:pt x="648" y="756"/>
              </a:lnTo>
              <a:lnTo>
                <a:pt x="654" y="744"/>
              </a:lnTo>
              <a:lnTo>
                <a:pt x="672" y="738"/>
              </a:lnTo>
              <a:lnTo>
                <a:pt x="678" y="738"/>
              </a:lnTo>
              <a:lnTo>
                <a:pt x="690" y="720"/>
              </a:lnTo>
              <a:lnTo>
                <a:pt x="696" y="714"/>
              </a:lnTo>
              <a:lnTo>
                <a:pt x="708" y="714"/>
              </a:lnTo>
              <a:lnTo>
                <a:pt x="714" y="708"/>
              </a:lnTo>
              <a:lnTo>
                <a:pt x="720" y="696"/>
              </a:lnTo>
              <a:lnTo>
                <a:pt x="720" y="690"/>
              </a:lnTo>
              <a:lnTo>
                <a:pt x="726" y="684"/>
              </a:lnTo>
              <a:lnTo>
                <a:pt x="750" y="684"/>
              </a:lnTo>
              <a:lnTo>
                <a:pt x="768" y="678"/>
              </a:lnTo>
              <a:lnTo>
                <a:pt x="780" y="678"/>
              </a:lnTo>
              <a:lnTo>
                <a:pt x="786" y="666"/>
              </a:lnTo>
              <a:lnTo>
                <a:pt x="786" y="660"/>
              </a:lnTo>
              <a:lnTo>
                <a:pt x="792" y="654"/>
              </a:lnTo>
              <a:lnTo>
                <a:pt x="792" y="636"/>
              </a:lnTo>
              <a:lnTo>
                <a:pt x="792" y="624"/>
              </a:lnTo>
              <a:lnTo>
                <a:pt x="822" y="624"/>
              </a:lnTo>
              <a:lnTo>
                <a:pt x="828" y="606"/>
              </a:lnTo>
              <a:lnTo>
                <a:pt x="828" y="600"/>
              </a:lnTo>
              <a:lnTo>
                <a:pt x="822" y="600"/>
              </a:lnTo>
              <a:lnTo>
                <a:pt x="810" y="594"/>
              </a:lnTo>
              <a:lnTo>
                <a:pt x="798" y="594"/>
              </a:lnTo>
              <a:lnTo>
                <a:pt x="798" y="588"/>
              </a:lnTo>
              <a:lnTo>
                <a:pt x="792" y="570"/>
              </a:lnTo>
              <a:lnTo>
                <a:pt x="792" y="558"/>
              </a:lnTo>
              <a:lnTo>
                <a:pt x="798" y="558"/>
              </a:lnTo>
              <a:lnTo>
                <a:pt x="804" y="564"/>
              </a:lnTo>
              <a:lnTo>
                <a:pt x="822" y="564"/>
              </a:lnTo>
              <a:lnTo>
                <a:pt x="822" y="546"/>
              </a:lnTo>
              <a:lnTo>
                <a:pt x="810" y="540"/>
              </a:lnTo>
              <a:lnTo>
                <a:pt x="822" y="528"/>
              </a:lnTo>
              <a:lnTo>
                <a:pt x="822" y="516"/>
              </a:lnTo>
              <a:lnTo>
                <a:pt x="834" y="504"/>
              </a:lnTo>
              <a:lnTo>
                <a:pt x="846" y="504"/>
              </a:lnTo>
              <a:lnTo>
                <a:pt x="876" y="516"/>
              </a:lnTo>
              <a:lnTo>
                <a:pt x="882" y="510"/>
              </a:lnTo>
              <a:lnTo>
                <a:pt x="882" y="504"/>
              </a:lnTo>
              <a:lnTo>
                <a:pt x="876" y="504"/>
              </a:lnTo>
              <a:lnTo>
                <a:pt x="864" y="486"/>
              </a:lnTo>
              <a:lnTo>
                <a:pt x="858" y="474"/>
              </a:lnTo>
              <a:lnTo>
                <a:pt x="858" y="456"/>
              </a:lnTo>
              <a:lnTo>
                <a:pt x="864" y="450"/>
              </a:lnTo>
              <a:lnTo>
                <a:pt x="870" y="438"/>
              </a:lnTo>
              <a:lnTo>
                <a:pt x="876" y="426"/>
              </a:lnTo>
              <a:lnTo>
                <a:pt x="876" y="414"/>
              </a:lnTo>
              <a:lnTo>
                <a:pt x="876" y="408"/>
              </a:lnTo>
              <a:lnTo>
                <a:pt x="870" y="396"/>
              </a:lnTo>
              <a:lnTo>
                <a:pt x="876" y="408"/>
              </a:lnTo>
              <a:lnTo>
                <a:pt x="870" y="396"/>
              </a:lnTo>
              <a:lnTo>
                <a:pt x="858" y="408"/>
              </a:lnTo>
              <a:lnTo>
                <a:pt x="858" y="414"/>
              </a:lnTo>
              <a:lnTo>
                <a:pt x="840" y="414"/>
              </a:lnTo>
              <a:lnTo>
                <a:pt x="834" y="420"/>
              </a:lnTo>
              <a:lnTo>
                <a:pt x="822" y="426"/>
              </a:lnTo>
              <a:lnTo>
                <a:pt x="804" y="426"/>
              </a:lnTo>
              <a:lnTo>
                <a:pt x="798" y="420"/>
              </a:lnTo>
              <a:lnTo>
                <a:pt x="792" y="426"/>
              </a:lnTo>
              <a:lnTo>
                <a:pt x="792" y="414"/>
              </a:lnTo>
              <a:lnTo>
                <a:pt x="762" y="390"/>
              </a:lnTo>
              <a:lnTo>
                <a:pt x="756" y="390"/>
              </a:lnTo>
              <a:lnTo>
                <a:pt x="714" y="348"/>
              </a:lnTo>
              <a:lnTo>
                <a:pt x="726" y="330"/>
              </a:lnTo>
              <a:lnTo>
                <a:pt x="726" y="318"/>
              </a:lnTo>
              <a:lnTo>
                <a:pt x="732" y="300"/>
              </a:lnTo>
              <a:lnTo>
                <a:pt x="726" y="294"/>
              </a:lnTo>
              <a:lnTo>
                <a:pt x="726" y="276"/>
              </a:lnTo>
              <a:lnTo>
                <a:pt x="720" y="264"/>
              </a:lnTo>
              <a:lnTo>
                <a:pt x="690" y="276"/>
              </a:lnTo>
              <a:lnTo>
                <a:pt x="684" y="276"/>
              </a:lnTo>
              <a:lnTo>
                <a:pt x="678" y="270"/>
              </a:lnTo>
              <a:lnTo>
                <a:pt x="678" y="252"/>
              </a:lnTo>
              <a:lnTo>
                <a:pt x="684" y="246"/>
              </a:lnTo>
              <a:lnTo>
                <a:pt x="684" y="240"/>
              </a:lnTo>
              <a:lnTo>
                <a:pt x="678" y="234"/>
              </a:lnTo>
              <a:lnTo>
                <a:pt x="654" y="234"/>
              </a:lnTo>
              <a:lnTo>
                <a:pt x="648" y="222"/>
              </a:lnTo>
              <a:lnTo>
                <a:pt x="666" y="210"/>
              </a:lnTo>
              <a:lnTo>
                <a:pt x="666" y="156"/>
              </a:lnTo>
              <a:lnTo>
                <a:pt x="678" y="144"/>
              </a:lnTo>
              <a:lnTo>
                <a:pt x="672" y="144"/>
              </a:lnTo>
              <a:lnTo>
                <a:pt x="672" y="126"/>
              </a:lnTo>
              <a:lnTo>
                <a:pt x="666" y="126"/>
              </a:lnTo>
              <a:lnTo>
                <a:pt x="666" y="102"/>
              </a:lnTo>
              <a:lnTo>
                <a:pt x="672" y="96"/>
              </a:lnTo>
              <a:lnTo>
                <a:pt x="672" y="90"/>
              </a:lnTo>
              <a:lnTo>
                <a:pt x="648" y="90"/>
              </a:lnTo>
              <a:lnTo>
                <a:pt x="642" y="96"/>
              </a:lnTo>
              <a:lnTo>
                <a:pt x="618" y="114"/>
              </a:lnTo>
              <a:lnTo>
                <a:pt x="606" y="114"/>
              </a:lnTo>
              <a:lnTo>
                <a:pt x="594" y="102"/>
              </a:lnTo>
              <a:lnTo>
                <a:pt x="588" y="102"/>
              </a:lnTo>
              <a:lnTo>
                <a:pt x="576" y="96"/>
              </a:lnTo>
              <a:lnTo>
                <a:pt x="576" y="90"/>
              </a:lnTo>
              <a:lnTo>
                <a:pt x="570" y="90"/>
              </a:lnTo>
              <a:lnTo>
                <a:pt x="570" y="84"/>
              </a:lnTo>
              <a:lnTo>
                <a:pt x="564" y="72"/>
              </a:lnTo>
              <a:lnTo>
                <a:pt x="558" y="72"/>
              </a:lnTo>
              <a:lnTo>
                <a:pt x="552" y="72"/>
              </a:lnTo>
              <a:lnTo>
                <a:pt x="540" y="84"/>
              </a:lnTo>
              <a:lnTo>
                <a:pt x="540" y="60"/>
              </a:lnTo>
              <a:lnTo>
                <a:pt x="534" y="60"/>
              </a:lnTo>
              <a:lnTo>
                <a:pt x="534" y="54"/>
              </a:lnTo>
              <a:lnTo>
                <a:pt x="522" y="54"/>
              </a:lnTo>
              <a:lnTo>
                <a:pt x="510" y="66"/>
              </a:lnTo>
              <a:lnTo>
                <a:pt x="510" y="72"/>
              </a:lnTo>
              <a:lnTo>
                <a:pt x="498" y="84"/>
              </a:lnTo>
              <a:lnTo>
                <a:pt x="492" y="84"/>
              </a:lnTo>
              <a:lnTo>
                <a:pt x="486" y="72"/>
              </a:lnTo>
              <a:lnTo>
                <a:pt x="480" y="72"/>
              </a:lnTo>
              <a:lnTo>
                <a:pt x="474" y="66"/>
              </a:lnTo>
              <a:lnTo>
                <a:pt x="474" y="60"/>
              </a:lnTo>
              <a:lnTo>
                <a:pt x="450" y="36"/>
              </a:lnTo>
              <a:lnTo>
                <a:pt x="450" y="30"/>
              </a:lnTo>
              <a:lnTo>
                <a:pt x="432" y="6"/>
              </a:lnTo>
              <a:lnTo>
                <a:pt x="420" y="6"/>
              </a:lnTo>
              <a:lnTo>
                <a:pt x="420" y="0"/>
              </a:lnTo>
              <a:lnTo>
                <a:pt x="402" y="0"/>
              </a:lnTo>
              <a:lnTo>
                <a:pt x="396" y="6"/>
              </a:lnTo>
              <a:lnTo>
                <a:pt x="396" y="12"/>
              </a:lnTo>
              <a:lnTo>
                <a:pt x="372" y="12"/>
              </a:lnTo>
              <a:lnTo>
                <a:pt x="366" y="24"/>
              </a:lnTo>
              <a:lnTo>
                <a:pt x="360" y="30"/>
              </a:lnTo>
              <a:lnTo>
                <a:pt x="348" y="30"/>
              </a:lnTo>
              <a:lnTo>
                <a:pt x="342" y="36"/>
              </a:lnTo>
              <a:lnTo>
                <a:pt x="336" y="36"/>
              </a:lnTo>
              <a:lnTo>
                <a:pt x="330" y="42"/>
              </a:lnTo>
              <a:lnTo>
                <a:pt x="318" y="42"/>
              </a:lnTo>
              <a:lnTo>
                <a:pt x="318" y="54"/>
              </a:lnTo>
              <a:lnTo>
                <a:pt x="306" y="60"/>
              </a:lnTo>
              <a:lnTo>
                <a:pt x="306" y="72"/>
              </a:lnTo>
              <a:lnTo>
                <a:pt x="300" y="84"/>
              </a:lnTo>
              <a:lnTo>
                <a:pt x="282" y="84"/>
              </a:lnTo>
              <a:lnTo>
                <a:pt x="270" y="90"/>
              </a:lnTo>
              <a:lnTo>
                <a:pt x="264" y="90"/>
              </a:lnTo>
              <a:lnTo>
                <a:pt x="258" y="84"/>
              </a:lnTo>
              <a:lnTo>
                <a:pt x="252" y="90"/>
              </a:lnTo>
              <a:lnTo>
                <a:pt x="234" y="84"/>
              </a:lnTo>
              <a:lnTo>
                <a:pt x="240" y="84"/>
              </a:lnTo>
              <a:close/>
            </a:path>
          </a:pathLst>
        </a:custGeom>
        <a:solidFill>
          <a:srgbClr val="215967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5</xdr:col>
      <xdr:colOff>587605</xdr:colOff>
      <xdr:row>9</xdr:row>
      <xdr:rowOff>110657</xdr:rowOff>
    </xdr:from>
    <xdr:to>
      <xdr:col>7</xdr:col>
      <xdr:colOff>24564</xdr:colOff>
      <xdr:row>13</xdr:row>
      <xdr:rowOff>63932</xdr:rowOff>
    </xdr:to>
    <xdr:sp macro="" textlink="">
      <xdr:nvSpPr>
        <xdr:cNvPr id="13" name="Madrid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SpPr>
          <a:spLocks/>
        </xdr:cNvSpPr>
      </xdr:nvSpPr>
      <xdr:spPr bwMode="auto">
        <a:xfrm>
          <a:off x="3940405" y="2472857"/>
          <a:ext cx="637109" cy="715275"/>
        </a:xfrm>
        <a:custGeom>
          <a:avLst/>
          <a:gdLst/>
          <a:ahLst/>
          <a:cxnLst>
            <a:cxn ang="0">
              <a:pos x="120" y="216"/>
            </a:cxn>
            <a:cxn ang="0">
              <a:pos x="132" y="174"/>
            </a:cxn>
            <a:cxn ang="0">
              <a:pos x="144" y="156"/>
            </a:cxn>
            <a:cxn ang="0">
              <a:pos x="162" y="150"/>
            </a:cxn>
            <a:cxn ang="0">
              <a:pos x="186" y="114"/>
            </a:cxn>
            <a:cxn ang="0">
              <a:pos x="222" y="66"/>
            </a:cxn>
            <a:cxn ang="0">
              <a:pos x="240" y="54"/>
            </a:cxn>
            <a:cxn ang="0">
              <a:pos x="270" y="24"/>
            </a:cxn>
            <a:cxn ang="0">
              <a:pos x="306" y="6"/>
            </a:cxn>
            <a:cxn ang="0">
              <a:pos x="318" y="30"/>
            </a:cxn>
            <a:cxn ang="0">
              <a:pos x="330" y="54"/>
            </a:cxn>
            <a:cxn ang="0">
              <a:pos x="342" y="78"/>
            </a:cxn>
            <a:cxn ang="0">
              <a:pos x="324" y="126"/>
            </a:cxn>
            <a:cxn ang="0">
              <a:pos x="330" y="150"/>
            </a:cxn>
            <a:cxn ang="0">
              <a:pos x="324" y="180"/>
            </a:cxn>
            <a:cxn ang="0">
              <a:pos x="342" y="180"/>
            </a:cxn>
            <a:cxn ang="0">
              <a:pos x="366" y="198"/>
            </a:cxn>
            <a:cxn ang="0">
              <a:pos x="378" y="234"/>
            </a:cxn>
            <a:cxn ang="0">
              <a:pos x="396" y="246"/>
            </a:cxn>
            <a:cxn ang="0">
              <a:pos x="420" y="276"/>
            </a:cxn>
            <a:cxn ang="0">
              <a:pos x="414" y="330"/>
            </a:cxn>
            <a:cxn ang="0">
              <a:pos x="420" y="354"/>
            </a:cxn>
            <a:cxn ang="0">
              <a:pos x="432" y="354"/>
            </a:cxn>
            <a:cxn ang="0">
              <a:pos x="444" y="384"/>
            </a:cxn>
            <a:cxn ang="0">
              <a:pos x="444" y="408"/>
            </a:cxn>
            <a:cxn ang="0">
              <a:pos x="420" y="420"/>
            </a:cxn>
            <a:cxn ang="0">
              <a:pos x="384" y="426"/>
            </a:cxn>
            <a:cxn ang="0">
              <a:pos x="348" y="438"/>
            </a:cxn>
            <a:cxn ang="0">
              <a:pos x="318" y="426"/>
            </a:cxn>
            <a:cxn ang="0">
              <a:pos x="288" y="444"/>
            </a:cxn>
            <a:cxn ang="0">
              <a:pos x="246" y="480"/>
            </a:cxn>
            <a:cxn ang="0">
              <a:pos x="204" y="486"/>
            </a:cxn>
            <a:cxn ang="0">
              <a:pos x="228" y="474"/>
            </a:cxn>
            <a:cxn ang="0">
              <a:pos x="246" y="450"/>
            </a:cxn>
            <a:cxn ang="0">
              <a:pos x="276" y="438"/>
            </a:cxn>
            <a:cxn ang="0">
              <a:pos x="282" y="408"/>
            </a:cxn>
            <a:cxn ang="0">
              <a:pos x="234" y="396"/>
            </a:cxn>
            <a:cxn ang="0">
              <a:pos x="204" y="384"/>
            </a:cxn>
            <a:cxn ang="0">
              <a:pos x="174" y="378"/>
            </a:cxn>
            <a:cxn ang="0">
              <a:pos x="156" y="354"/>
            </a:cxn>
            <a:cxn ang="0">
              <a:pos x="120" y="348"/>
            </a:cxn>
            <a:cxn ang="0">
              <a:pos x="114" y="348"/>
            </a:cxn>
            <a:cxn ang="0">
              <a:pos x="84" y="366"/>
            </a:cxn>
            <a:cxn ang="0">
              <a:pos x="72" y="348"/>
            </a:cxn>
            <a:cxn ang="0">
              <a:pos x="54" y="336"/>
            </a:cxn>
            <a:cxn ang="0">
              <a:pos x="42" y="360"/>
            </a:cxn>
            <a:cxn ang="0">
              <a:pos x="12" y="366"/>
            </a:cxn>
            <a:cxn ang="0">
              <a:pos x="0" y="366"/>
            </a:cxn>
            <a:cxn ang="0">
              <a:pos x="6" y="336"/>
            </a:cxn>
            <a:cxn ang="0">
              <a:pos x="36" y="330"/>
            </a:cxn>
            <a:cxn ang="0">
              <a:pos x="42" y="306"/>
            </a:cxn>
            <a:cxn ang="0">
              <a:pos x="54" y="288"/>
            </a:cxn>
            <a:cxn ang="0">
              <a:pos x="78" y="240"/>
            </a:cxn>
          </a:cxnLst>
          <a:rect l="0" t="0" r="r" b="b"/>
          <a:pathLst>
            <a:path w="444" h="498">
              <a:moveTo>
                <a:pt x="90" y="228"/>
              </a:moveTo>
              <a:lnTo>
                <a:pt x="96" y="216"/>
              </a:lnTo>
              <a:lnTo>
                <a:pt x="120" y="216"/>
              </a:lnTo>
              <a:lnTo>
                <a:pt x="120" y="198"/>
              </a:lnTo>
              <a:lnTo>
                <a:pt x="126" y="174"/>
              </a:lnTo>
              <a:lnTo>
                <a:pt x="132" y="174"/>
              </a:lnTo>
              <a:lnTo>
                <a:pt x="132" y="168"/>
              </a:lnTo>
              <a:lnTo>
                <a:pt x="144" y="168"/>
              </a:lnTo>
              <a:lnTo>
                <a:pt x="144" y="156"/>
              </a:lnTo>
              <a:lnTo>
                <a:pt x="150" y="144"/>
              </a:lnTo>
              <a:lnTo>
                <a:pt x="156" y="144"/>
              </a:lnTo>
              <a:lnTo>
                <a:pt x="162" y="150"/>
              </a:lnTo>
              <a:lnTo>
                <a:pt x="174" y="150"/>
              </a:lnTo>
              <a:lnTo>
                <a:pt x="174" y="126"/>
              </a:lnTo>
              <a:lnTo>
                <a:pt x="186" y="114"/>
              </a:lnTo>
              <a:lnTo>
                <a:pt x="186" y="96"/>
              </a:lnTo>
              <a:lnTo>
                <a:pt x="204" y="78"/>
              </a:lnTo>
              <a:lnTo>
                <a:pt x="222" y="66"/>
              </a:lnTo>
              <a:lnTo>
                <a:pt x="234" y="66"/>
              </a:lnTo>
              <a:lnTo>
                <a:pt x="240" y="60"/>
              </a:lnTo>
              <a:lnTo>
                <a:pt x="240" y="54"/>
              </a:lnTo>
              <a:lnTo>
                <a:pt x="252" y="36"/>
              </a:lnTo>
              <a:lnTo>
                <a:pt x="264" y="36"/>
              </a:lnTo>
              <a:lnTo>
                <a:pt x="270" y="24"/>
              </a:lnTo>
              <a:lnTo>
                <a:pt x="282" y="6"/>
              </a:lnTo>
              <a:lnTo>
                <a:pt x="300" y="0"/>
              </a:lnTo>
              <a:lnTo>
                <a:pt x="306" y="6"/>
              </a:lnTo>
              <a:lnTo>
                <a:pt x="312" y="12"/>
              </a:lnTo>
              <a:lnTo>
                <a:pt x="318" y="24"/>
              </a:lnTo>
              <a:lnTo>
                <a:pt x="318" y="30"/>
              </a:lnTo>
              <a:lnTo>
                <a:pt x="324" y="30"/>
              </a:lnTo>
              <a:lnTo>
                <a:pt x="330" y="42"/>
              </a:lnTo>
              <a:lnTo>
                <a:pt x="330" y="54"/>
              </a:lnTo>
              <a:lnTo>
                <a:pt x="342" y="60"/>
              </a:lnTo>
              <a:lnTo>
                <a:pt x="342" y="66"/>
              </a:lnTo>
              <a:lnTo>
                <a:pt x="342" y="78"/>
              </a:lnTo>
              <a:lnTo>
                <a:pt x="330" y="90"/>
              </a:lnTo>
              <a:lnTo>
                <a:pt x="324" y="96"/>
              </a:lnTo>
              <a:lnTo>
                <a:pt x="324" y="126"/>
              </a:lnTo>
              <a:lnTo>
                <a:pt x="312" y="144"/>
              </a:lnTo>
              <a:lnTo>
                <a:pt x="318" y="150"/>
              </a:lnTo>
              <a:lnTo>
                <a:pt x="330" y="150"/>
              </a:lnTo>
              <a:lnTo>
                <a:pt x="330" y="156"/>
              </a:lnTo>
              <a:lnTo>
                <a:pt x="330" y="174"/>
              </a:lnTo>
              <a:lnTo>
                <a:pt x="324" y="180"/>
              </a:lnTo>
              <a:lnTo>
                <a:pt x="324" y="186"/>
              </a:lnTo>
              <a:lnTo>
                <a:pt x="342" y="186"/>
              </a:lnTo>
              <a:lnTo>
                <a:pt x="342" y="180"/>
              </a:lnTo>
              <a:lnTo>
                <a:pt x="348" y="180"/>
              </a:lnTo>
              <a:lnTo>
                <a:pt x="360" y="198"/>
              </a:lnTo>
              <a:lnTo>
                <a:pt x="366" y="198"/>
              </a:lnTo>
              <a:lnTo>
                <a:pt x="366" y="216"/>
              </a:lnTo>
              <a:lnTo>
                <a:pt x="378" y="228"/>
              </a:lnTo>
              <a:lnTo>
                <a:pt x="378" y="234"/>
              </a:lnTo>
              <a:lnTo>
                <a:pt x="384" y="240"/>
              </a:lnTo>
              <a:lnTo>
                <a:pt x="390" y="240"/>
              </a:lnTo>
              <a:lnTo>
                <a:pt x="396" y="246"/>
              </a:lnTo>
              <a:lnTo>
                <a:pt x="402" y="258"/>
              </a:lnTo>
              <a:lnTo>
                <a:pt x="402" y="276"/>
              </a:lnTo>
              <a:lnTo>
                <a:pt x="420" y="276"/>
              </a:lnTo>
              <a:lnTo>
                <a:pt x="426" y="294"/>
              </a:lnTo>
              <a:lnTo>
                <a:pt x="426" y="318"/>
              </a:lnTo>
              <a:lnTo>
                <a:pt x="414" y="330"/>
              </a:lnTo>
              <a:lnTo>
                <a:pt x="402" y="348"/>
              </a:lnTo>
              <a:lnTo>
                <a:pt x="402" y="354"/>
              </a:lnTo>
              <a:lnTo>
                <a:pt x="420" y="354"/>
              </a:lnTo>
              <a:lnTo>
                <a:pt x="426" y="348"/>
              </a:lnTo>
              <a:lnTo>
                <a:pt x="432" y="348"/>
              </a:lnTo>
              <a:lnTo>
                <a:pt x="432" y="354"/>
              </a:lnTo>
              <a:lnTo>
                <a:pt x="438" y="360"/>
              </a:lnTo>
              <a:lnTo>
                <a:pt x="438" y="384"/>
              </a:lnTo>
              <a:lnTo>
                <a:pt x="444" y="384"/>
              </a:lnTo>
              <a:lnTo>
                <a:pt x="438" y="390"/>
              </a:lnTo>
              <a:lnTo>
                <a:pt x="432" y="390"/>
              </a:lnTo>
              <a:lnTo>
                <a:pt x="444" y="408"/>
              </a:lnTo>
              <a:lnTo>
                <a:pt x="444" y="414"/>
              </a:lnTo>
              <a:lnTo>
                <a:pt x="432" y="426"/>
              </a:lnTo>
              <a:lnTo>
                <a:pt x="420" y="420"/>
              </a:lnTo>
              <a:lnTo>
                <a:pt x="402" y="420"/>
              </a:lnTo>
              <a:lnTo>
                <a:pt x="390" y="426"/>
              </a:lnTo>
              <a:lnTo>
                <a:pt x="384" y="426"/>
              </a:lnTo>
              <a:lnTo>
                <a:pt x="366" y="420"/>
              </a:lnTo>
              <a:lnTo>
                <a:pt x="354" y="420"/>
              </a:lnTo>
              <a:lnTo>
                <a:pt x="348" y="438"/>
              </a:lnTo>
              <a:lnTo>
                <a:pt x="342" y="438"/>
              </a:lnTo>
              <a:lnTo>
                <a:pt x="330" y="426"/>
              </a:lnTo>
              <a:lnTo>
                <a:pt x="318" y="426"/>
              </a:lnTo>
              <a:lnTo>
                <a:pt x="312" y="438"/>
              </a:lnTo>
              <a:lnTo>
                <a:pt x="306" y="444"/>
              </a:lnTo>
              <a:lnTo>
                <a:pt x="288" y="444"/>
              </a:lnTo>
              <a:lnTo>
                <a:pt x="276" y="456"/>
              </a:lnTo>
              <a:lnTo>
                <a:pt x="264" y="474"/>
              </a:lnTo>
              <a:lnTo>
                <a:pt x="246" y="480"/>
              </a:lnTo>
              <a:lnTo>
                <a:pt x="234" y="498"/>
              </a:lnTo>
              <a:lnTo>
                <a:pt x="210" y="498"/>
              </a:lnTo>
              <a:lnTo>
                <a:pt x="204" y="486"/>
              </a:lnTo>
              <a:lnTo>
                <a:pt x="204" y="480"/>
              </a:lnTo>
              <a:lnTo>
                <a:pt x="210" y="474"/>
              </a:lnTo>
              <a:lnTo>
                <a:pt x="228" y="474"/>
              </a:lnTo>
              <a:lnTo>
                <a:pt x="234" y="468"/>
              </a:lnTo>
              <a:lnTo>
                <a:pt x="246" y="468"/>
              </a:lnTo>
              <a:lnTo>
                <a:pt x="246" y="450"/>
              </a:lnTo>
              <a:lnTo>
                <a:pt x="252" y="444"/>
              </a:lnTo>
              <a:lnTo>
                <a:pt x="270" y="444"/>
              </a:lnTo>
              <a:lnTo>
                <a:pt x="276" y="438"/>
              </a:lnTo>
              <a:lnTo>
                <a:pt x="276" y="426"/>
              </a:lnTo>
              <a:lnTo>
                <a:pt x="282" y="414"/>
              </a:lnTo>
              <a:lnTo>
                <a:pt x="282" y="408"/>
              </a:lnTo>
              <a:lnTo>
                <a:pt x="270" y="408"/>
              </a:lnTo>
              <a:lnTo>
                <a:pt x="270" y="396"/>
              </a:lnTo>
              <a:lnTo>
                <a:pt x="234" y="396"/>
              </a:lnTo>
              <a:lnTo>
                <a:pt x="228" y="390"/>
              </a:lnTo>
              <a:lnTo>
                <a:pt x="222" y="390"/>
              </a:lnTo>
              <a:lnTo>
                <a:pt x="204" y="384"/>
              </a:lnTo>
              <a:lnTo>
                <a:pt x="198" y="384"/>
              </a:lnTo>
              <a:lnTo>
                <a:pt x="192" y="378"/>
              </a:lnTo>
              <a:lnTo>
                <a:pt x="174" y="378"/>
              </a:lnTo>
              <a:lnTo>
                <a:pt x="168" y="366"/>
              </a:lnTo>
              <a:lnTo>
                <a:pt x="162" y="366"/>
              </a:lnTo>
              <a:lnTo>
                <a:pt x="156" y="354"/>
              </a:lnTo>
              <a:lnTo>
                <a:pt x="144" y="354"/>
              </a:lnTo>
              <a:lnTo>
                <a:pt x="132" y="360"/>
              </a:lnTo>
              <a:lnTo>
                <a:pt x="120" y="348"/>
              </a:lnTo>
              <a:lnTo>
                <a:pt x="120" y="336"/>
              </a:lnTo>
              <a:lnTo>
                <a:pt x="114" y="336"/>
              </a:lnTo>
              <a:lnTo>
                <a:pt x="114" y="348"/>
              </a:lnTo>
              <a:lnTo>
                <a:pt x="108" y="354"/>
              </a:lnTo>
              <a:lnTo>
                <a:pt x="96" y="354"/>
              </a:lnTo>
              <a:lnTo>
                <a:pt x="84" y="366"/>
              </a:lnTo>
              <a:lnTo>
                <a:pt x="78" y="360"/>
              </a:lnTo>
              <a:lnTo>
                <a:pt x="72" y="360"/>
              </a:lnTo>
              <a:lnTo>
                <a:pt x="72" y="348"/>
              </a:lnTo>
              <a:lnTo>
                <a:pt x="60" y="336"/>
              </a:lnTo>
              <a:lnTo>
                <a:pt x="60" y="330"/>
              </a:lnTo>
              <a:lnTo>
                <a:pt x="54" y="336"/>
              </a:lnTo>
              <a:lnTo>
                <a:pt x="54" y="348"/>
              </a:lnTo>
              <a:lnTo>
                <a:pt x="48" y="354"/>
              </a:lnTo>
              <a:lnTo>
                <a:pt x="42" y="360"/>
              </a:lnTo>
              <a:lnTo>
                <a:pt x="30" y="360"/>
              </a:lnTo>
              <a:lnTo>
                <a:pt x="18" y="366"/>
              </a:lnTo>
              <a:lnTo>
                <a:pt x="12" y="366"/>
              </a:lnTo>
              <a:lnTo>
                <a:pt x="6" y="378"/>
              </a:lnTo>
              <a:lnTo>
                <a:pt x="0" y="378"/>
              </a:lnTo>
              <a:lnTo>
                <a:pt x="0" y="366"/>
              </a:lnTo>
              <a:lnTo>
                <a:pt x="0" y="354"/>
              </a:lnTo>
              <a:lnTo>
                <a:pt x="6" y="348"/>
              </a:lnTo>
              <a:lnTo>
                <a:pt x="6" y="336"/>
              </a:lnTo>
              <a:lnTo>
                <a:pt x="12" y="336"/>
              </a:lnTo>
              <a:lnTo>
                <a:pt x="18" y="330"/>
              </a:lnTo>
              <a:lnTo>
                <a:pt x="36" y="330"/>
              </a:lnTo>
              <a:lnTo>
                <a:pt x="36" y="324"/>
              </a:lnTo>
              <a:lnTo>
                <a:pt x="42" y="318"/>
              </a:lnTo>
              <a:lnTo>
                <a:pt x="42" y="306"/>
              </a:lnTo>
              <a:lnTo>
                <a:pt x="48" y="300"/>
              </a:lnTo>
              <a:lnTo>
                <a:pt x="48" y="294"/>
              </a:lnTo>
              <a:lnTo>
                <a:pt x="54" y="288"/>
              </a:lnTo>
              <a:lnTo>
                <a:pt x="72" y="288"/>
              </a:lnTo>
              <a:lnTo>
                <a:pt x="78" y="276"/>
              </a:lnTo>
              <a:lnTo>
                <a:pt x="78" y="240"/>
              </a:lnTo>
              <a:lnTo>
                <a:pt x="90" y="228"/>
              </a:lnTo>
              <a:close/>
            </a:path>
          </a:pathLst>
        </a:custGeom>
        <a:solidFill>
          <a:srgbClr val="DAEEF5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7</xdr:col>
      <xdr:colOff>399000</xdr:colOff>
      <xdr:row>16</xdr:row>
      <xdr:rowOff>115634</xdr:rowOff>
    </xdr:from>
    <xdr:to>
      <xdr:col>9</xdr:col>
      <xdr:colOff>29685</xdr:colOff>
      <xdr:row>20</xdr:row>
      <xdr:rowOff>146470</xdr:rowOff>
    </xdr:to>
    <xdr:sp macro="" textlink="">
      <xdr:nvSpPr>
        <xdr:cNvPr id="14" name="Murcia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SpPr>
          <a:spLocks/>
        </xdr:cNvSpPr>
      </xdr:nvSpPr>
      <xdr:spPr bwMode="auto">
        <a:xfrm>
          <a:off x="4951950" y="3801809"/>
          <a:ext cx="745110" cy="792836"/>
        </a:xfrm>
        <a:custGeom>
          <a:avLst/>
          <a:gdLst/>
          <a:ahLst/>
          <a:cxnLst>
            <a:cxn ang="0">
              <a:pos x="498" y="384"/>
            </a:cxn>
            <a:cxn ang="0">
              <a:pos x="492" y="390"/>
            </a:cxn>
            <a:cxn ang="0">
              <a:pos x="468" y="414"/>
            </a:cxn>
            <a:cxn ang="0">
              <a:pos x="480" y="438"/>
            </a:cxn>
            <a:cxn ang="0">
              <a:pos x="510" y="456"/>
            </a:cxn>
            <a:cxn ang="0">
              <a:pos x="504" y="426"/>
            </a:cxn>
            <a:cxn ang="0">
              <a:pos x="504" y="402"/>
            </a:cxn>
            <a:cxn ang="0">
              <a:pos x="516" y="456"/>
            </a:cxn>
            <a:cxn ang="0">
              <a:pos x="462" y="480"/>
            </a:cxn>
            <a:cxn ang="0">
              <a:pos x="432" y="486"/>
            </a:cxn>
            <a:cxn ang="0">
              <a:pos x="420" y="486"/>
            </a:cxn>
            <a:cxn ang="0">
              <a:pos x="396" y="486"/>
            </a:cxn>
            <a:cxn ang="0">
              <a:pos x="384" y="498"/>
            </a:cxn>
            <a:cxn ang="0">
              <a:pos x="378" y="498"/>
            </a:cxn>
            <a:cxn ang="0">
              <a:pos x="360" y="486"/>
            </a:cxn>
            <a:cxn ang="0">
              <a:pos x="336" y="492"/>
            </a:cxn>
            <a:cxn ang="0">
              <a:pos x="306" y="504"/>
            </a:cxn>
            <a:cxn ang="0">
              <a:pos x="270" y="534"/>
            </a:cxn>
            <a:cxn ang="0">
              <a:pos x="234" y="552"/>
            </a:cxn>
            <a:cxn ang="0">
              <a:pos x="162" y="510"/>
            </a:cxn>
            <a:cxn ang="0">
              <a:pos x="138" y="474"/>
            </a:cxn>
            <a:cxn ang="0">
              <a:pos x="120" y="444"/>
            </a:cxn>
            <a:cxn ang="0">
              <a:pos x="120" y="396"/>
            </a:cxn>
            <a:cxn ang="0">
              <a:pos x="78" y="342"/>
            </a:cxn>
            <a:cxn ang="0">
              <a:pos x="48" y="336"/>
            </a:cxn>
            <a:cxn ang="0">
              <a:pos x="24" y="324"/>
            </a:cxn>
            <a:cxn ang="0">
              <a:pos x="12" y="300"/>
            </a:cxn>
            <a:cxn ang="0">
              <a:pos x="6" y="294"/>
            </a:cxn>
            <a:cxn ang="0">
              <a:pos x="36" y="252"/>
            </a:cxn>
            <a:cxn ang="0">
              <a:pos x="48" y="222"/>
            </a:cxn>
            <a:cxn ang="0">
              <a:pos x="78" y="210"/>
            </a:cxn>
            <a:cxn ang="0">
              <a:pos x="96" y="186"/>
            </a:cxn>
            <a:cxn ang="0">
              <a:pos x="126" y="186"/>
            </a:cxn>
            <a:cxn ang="0">
              <a:pos x="162" y="162"/>
            </a:cxn>
            <a:cxn ang="0">
              <a:pos x="192" y="150"/>
            </a:cxn>
            <a:cxn ang="0">
              <a:pos x="204" y="162"/>
            </a:cxn>
            <a:cxn ang="0">
              <a:pos x="216" y="180"/>
            </a:cxn>
            <a:cxn ang="0">
              <a:pos x="240" y="174"/>
            </a:cxn>
            <a:cxn ang="0">
              <a:pos x="258" y="156"/>
            </a:cxn>
            <a:cxn ang="0">
              <a:pos x="270" y="132"/>
            </a:cxn>
            <a:cxn ang="0">
              <a:pos x="258" y="102"/>
            </a:cxn>
            <a:cxn ang="0">
              <a:pos x="276" y="72"/>
            </a:cxn>
            <a:cxn ang="0">
              <a:pos x="282" y="42"/>
            </a:cxn>
            <a:cxn ang="0">
              <a:pos x="294" y="30"/>
            </a:cxn>
            <a:cxn ang="0">
              <a:pos x="318" y="30"/>
            </a:cxn>
            <a:cxn ang="0">
              <a:pos x="348" y="0"/>
            </a:cxn>
            <a:cxn ang="0">
              <a:pos x="390" y="36"/>
            </a:cxn>
            <a:cxn ang="0">
              <a:pos x="408" y="60"/>
            </a:cxn>
            <a:cxn ang="0">
              <a:pos x="408" y="90"/>
            </a:cxn>
            <a:cxn ang="0">
              <a:pos x="402" y="114"/>
            </a:cxn>
            <a:cxn ang="0">
              <a:pos x="390" y="132"/>
            </a:cxn>
            <a:cxn ang="0">
              <a:pos x="402" y="162"/>
            </a:cxn>
            <a:cxn ang="0">
              <a:pos x="426" y="186"/>
            </a:cxn>
            <a:cxn ang="0">
              <a:pos x="408" y="234"/>
            </a:cxn>
            <a:cxn ang="0">
              <a:pos x="408" y="264"/>
            </a:cxn>
            <a:cxn ang="0">
              <a:pos x="432" y="300"/>
            </a:cxn>
            <a:cxn ang="0">
              <a:pos x="462" y="336"/>
            </a:cxn>
            <a:cxn ang="0">
              <a:pos x="498" y="354"/>
            </a:cxn>
          </a:cxnLst>
          <a:rect l="0" t="0" r="r" b="b"/>
          <a:pathLst>
            <a:path w="516" h="552">
              <a:moveTo>
                <a:pt x="498" y="354"/>
              </a:moveTo>
              <a:lnTo>
                <a:pt x="492" y="366"/>
              </a:lnTo>
              <a:lnTo>
                <a:pt x="498" y="384"/>
              </a:lnTo>
              <a:lnTo>
                <a:pt x="504" y="396"/>
              </a:lnTo>
              <a:lnTo>
                <a:pt x="498" y="396"/>
              </a:lnTo>
              <a:lnTo>
                <a:pt x="492" y="390"/>
              </a:lnTo>
              <a:lnTo>
                <a:pt x="486" y="390"/>
              </a:lnTo>
              <a:lnTo>
                <a:pt x="474" y="402"/>
              </a:lnTo>
              <a:lnTo>
                <a:pt x="468" y="414"/>
              </a:lnTo>
              <a:lnTo>
                <a:pt x="468" y="426"/>
              </a:lnTo>
              <a:lnTo>
                <a:pt x="474" y="432"/>
              </a:lnTo>
              <a:lnTo>
                <a:pt x="480" y="438"/>
              </a:lnTo>
              <a:lnTo>
                <a:pt x="480" y="444"/>
              </a:lnTo>
              <a:lnTo>
                <a:pt x="504" y="456"/>
              </a:lnTo>
              <a:lnTo>
                <a:pt x="510" y="456"/>
              </a:lnTo>
              <a:lnTo>
                <a:pt x="504" y="450"/>
              </a:lnTo>
              <a:lnTo>
                <a:pt x="504" y="438"/>
              </a:lnTo>
              <a:lnTo>
                <a:pt x="504" y="426"/>
              </a:lnTo>
              <a:lnTo>
                <a:pt x="498" y="408"/>
              </a:lnTo>
              <a:lnTo>
                <a:pt x="498" y="402"/>
              </a:lnTo>
              <a:lnTo>
                <a:pt x="504" y="402"/>
              </a:lnTo>
              <a:lnTo>
                <a:pt x="504" y="414"/>
              </a:lnTo>
              <a:lnTo>
                <a:pt x="504" y="432"/>
              </a:lnTo>
              <a:lnTo>
                <a:pt x="516" y="456"/>
              </a:lnTo>
              <a:lnTo>
                <a:pt x="510" y="468"/>
              </a:lnTo>
              <a:lnTo>
                <a:pt x="480" y="480"/>
              </a:lnTo>
              <a:lnTo>
                <a:pt x="462" y="480"/>
              </a:lnTo>
              <a:lnTo>
                <a:pt x="462" y="486"/>
              </a:lnTo>
              <a:lnTo>
                <a:pt x="456" y="486"/>
              </a:lnTo>
              <a:lnTo>
                <a:pt x="432" y="486"/>
              </a:lnTo>
              <a:lnTo>
                <a:pt x="438" y="480"/>
              </a:lnTo>
              <a:lnTo>
                <a:pt x="426" y="480"/>
              </a:lnTo>
              <a:lnTo>
                <a:pt x="420" y="486"/>
              </a:lnTo>
              <a:lnTo>
                <a:pt x="420" y="480"/>
              </a:lnTo>
              <a:lnTo>
                <a:pt x="414" y="480"/>
              </a:lnTo>
              <a:lnTo>
                <a:pt x="396" y="486"/>
              </a:lnTo>
              <a:lnTo>
                <a:pt x="384" y="486"/>
              </a:lnTo>
              <a:lnTo>
                <a:pt x="384" y="492"/>
              </a:lnTo>
              <a:lnTo>
                <a:pt x="384" y="498"/>
              </a:lnTo>
              <a:lnTo>
                <a:pt x="390" y="498"/>
              </a:lnTo>
              <a:lnTo>
                <a:pt x="396" y="504"/>
              </a:lnTo>
              <a:lnTo>
                <a:pt x="378" y="498"/>
              </a:lnTo>
              <a:lnTo>
                <a:pt x="372" y="492"/>
              </a:lnTo>
              <a:lnTo>
                <a:pt x="372" y="486"/>
              </a:lnTo>
              <a:lnTo>
                <a:pt x="360" y="486"/>
              </a:lnTo>
              <a:lnTo>
                <a:pt x="354" y="486"/>
              </a:lnTo>
              <a:lnTo>
                <a:pt x="342" y="486"/>
              </a:lnTo>
              <a:lnTo>
                <a:pt x="336" y="492"/>
              </a:lnTo>
              <a:lnTo>
                <a:pt x="324" y="486"/>
              </a:lnTo>
              <a:lnTo>
                <a:pt x="318" y="492"/>
              </a:lnTo>
              <a:lnTo>
                <a:pt x="306" y="504"/>
              </a:lnTo>
              <a:lnTo>
                <a:pt x="294" y="516"/>
              </a:lnTo>
              <a:lnTo>
                <a:pt x="276" y="522"/>
              </a:lnTo>
              <a:lnTo>
                <a:pt x="270" y="534"/>
              </a:lnTo>
              <a:lnTo>
                <a:pt x="276" y="540"/>
              </a:lnTo>
              <a:lnTo>
                <a:pt x="258" y="546"/>
              </a:lnTo>
              <a:lnTo>
                <a:pt x="234" y="552"/>
              </a:lnTo>
              <a:lnTo>
                <a:pt x="192" y="516"/>
              </a:lnTo>
              <a:lnTo>
                <a:pt x="168" y="516"/>
              </a:lnTo>
              <a:lnTo>
                <a:pt x="162" y="510"/>
              </a:lnTo>
              <a:lnTo>
                <a:pt x="156" y="498"/>
              </a:lnTo>
              <a:lnTo>
                <a:pt x="144" y="486"/>
              </a:lnTo>
              <a:lnTo>
                <a:pt x="138" y="474"/>
              </a:lnTo>
              <a:lnTo>
                <a:pt x="132" y="456"/>
              </a:lnTo>
              <a:lnTo>
                <a:pt x="120" y="450"/>
              </a:lnTo>
              <a:lnTo>
                <a:pt x="120" y="444"/>
              </a:lnTo>
              <a:lnTo>
                <a:pt x="114" y="426"/>
              </a:lnTo>
              <a:lnTo>
                <a:pt x="114" y="414"/>
              </a:lnTo>
              <a:lnTo>
                <a:pt x="120" y="396"/>
              </a:lnTo>
              <a:lnTo>
                <a:pt x="120" y="354"/>
              </a:lnTo>
              <a:lnTo>
                <a:pt x="84" y="354"/>
              </a:lnTo>
              <a:lnTo>
                <a:pt x="78" y="342"/>
              </a:lnTo>
              <a:lnTo>
                <a:pt x="60" y="342"/>
              </a:lnTo>
              <a:lnTo>
                <a:pt x="54" y="342"/>
              </a:lnTo>
              <a:lnTo>
                <a:pt x="48" y="336"/>
              </a:lnTo>
              <a:lnTo>
                <a:pt x="42" y="336"/>
              </a:lnTo>
              <a:lnTo>
                <a:pt x="36" y="330"/>
              </a:lnTo>
              <a:lnTo>
                <a:pt x="24" y="324"/>
              </a:lnTo>
              <a:lnTo>
                <a:pt x="18" y="312"/>
              </a:lnTo>
              <a:lnTo>
                <a:pt x="12" y="306"/>
              </a:lnTo>
              <a:lnTo>
                <a:pt x="12" y="300"/>
              </a:lnTo>
              <a:lnTo>
                <a:pt x="6" y="300"/>
              </a:lnTo>
              <a:lnTo>
                <a:pt x="0" y="300"/>
              </a:lnTo>
              <a:lnTo>
                <a:pt x="6" y="294"/>
              </a:lnTo>
              <a:lnTo>
                <a:pt x="12" y="282"/>
              </a:lnTo>
              <a:lnTo>
                <a:pt x="18" y="270"/>
              </a:lnTo>
              <a:lnTo>
                <a:pt x="36" y="252"/>
              </a:lnTo>
              <a:lnTo>
                <a:pt x="36" y="246"/>
              </a:lnTo>
              <a:lnTo>
                <a:pt x="42" y="234"/>
              </a:lnTo>
              <a:lnTo>
                <a:pt x="48" y="222"/>
              </a:lnTo>
              <a:lnTo>
                <a:pt x="54" y="216"/>
              </a:lnTo>
              <a:lnTo>
                <a:pt x="66" y="210"/>
              </a:lnTo>
              <a:lnTo>
                <a:pt x="78" y="210"/>
              </a:lnTo>
              <a:lnTo>
                <a:pt x="90" y="192"/>
              </a:lnTo>
              <a:lnTo>
                <a:pt x="90" y="186"/>
              </a:lnTo>
              <a:lnTo>
                <a:pt x="96" y="186"/>
              </a:lnTo>
              <a:lnTo>
                <a:pt x="102" y="192"/>
              </a:lnTo>
              <a:lnTo>
                <a:pt x="120" y="192"/>
              </a:lnTo>
              <a:lnTo>
                <a:pt x="126" y="186"/>
              </a:lnTo>
              <a:lnTo>
                <a:pt x="138" y="180"/>
              </a:lnTo>
              <a:lnTo>
                <a:pt x="144" y="174"/>
              </a:lnTo>
              <a:lnTo>
                <a:pt x="162" y="162"/>
              </a:lnTo>
              <a:lnTo>
                <a:pt x="174" y="156"/>
              </a:lnTo>
              <a:lnTo>
                <a:pt x="180" y="150"/>
              </a:lnTo>
              <a:lnTo>
                <a:pt x="192" y="150"/>
              </a:lnTo>
              <a:lnTo>
                <a:pt x="198" y="150"/>
              </a:lnTo>
              <a:lnTo>
                <a:pt x="198" y="156"/>
              </a:lnTo>
              <a:lnTo>
                <a:pt x="204" y="162"/>
              </a:lnTo>
              <a:lnTo>
                <a:pt x="204" y="174"/>
              </a:lnTo>
              <a:lnTo>
                <a:pt x="210" y="180"/>
              </a:lnTo>
              <a:lnTo>
                <a:pt x="216" y="180"/>
              </a:lnTo>
              <a:lnTo>
                <a:pt x="228" y="180"/>
              </a:lnTo>
              <a:lnTo>
                <a:pt x="234" y="180"/>
              </a:lnTo>
              <a:lnTo>
                <a:pt x="240" y="174"/>
              </a:lnTo>
              <a:lnTo>
                <a:pt x="246" y="162"/>
              </a:lnTo>
              <a:lnTo>
                <a:pt x="252" y="156"/>
              </a:lnTo>
              <a:lnTo>
                <a:pt x="258" y="156"/>
              </a:lnTo>
              <a:lnTo>
                <a:pt x="270" y="156"/>
              </a:lnTo>
              <a:lnTo>
                <a:pt x="270" y="144"/>
              </a:lnTo>
              <a:lnTo>
                <a:pt x="270" y="132"/>
              </a:lnTo>
              <a:lnTo>
                <a:pt x="270" y="126"/>
              </a:lnTo>
              <a:lnTo>
                <a:pt x="270" y="114"/>
              </a:lnTo>
              <a:lnTo>
                <a:pt x="258" y="102"/>
              </a:lnTo>
              <a:lnTo>
                <a:pt x="258" y="90"/>
              </a:lnTo>
              <a:lnTo>
                <a:pt x="270" y="72"/>
              </a:lnTo>
              <a:lnTo>
                <a:pt x="276" y="72"/>
              </a:lnTo>
              <a:lnTo>
                <a:pt x="282" y="66"/>
              </a:lnTo>
              <a:lnTo>
                <a:pt x="282" y="54"/>
              </a:lnTo>
              <a:lnTo>
                <a:pt x="282" y="42"/>
              </a:lnTo>
              <a:lnTo>
                <a:pt x="282" y="36"/>
              </a:lnTo>
              <a:lnTo>
                <a:pt x="288" y="30"/>
              </a:lnTo>
              <a:lnTo>
                <a:pt x="294" y="30"/>
              </a:lnTo>
              <a:lnTo>
                <a:pt x="294" y="36"/>
              </a:lnTo>
              <a:lnTo>
                <a:pt x="306" y="36"/>
              </a:lnTo>
              <a:lnTo>
                <a:pt x="318" y="30"/>
              </a:lnTo>
              <a:lnTo>
                <a:pt x="324" y="24"/>
              </a:lnTo>
              <a:lnTo>
                <a:pt x="330" y="12"/>
              </a:lnTo>
              <a:lnTo>
                <a:pt x="348" y="0"/>
              </a:lnTo>
              <a:lnTo>
                <a:pt x="366" y="6"/>
              </a:lnTo>
              <a:lnTo>
                <a:pt x="372" y="24"/>
              </a:lnTo>
              <a:lnTo>
                <a:pt x="390" y="36"/>
              </a:lnTo>
              <a:lnTo>
                <a:pt x="402" y="36"/>
              </a:lnTo>
              <a:lnTo>
                <a:pt x="402" y="54"/>
              </a:lnTo>
              <a:lnTo>
                <a:pt x="408" y="60"/>
              </a:lnTo>
              <a:lnTo>
                <a:pt x="408" y="72"/>
              </a:lnTo>
              <a:lnTo>
                <a:pt x="408" y="84"/>
              </a:lnTo>
              <a:lnTo>
                <a:pt x="408" y="90"/>
              </a:lnTo>
              <a:lnTo>
                <a:pt x="402" y="96"/>
              </a:lnTo>
              <a:lnTo>
                <a:pt x="402" y="102"/>
              </a:lnTo>
              <a:lnTo>
                <a:pt x="402" y="114"/>
              </a:lnTo>
              <a:lnTo>
                <a:pt x="396" y="120"/>
              </a:lnTo>
              <a:lnTo>
                <a:pt x="390" y="126"/>
              </a:lnTo>
              <a:lnTo>
                <a:pt x="390" y="132"/>
              </a:lnTo>
              <a:lnTo>
                <a:pt x="390" y="156"/>
              </a:lnTo>
              <a:lnTo>
                <a:pt x="390" y="162"/>
              </a:lnTo>
              <a:lnTo>
                <a:pt x="402" y="162"/>
              </a:lnTo>
              <a:lnTo>
                <a:pt x="408" y="174"/>
              </a:lnTo>
              <a:lnTo>
                <a:pt x="414" y="180"/>
              </a:lnTo>
              <a:lnTo>
                <a:pt x="426" y="186"/>
              </a:lnTo>
              <a:lnTo>
                <a:pt x="426" y="204"/>
              </a:lnTo>
              <a:lnTo>
                <a:pt x="414" y="216"/>
              </a:lnTo>
              <a:lnTo>
                <a:pt x="408" y="234"/>
              </a:lnTo>
              <a:lnTo>
                <a:pt x="402" y="240"/>
              </a:lnTo>
              <a:lnTo>
                <a:pt x="402" y="252"/>
              </a:lnTo>
              <a:lnTo>
                <a:pt x="408" y="264"/>
              </a:lnTo>
              <a:lnTo>
                <a:pt x="408" y="276"/>
              </a:lnTo>
              <a:lnTo>
                <a:pt x="426" y="282"/>
              </a:lnTo>
              <a:lnTo>
                <a:pt x="432" y="300"/>
              </a:lnTo>
              <a:lnTo>
                <a:pt x="438" y="306"/>
              </a:lnTo>
              <a:lnTo>
                <a:pt x="450" y="330"/>
              </a:lnTo>
              <a:lnTo>
                <a:pt x="462" y="336"/>
              </a:lnTo>
              <a:lnTo>
                <a:pt x="474" y="342"/>
              </a:lnTo>
              <a:lnTo>
                <a:pt x="480" y="354"/>
              </a:lnTo>
              <a:lnTo>
                <a:pt x="498" y="354"/>
              </a:lnTo>
              <a:close/>
            </a:path>
          </a:pathLst>
        </a:custGeom>
        <a:solidFill>
          <a:srgbClr val="31869B"/>
        </a:solidFill>
        <a:ln w="9525">
          <a:noFill/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8</xdr:col>
      <xdr:colOff>169889</xdr:colOff>
      <xdr:row>10</xdr:row>
      <xdr:rowOff>102037</xdr:rowOff>
    </xdr:from>
    <xdr:to>
      <xdr:col>9</xdr:col>
      <xdr:colOff>528236</xdr:colOff>
      <xdr:row>19</xdr:row>
      <xdr:rowOff>43057</xdr:rowOff>
    </xdr:to>
    <xdr:sp macro="" textlink="">
      <xdr:nvSpPr>
        <xdr:cNvPr id="15" name="Comunidad Valenciana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SpPr>
          <a:spLocks/>
        </xdr:cNvSpPr>
      </xdr:nvSpPr>
      <xdr:spPr bwMode="auto">
        <a:xfrm>
          <a:off x="5294339" y="2654737"/>
          <a:ext cx="901272" cy="1645995"/>
        </a:xfrm>
        <a:custGeom>
          <a:avLst/>
          <a:gdLst/>
          <a:ahLst/>
          <a:cxnLst>
            <a:cxn ang="0">
              <a:pos x="210" y="1122"/>
            </a:cxn>
            <a:cxn ang="0">
              <a:pos x="168" y="1056"/>
            </a:cxn>
            <a:cxn ang="0">
              <a:pos x="186" y="996"/>
            </a:cxn>
            <a:cxn ang="0">
              <a:pos x="150" y="954"/>
            </a:cxn>
            <a:cxn ang="0">
              <a:pos x="162" y="906"/>
            </a:cxn>
            <a:cxn ang="0">
              <a:pos x="168" y="864"/>
            </a:cxn>
            <a:cxn ang="0">
              <a:pos x="192" y="828"/>
            </a:cxn>
            <a:cxn ang="0">
              <a:pos x="192" y="774"/>
            </a:cxn>
            <a:cxn ang="0">
              <a:pos x="168" y="726"/>
            </a:cxn>
            <a:cxn ang="0">
              <a:pos x="78" y="684"/>
            </a:cxn>
            <a:cxn ang="0">
              <a:pos x="96" y="630"/>
            </a:cxn>
            <a:cxn ang="0">
              <a:pos x="72" y="570"/>
            </a:cxn>
            <a:cxn ang="0">
              <a:pos x="30" y="558"/>
            </a:cxn>
            <a:cxn ang="0">
              <a:pos x="6" y="540"/>
            </a:cxn>
            <a:cxn ang="0">
              <a:pos x="18" y="474"/>
            </a:cxn>
            <a:cxn ang="0">
              <a:pos x="42" y="444"/>
            </a:cxn>
            <a:cxn ang="0">
              <a:pos x="66" y="432"/>
            </a:cxn>
            <a:cxn ang="0">
              <a:pos x="84" y="354"/>
            </a:cxn>
            <a:cxn ang="0">
              <a:pos x="108" y="330"/>
            </a:cxn>
            <a:cxn ang="0">
              <a:pos x="192" y="372"/>
            </a:cxn>
            <a:cxn ang="0">
              <a:pos x="210" y="312"/>
            </a:cxn>
            <a:cxn ang="0">
              <a:pos x="258" y="282"/>
            </a:cxn>
            <a:cxn ang="0">
              <a:pos x="276" y="228"/>
            </a:cxn>
            <a:cxn ang="0">
              <a:pos x="318" y="210"/>
            </a:cxn>
            <a:cxn ang="0">
              <a:pos x="354" y="150"/>
            </a:cxn>
            <a:cxn ang="0">
              <a:pos x="348" y="120"/>
            </a:cxn>
            <a:cxn ang="0">
              <a:pos x="318" y="60"/>
            </a:cxn>
            <a:cxn ang="0">
              <a:pos x="360" y="24"/>
            </a:cxn>
            <a:cxn ang="0">
              <a:pos x="402" y="18"/>
            </a:cxn>
            <a:cxn ang="0">
              <a:pos x="456" y="30"/>
            </a:cxn>
            <a:cxn ang="0">
              <a:pos x="498" y="6"/>
            </a:cxn>
            <a:cxn ang="0">
              <a:pos x="510" y="48"/>
            </a:cxn>
            <a:cxn ang="0">
              <a:pos x="570" y="66"/>
            </a:cxn>
            <a:cxn ang="0">
              <a:pos x="600" y="102"/>
            </a:cxn>
            <a:cxn ang="0">
              <a:pos x="552" y="198"/>
            </a:cxn>
            <a:cxn ang="0">
              <a:pos x="528" y="234"/>
            </a:cxn>
            <a:cxn ang="0">
              <a:pos x="498" y="288"/>
            </a:cxn>
            <a:cxn ang="0">
              <a:pos x="456" y="342"/>
            </a:cxn>
            <a:cxn ang="0">
              <a:pos x="432" y="342"/>
            </a:cxn>
            <a:cxn ang="0">
              <a:pos x="444" y="378"/>
            </a:cxn>
            <a:cxn ang="0">
              <a:pos x="402" y="426"/>
            </a:cxn>
            <a:cxn ang="0">
              <a:pos x="378" y="492"/>
            </a:cxn>
            <a:cxn ang="0">
              <a:pos x="378" y="588"/>
            </a:cxn>
            <a:cxn ang="0">
              <a:pos x="354" y="582"/>
            </a:cxn>
            <a:cxn ang="0">
              <a:pos x="354" y="600"/>
            </a:cxn>
            <a:cxn ang="0">
              <a:pos x="384" y="612"/>
            </a:cxn>
            <a:cxn ang="0">
              <a:pos x="408" y="678"/>
            </a:cxn>
            <a:cxn ang="0">
              <a:pos x="456" y="750"/>
            </a:cxn>
            <a:cxn ang="0">
              <a:pos x="522" y="774"/>
            </a:cxn>
            <a:cxn ang="0">
              <a:pos x="546" y="798"/>
            </a:cxn>
            <a:cxn ang="0">
              <a:pos x="534" y="822"/>
            </a:cxn>
            <a:cxn ang="0">
              <a:pos x="504" y="840"/>
            </a:cxn>
            <a:cxn ang="0">
              <a:pos x="468" y="864"/>
            </a:cxn>
            <a:cxn ang="0">
              <a:pos x="456" y="888"/>
            </a:cxn>
            <a:cxn ang="0">
              <a:pos x="420" y="900"/>
            </a:cxn>
            <a:cxn ang="0">
              <a:pos x="372" y="936"/>
            </a:cxn>
            <a:cxn ang="0">
              <a:pos x="366" y="966"/>
            </a:cxn>
            <a:cxn ang="0">
              <a:pos x="330" y="978"/>
            </a:cxn>
            <a:cxn ang="0">
              <a:pos x="324" y="1032"/>
            </a:cxn>
            <a:cxn ang="0">
              <a:pos x="288" y="1062"/>
            </a:cxn>
            <a:cxn ang="0">
              <a:pos x="270" y="1122"/>
            </a:cxn>
          </a:cxnLst>
          <a:rect l="0" t="0" r="r" b="b"/>
          <a:pathLst>
            <a:path w="600" h="1146">
              <a:moveTo>
                <a:pt x="258" y="1146"/>
              </a:moveTo>
              <a:lnTo>
                <a:pt x="240" y="1146"/>
              </a:lnTo>
              <a:lnTo>
                <a:pt x="234" y="1134"/>
              </a:lnTo>
              <a:lnTo>
                <a:pt x="222" y="1128"/>
              </a:lnTo>
              <a:lnTo>
                <a:pt x="210" y="1122"/>
              </a:lnTo>
              <a:lnTo>
                <a:pt x="198" y="1098"/>
              </a:lnTo>
              <a:lnTo>
                <a:pt x="192" y="1092"/>
              </a:lnTo>
              <a:lnTo>
                <a:pt x="186" y="1074"/>
              </a:lnTo>
              <a:lnTo>
                <a:pt x="168" y="1068"/>
              </a:lnTo>
              <a:lnTo>
                <a:pt x="168" y="1056"/>
              </a:lnTo>
              <a:lnTo>
                <a:pt x="162" y="1044"/>
              </a:lnTo>
              <a:lnTo>
                <a:pt x="162" y="1032"/>
              </a:lnTo>
              <a:lnTo>
                <a:pt x="168" y="1026"/>
              </a:lnTo>
              <a:lnTo>
                <a:pt x="174" y="1008"/>
              </a:lnTo>
              <a:lnTo>
                <a:pt x="186" y="996"/>
              </a:lnTo>
              <a:lnTo>
                <a:pt x="186" y="978"/>
              </a:lnTo>
              <a:lnTo>
                <a:pt x="174" y="972"/>
              </a:lnTo>
              <a:lnTo>
                <a:pt x="168" y="966"/>
              </a:lnTo>
              <a:lnTo>
                <a:pt x="162" y="954"/>
              </a:lnTo>
              <a:lnTo>
                <a:pt x="150" y="954"/>
              </a:lnTo>
              <a:lnTo>
                <a:pt x="150" y="948"/>
              </a:lnTo>
              <a:lnTo>
                <a:pt x="150" y="924"/>
              </a:lnTo>
              <a:lnTo>
                <a:pt x="150" y="918"/>
              </a:lnTo>
              <a:lnTo>
                <a:pt x="156" y="912"/>
              </a:lnTo>
              <a:lnTo>
                <a:pt x="162" y="906"/>
              </a:lnTo>
              <a:lnTo>
                <a:pt x="162" y="894"/>
              </a:lnTo>
              <a:lnTo>
                <a:pt x="162" y="888"/>
              </a:lnTo>
              <a:lnTo>
                <a:pt x="168" y="882"/>
              </a:lnTo>
              <a:lnTo>
                <a:pt x="168" y="876"/>
              </a:lnTo>
              <a:lnTo>
                <a:pt x="168" y="864"/>
              </a:lnTo>
              <a:lnTo>
                <a:pt x="168" y="852"/>
              </a:lnTo>
              <a:lnTo>
                <a:pt x="162" y="846"/>
              </a:lnTo>
              <a:lnTo>
                <a:pt x="162" y="828"/>
              </a:lnTo>
              <a:lnTo>
                <a:pt x="174" y="834"/>
              </a:lnTo>
              <a:lnTo>
                <a:pt x="192" y="828"/>
              </a:lnTo>
              <a:lnTo>
                <a:pt x="192" y="816"/>
              </a:lnTo>
              <a:lnTo>
                <a:pt x="186" y="804"/>
              </a:lnTo>
              <a:lnTo>
                <a:pt x="174" y="798"/>
              </a:lnTo>
              <a:lnTo>
                <a:pt x="186" y="786"/>
              </a:lnTo>
              <a:lnTo>
                <a:pt x="192" y="774"/>
              </a:lnTo>
              <a:lnTo>
                <a:pt x="192" y="744"/>
              </a:lnTo>
              <a:lnTo>
                <a:pt x="186" y="738"/>
              </a:lnTo>
              <a:lnTo>
                <a:pt x="186" y="732"/>
              </a:lnTo>
              <a:lnTo>
                <a:pt x="174" y="726"/>
              </a:lnTo>
              <a:lnTo>
                <a:pt x="168" y="726"/>
              </a:lnTo>
              <a:lnTo>
                <a:pt x="156" y="732"/>
              </a:lnTo>
              <a:lnTo>
                <a:pt x="132" y="732"/>
              </a:lnTo>
              <a:lnTo>
                <a:pt x="120" y="726"/>
              </a:lnTo>
              <a:lnTo>
                <a:pt x="90" y="696"/>
              </a:lnTo>
              <a:lnTo>
                <a:pt x="78" y="684"/>
              </a:lnTo>
              <a:lnTo>
                <a:pt x="84" y="672"/>
              </a:lnTo>
              <a:lnTo>
                <a:pt x="84" y="660"/>
              </a:lnTo>
              <a:lnTo>
                <a:pt x="90" y="648"/>
              </a:lnTo>
              <a:lnTo>
                <a:pt x="96" y="642"/>
              </a:lnTo>
              <a:lnTo>
                <a:pt x="96" y="630"/>
              </a:lnTo>
              <a:lnTo>
                <a:pt x="114" y="612"/>
              </a:lnTo>
              <a:lnTo>
                <a:pt x="108" y="594"/>
              </a:lnTo>
              <a:lnTo>
                <a:pt x="108" y="582"/>
              </a:lnTo>
              <a:lnTo>
                <a:pt x="90" y="582"/>
              </a:lnTo>
              <a:lnTo>
                <a:pt x="72" y="570"/>
              </a:lnTo>
              <a:lnTo>
                <a:pt x="66" y="570"/>
              </a:lnTo>
              <a:lnTo>
                <a:pt x="48" y="564"/>
              </a:lnTo>
              <a:lnTo>
                <a:pt x="42" y="558"/>
              </a:lnTo>
              <a:lnTo>
                <a:pt x="30" y="564"/>
              </a:lnTo>
              <a:lnTo>
                <a:pt x="30" y="558"/>
              </a:lnTo>
              <a:lnTo>
                <a:pt x="18" y="558"/>
              </a:lnTo>
              <a:lnTo>
                <a:pt x="18" y="552"/>
              </a:lnTo>
              <a:lnTo>
                <a:pt x="12" y="552"/>
              </a:lnTo>
              <a:lnTo>
                <a:pt x="12" y="540"/>
              </a:lnTo>
              <a:lnTo>
                <a:pt x="6" y="540"/>
              </a:lnTo>
              <a:lnTo>
                <a:pt x="0" y="534"/>
              </a:lnTo>
              <a:lnTo>
                <a:pt x="0" y="510"/>
              </a:lnTo>
              <a:lnTo>
                <a:pt x="6" y="504"/>
              </a:lnTo>
              <a:lnTo>
                <a:pt x="6" y="480"/>
              </a:lnTo>
              <a:lnTo>
                <a:pt x="18" y="474"/>
              </a:lnTo>
              <a:lnTo>
                <a:pt x="18" y="468"/>
              </a:lnTo>
              <a:lnTo>
                <a:pt x="30" y="462"/>
              </a:lnTo>
              <a:lnTo>
                <a:pt x="36" y="462"/>
              </a:lnTo>
              <a:lnTo>
                <a:pt x="36" y="450"/>
              </a:lnTo>
              <a:lnTo>
                <a:pt x="42" y="444"/>
              </a:lnTo>
              <a:lnTo>
                <a:pt x="42" y="438"/>
              </a:lnTo>
              <a:lnTo>
                <a:pt x="48" y="438"/>
              </a:lnTo>
              <a:lnTo>
                <a:pt x="48" y="444"/>
              </a:lnTo>
              <a:lnTo>
                <a:pt x="66" y="444"/>
              </a:lnTo>
              <a:lnTo>
                <a:pt x="66" y="432"/>
              </a:lnTo>
              <a:lnTo>
                <a:pt x="72" y="420"/>
              </a:lnTo>
              <a:lnTo>
                <a:pt x="78" y="408"/>
              </a:lnTo>
              <a:lnTo>
                <a:pt x="78" y="378"/>
              </a:lnTo>
              <a:lnTo>
                <a:pt x="84" y="372"/>
              </a:lnTo>
              <a:lnTo>
                <a:pt x="84" y="354"/>
              </a:lnTo>
              <a:lnTo>
                <a:pt x="78" y="348"/>
              </a:lnTo>
              <a:lnTo>
                <a:pt x="78" y="342"/>
              </a:lnTo>
              <a:lnTo>
                <a:pt x="84" y="342"/>
              </a:lnTo>
              <a:lnTo>
                <a:pt x="96" y="324"/>
              </a:lnTo>
              <a:lnTo>
                <a:pt x="108" y="330"/>
              </a:lnTo>
              <a:lnTo>
                <a:pt x="120" y="324"/>
              </a:lnTo>
              <a:lnTo>
                <a:pt x="168" y="324"/>
              </a:lnTo>
              <a:lnTo>
                <a:pt x="174" y="330"/>
              </a:lnTo>
              <a:lnTo>
                <a:pt x="174" y="372"/>
              </a:lnTo>
              <a:lnTo>
                <a:pt x="192" y="372"/>
              </a:lnTo>
              <a:lnTo>
                <a:pt x="204" y="354"/>
              </a:lnTo>
              <a:lnTo>
                <a:pt x="204" y="348"/>
              </a:lnTo>
              <a:lnTo>
                <a:pt x="198" y="342"/>
              </a:lnTo>
              <a:lnTo>
                <a:pt x="198" y="318"/>
              </a:lnTo>
              <a:lnTo>
                <a:pt x="210" y="312"/>
              </a:lnTo>
              <a:lnTo>
                <a:pt x="210" y="300"/>
              </a:lnTo>
              <a:lnTo>
                <a:pt x="222" y="294"/>
              </a:lnTo>
              <a:lnTo>
                <a:pt x="234" y="294"/>
              </a:lnTo>
              <a:lnTo>
                <a:pt x="246" y="282"/>
              </a:lnTo>
              <a:lnTo>
                <a:pt x="258" y="282"/>
              </a:lnTo>
              <a:lnTo>
                <a:pt x="258" y="264"/>
              </a:lnTo>
              <a:lnTo>
                <a:pt x="264" y="258"/>
              </a:lnTo>
              <a:lnTo>
                <a:pt x="270" y="258"/>
              </a:lnTo>
              <a:lnTo>
                <a:pt x="270" y="234"/>
              </a:lnTo>
              <a:lnTo>
                <a:pt x="276" y="228"/>
              </a:lnTo>
              <a:lnTo>
                <a:pt x="276" y="210"/>
              </a:lnTo>
              <a:lnTo>
                <a:pt x="282" y="222"/>
              </a:lnTo>
              <a:lnTo>
                <a:pt x="306" y="222"/>
              </a:lnTo>
              <a:lnTo>
                <a:pt x="306" y="210"/>
              </a:lnTo>
              <a:lnTo>
                <a:pt x="318" y="210"/>
              </a:lnTo>
              <a:lnTo>
                <a:pt x="318" y="198"/>
              </a:lnTo>
              <a:lnTo>
                <a:pt x="342" y="174"/>
              </a:lnTo>
              <a:lnTo>
                <a:pt x="348" y="174"/>
              </a:lnTo>
              <a:lnTo>
                <a:pt x="354" y="168"/>
              </a:lnTo>
              <a:lnTo>
                <a:pt x="354" y="150"/>
              </a:lnTo>
              <a:lnTo>
                <a:pt x="348" y="144"/>
              </a:lnTo>
              <a:lnTo>
                <a:pt x="336" y="138"/>
              </a:lnTo>
              <a:lnTo>
                <a:pt x="336" y="126"/>
              </a:lnTo>
              <a:lnTo>
                <a:pt x="342" y="120"/>
              </a:lnTo>
              <a:lnTo>
                <a:pt x="348" y="120"/>
              </a:lnTo>
              <a:lnTo>
                <a:pt x="354" y="114"/>
              </a:lnTo>
              <a:lnTo>
                <a:pt x="348" y="108"/>
              </a:lnTo>
              <a:lnTo>
                <a:pt x="348" y="78"/>
              </a:lnTo>
              <a:lnTo>
                <a:pt x="336" y="78"/>
              </a:lnTo>
              <a:lnTo>
                <a:pt x="318" y="60"/>
              </a:lnTo>
              <a:lnTo>
                <a:pt x="318" y="48"/>
              </a:lnTo>
              <a:lnTo>
                <a:pt x="336" y="48"/>
              </a:lnTo>
              <a:lnTo>
                <a:pt x="342" y="54"/>
              </a:lnTo>
              <a:lnTo>
                <a:pt x="360" y="30"/>
              </a:lnTo>
              <a:lnTo>
                <a:pt x="360" y="24"/>
              </a:lnTo>
              <a:lnTo>
                <a:pt x="366" y="6"/>
              </a:lnTo>
              <a:lnTo>
                <a:pt x="378" y="0"/>
              </a:lnTo>
              <a:lnTo>
                <a:pt x="384" y="0"/>
              </a:lnTo>
              <a:lnTo>
                <a:pt x="390" y="6"/>
              </a:lnTo>
              <a:lnTo>
                <a:pt x="402" y="18"/>
              </a:lnTo>
              <a:lnTo>
                <a:pt x="414" y="18"/>
              </a:lnTo>
              <a:lnTo>
                <a:pt x="420" y="24"/>
              </a:lnTo>
              <a:lnTo>
                <a:pt x="432" y="24"/>
              </a:lnTo>
              <a:lnTo>
                <a:pt x="438" y="30"/>
              </a:lnTo>
              <a:lnTo>
                <a:pt x="456" y="30"/>
              </a:lnTo>
              <a:lnTo>
                <a:pt x="462" y="24"/>
              </a:lnTo>
              <a:lnTo>
                <a:pt x="462" y="18"/>
              </a:lnTo>
              <a:lnTo>
                <a:pt x="480" y="18"/>
              </a:lnTo>
              <a:lnTo>
                <a:pt x="492" y="18"/>
              </a:lnTo>
              <a:lnTo>
                <a:pt x="498" y="6"/>
              </a:lnTo>
              <a:lnTo>
                <a:pt x="504" y="18"/>
              </a:lnTo>
              <a:lnTo>
                <a:pt x="510" y="18"/>
              </a:lnTo>
              <a:lnTo>
                <a:pt x="516" y="24"/>
              </a:lnTo>
              <a:lnTo>
                <a:pt x="510" y="30"/>
              </a:lnTo>
              <a:lnTo>
                <a:pt x="510" y="48"/>
              </a:lnTo>
              <a:lnTo>
                <a:pt x="516" y="54"/>
              </a:lnTo>
              <a:lnTo>
                <a:pt x="534" y="54"/>
              </a:lnTo>
              <a:lnTo>
                <a:pt x="546" y="60"/>
              </a:lnTo>
              <a:lnTo>
                <a:pt x="558" y="60"/>
              </a:lnTo>
              <a:lnTo>
                <a:pt x="570" y="66"/>
              </a:lnTo>
              <a:lnTo>
                <a:pt x="570" y="78"/>
              </a:lnTo>
              <a:lnTo>
                <a:pt x="576" y="84"/>
              </a:lnTo>
              <a:lnTo>
                <a:pt x="582" y="84"/>
              </a:lnTo>
              <a:lnTo>
                <a:pt x="582" y="90"/>
              </a:lnTo>
              <a:lnTo>
                <a:pt x="600" y="102"/>
              </a:lnTo>
              <a:lnTo>
                <a:pt x="594" y="114"/>
              </a:lnTo>
              <a:lnTo>
                <a:pt x="588" y="132"/>
              </a:lnTo>
              <a:lnTo>
                <a:pt x="576" y="150"/>
              </a:lnTo>
              <a:lnTo>
                <a:pt x="558" y="186"/>
              </a:lnTo>
              <a:lnTo>
                <a:pt x="552" y="198"/>
              </a:lnTo>
              <a:lnTo>
                <a:pt x="546" y="204"/>
              </a:lnTo>
              <a:lnTo>
                <a:pt x="546" y="216"/>
              </a:lnTo>
              <a:lnTo>
                <a:pt x="540" y="222"/>
              </a:lnTo>
              <a:lnTo>
                <a:pt x="534" y="228"/>
              </a:lnTo>
              <a:lnTo>
                <a:pt x="528" y="234"/>
              </a:lnTo>
              <a:lnTo>
                <a:pt x="528" y="240"/>
              </a:lnTo>
              <a:lnTo>
                <a:pt x="510" y="252"/>
              </a:lnTo>
              <a:lnTo>
                <a:pt x="504" y="264"/>
              </a:lnTo>
              <a:lnTo>
                <a:pt x="498" y="276"/>
              </a:lnTo>
              <a:lnTo>
                <a:pt x="498" y="288"/>
              </a:lnTo>
              <a:lnTo>
                <a:pt x="486" y="294"/>
              </a:lnTo>
              <a:lnTo>
                <a:pt x="468" y="312"/>
              </a:lnTo>
              <a:lnTo>
                <a:pt x="462" y="324"/>
              </a:lnTo>
              <a:lnTo>
                <a:pt x="462" y="336"/>
              </a:lnTo>
              <a:lnTo>
                <a:pt x="456" y="342"/>
              </a:lnTo>
              <a:lnTo>
                <a:pt x="456" y="348"/>
              </a:lnTo>
              <a:lnTo>
                <a:pt x="456" y="354"/>
              </a:lnTo>
              <a:lnTo>
                <a:pt x="450" y="354"/>
              </a:lnTo>
              <a:lnTo>
                <a:pt x="438" y="348"/>
              </a:lnTo>
              <a:lnTo>
                <a:pt x="432" y="342"/>
              </a:lnTo>
              <a:lnTo>
                <a:pt x="450" y="360"/>
              </a:lnTo>
              <a:lnTo>
                <a:pt x="444" y="366"/>
              </a:lnTo>
              <a:lnTo>
                <a:pt x="438" y="366"/>
              </a:lnTo>
              <a:lnTo>
                <a:pt x="438" y="372"/>
              </a:lnTo>
              <a:lnTo>
                <a:pt x="444" y="378"/>
              </a:lnTo>
              <a:lnTo>
                <a:pt x="432" y="378"/>
              </a:lnTo>
              <a:lnTo>
                <a:pt x="420" y="390"/>
              </a:lnTo>
              <a:lnTo>
                <a:pt x="414" y="402"/>
              </a:lnTo>
              <a:lnTo>
                <a:pt x="408" y="414"/>
              </a:lnTo>
              <a:lnTo>
                <a:pt x="402" y="426"/>
              </a:lnTo>
              <a:lnTo>
                <a:pt x="402" y="444"/>
              </a:lnTo>
              <a:lnTo>
                <a:pt x="402" y="450"/>
              </a:lnTo>
              <a:lnTo>
                <a:pt x="396" y="456"/>
              </a:lnTo>
              <a:lnTo>
                <a:pt x="384" y="474"/>
              </a:lnTo>
              <a:lnTo>
                <a:pt x="378" y="492"/>
              </a:lnTo>
              <a:lnTo>
                <a:pt x="366" y="516"/>
              </a:lnTo>
              <a:lnTo>
                <a:pt x="366" y="540"/>
              </a:lnTo>
              <a:lnTo>
                <a:pt x="366" y="558"/>
              </a:lnTo>
              <a:lnTo>
                <a:pt x="372" y="570"/>
              </a:lnTo>
              <a:lnTo>
                <a:pt x="378" y="588"/>
              </a:lnTo>
              <a:lnTo>
                <a:pt x="372" y="588"/>
              </a:lnTo>
              <a:lnTo>
                <a:pt x="372" y="582"/>
              </a:lnTo>
              <a:lnTo>
                <a:pt x="366" y="576"/>
              </a:lnTo>
              <a:lnTo>
                <a:pt x="360" y="576"/>
              </a:lnTo>
              <a:lnTo>
                <a:pt x="354" y="582"/>
              </a:lnTo>
              <a:lnTo>
                <a:pt x="348" y="582"/>
              </a:lnTo>
              <a:lnTo>
                <a:pt x="348" y="588"/>
              </a:lnTo>
              <a:lnTo>
                <a:pt x="348" y="594"/>
              </a:lnTo>
              <a:lnTo>
                <a:pt x="354" y="594"/>
              </a:lnTo>
              <a:lnTo>
                <a:pt x="354" y="600"/>
              </a:lnTo>
              <a:lnTo>
                <a:pt x="360" y="594"/>
              </a:lnTo>
              <a:lnTo>
                <a:pt x="366" y="594"/>
              </a:lnTo>
              <a:lnTo>
                <a:pt x="372" y="594"/>
              </a:lnTo>
              <a:lnTo>
                <a:pt x="378" y="600"/>
              </a:lnTo>
              <a:lnTo>
                <a:pt x="384" y="612"/>
              </a:lnTo>
              <a:lnTo>
                <a:pt x="396" y="624"/>
              </a:lnTo>
              <a:lnTo>
                <a:pt x="408" y="642"/>
              </a:lnTo>
              <a:lnTo>
                <a:pt x="408" y="648"/>
              </a:lnTo>
              <a:lnTo>
                <a:pt x="396" y="648"/>
              </a:lnTo>
              <a:lnTo>
                <a:pt x="408" y="678"/>
              </a:lnTo>
              <a:lnTo>
                <a:pt x="414" y="696"/>
              </a:lnTo>
              <a:lnTo>
                <a:pt x="420" y="708"/>
              </a:lnTo>
              <a:lnTo>
                <a:pt x="426" y="708"/>
              </a:lnTo>
              <a:lnTo>
                <a:pt x="444" y="732"/>
              </a:lnTo>
              <a:lnTo>
                <a:pt x="456" y="750"/>
              </a:lnTo>
              <a:lnTo>
                <a:pt x="468" y="756"/>
              </a:lnTo>
              <a:lnTo>
                <a:pt x="480" y="762"/>
              </a:lnTo>
              <a:lnTo>
                <a:pt x="492" y="762"/>
              </a:lnTo>
              <a:lnTo>
                <a:pt x="504" y="762"/>
              </a:lnTo>
              <a:lnTo>
                <a:pt x="522" y="774"/>
              </a:lnTo>
              <a:lnTo>
                <a:pt x="534" y="780"/>
              </a:lnTo>
              <a:lnTo>
                <a:pt x="534" y="786"/>
              </a:lnTo>
              <a:lnTo>
                <a:pt x="534" y="792"/>
              </a:lnTo>
              <a:lnTo>
                <a:pt x="540" y="798"/>
              </a:lnTo>
              <a:lnTo>
                <a:pt x="546" y="798"/>
              </a:lnTo>
              <a:lnTo>
                <a:pt x="546" y="804"/>
              </a:lnTo>
              <a:lnTo>
                <a:pt x="546" y="810"/>
              </a:lnTo>
              <a:lnTo>
                <a:pt x="540" y="810"/>
              </a:lnTo>
              <a:lnTo>
                <a:pt x="534" y="816"/>
              </a:lnTo>
              <a:lnTo>
                <a:pt x="534" y="822"/>
              </a:lnTo>
              <a:lnTo>
                <a:pt x="528" y="828"/>
              </a:lnTo>
              <a:lnTo>
                <a:pt x="516" y="828"/>
              </a:lnTo>
              <a:lnTo>
                <a:pt x="510" y="834"/>
              </a:lnTo>
              <a:lnTo>
                <a:pt x="504" y="834"/>
              </a:lnTo>
              <a:lnTo>
                <a:pt x="504" y="840"/>
              </a:lnTo>
              <a:lnTo>
                <a:pt x="504" y="852"/>
              </a:lnTo>
              <a:lnTo>
                <a:pt x="498" y="852"/>
              </a:lnTo>
              <a:lnTo>
                <a:pt x="492" y="846"/>
              </a:lnTo>
              <a:lnTo>
                <a:pt x="474" y="858"/>
              </a:lnTo>
              <a:lnTo>
                <a:pt x="468" y="864"/>
              </a:lnTo>
              <a:lnTo>
                <a:pt x="462" y="858"/>
              </a:lnTo>
              <a:lnTo>
                <a:pt x="462" y="864"/>
              </a:lnTo>
              <a:lnTo>
                <a:pt x="462" y="870"/>
              </a:lnTo>
              <a:lnTo>
                <a:pt x="462" y="882"/>
              </a:lnTo>
              <a:lnTo>
                <a:pt x="456" y="888"/>
              </a:lnTo>
              <a:lnTo>
                <a:pt x="450" y="894"/>
              </a:lnTo>
              <a:lnTo>
                <a:pt x="438" y="894"/>
              </a:lnTo>
              <a:lnTo>
                <a:pt x="432" y="894"/>
              </a:lnTo>
              <a:lnTo>
                <a:pt x="432" y="900"/>
              </a:lnTo>
              <a:lnTo>
                <a:pt x="420" y="900"/>
              </a:lnTo>
              <a:lnTo>
                <a:pt x="402" y="906"/>
              </a:lnTo>
              <a:lnTo>
                <a:pt x="390" y="912"/>
              </a:lnTo>
              <a:lnTo>
                <a:pt x="384" y="918"/>
              </a:lnTo>
              <a:lnTo>
                <a:pt x="378" y="930"/>
              </a:lnTo>
              <a:lnTo>
                <a:pt x="372" y="936"/>
              </a:lnTo>
              <a:lnTo>
                <a:pt x="366" y="936"/>
              </a:lnTo>
              <a:lnTo>
                <a:pt x="354" y="942"/>
              </a:lnTo>
              <a:lnTo>
                <a:pt x="360" y="942"/>
              </a:lnTo>
              <a:lnTo>
                <a:pt x="366" y="960"/>
              </a:lnTo>
              <a:lnTo>
                <a:pt x="366" y="966"/>
              </a:lnTo>
              <a:lnTo>
                <a:pt x="348" y="972"/>
              </a:lnTo>
              <a:lnTo>
                <a:pt x="336" y="978"/>
              </a:lnTo>
              <a:lnTo>
                <a:pt x="342" y="972"/>
              </a:lnTo>
              <a:lnTo>
                <a:pt x="336" y="972"/>
              </a:lnTo>
              <a:lnTo>
                <a:pt x="330" y="978"/>
              </a:lnTo>
              <a:lnTo>
                <a:pt x="324" y="984"/>
              </a:lnTo>
              <a:lnTo>
                <a:pt x="324" y="1008"/>
              </a:lnTo>
              <a:lnTo>
                <a:pt x="330" y="1014"/>
              </a:lnTo>
              <a:lnTo>
                <a:pt x="330" y="1020"/>
              </a:lnTo>
              <a:lnTo>
                <a:pt x="324" y="1032"/>
              </a:lnTo>
              <a:lnTo>
                <a:pt x="312" y="1032"/>
              </a:lnTo>
              <a:lnTo>
                <a:pt x="306" y="1032"/>
              </a:lnTo>
              <a:lnTo>
                <a:pt x="300" y="1038"/>
              </a:lnTo>
              <a:lnTo>
                <a:pt x="288" y="1044"/>
              </a:lnTo>
              <a:lnTo>
                <a:pt x="288" y="1062"/>
              </a:lnTo>
              <a:lnTo>
                <a:pt x="288" y="1074"/>
              </a:lnTo>
              <a:lnTo>
                <a:pt x="288" y="1098"/>
              </a:lnTo>
              <a:lnTo>
                <a:pt x="282" y="1104"/>
              </a:lnTo>
              <a:lnTo>
                <a:pt x="282" y="1110"/>
              </a:lnTo>
              <a:lnTo>
                <a:pt x="270" y="1122"/>
              </a:lnTo>
              <a:lnTo>
                <a:pt x="258" y="1146"/>
              </a:lnTo>
              <a:close/>
            </a:path>
          </a:pathLst>
        </a:custGeom>
        <a:solidFill>
          <a:srgbClr val="DAEEF3"/>
        </a:solidFill>
        <a:ln w="9525">
          <a:noFill/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9</xdr:col>
      <xdr:colOff>324741</xdr:colOff>
      <xdr:row>4</xdr:row>
      <xdr:rowOff>499830</xdr:rowOff>
    </xdr:from>
    <xdr:to>
      <xdr:col>11</xdr:col>
      <xdr:colOff>365740</xdr:colOff>
      <xdr:row>11</xdr:row>
      <xdr:rowOff>58040</xdr:rowOff>
    </xdr:to>
    <xdr:sp macro="" textlink="">
      <xdr:nvSpPr>
        <xdr:cNvPr id="16" name="Cataluña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SpPr>
          <a:spLocks/>
        </xdr:cNvSpPr>
      </xdr:nvSpPr>
      <xdr:spPr bwMode="auto">
        <a:xfrm>
          <a:off x="5992116" y="1499955"/>
          <a:ext cx="1317349" cy="1301285"/>
        </a:xfrm>
        <a:custGeom>
          <a:avLst/>
          <a:gdLst/>
          <a:ahLst/>
          <a:cxnLst>
            <a:cxn ang="0">
              <a:pos x="144" y="876"/>
            </a:cxn>
            <a:cxn ang="0">
              <a:pos x="180" y="870"/>
            </a:cxn>
            <a:cxn ang="0">
              <a:pos x="162" y="882"/>
            </a:cxn>
            <a:cxn ang="0">
              <a:pos x="144" y="900"/>
            </a:cxn>
            <a:cxn ang="0">
              <a:pos x="180" y="882"/>
            </a:cxn>
            <a:cxn ang="0">
              <a:pos x="216" y="846"/>
            </a:cxn>
            <a:cxn ang="0">
              <a:pos x="210" y="828"/>
            </a:cxn>
            <a:cxn ang="0">
              <a:pos x="186" y="804"/>
            </a:cxn>
            <a:cxn ang="0">
              <a:pos x="192" y="816"/>
            </a:cxn>
            <a:cxn ang="0">
              <a:pos x="162" y="810"/>
            </a:cxn>
            <a:cxn ang="0">
              <a:pos x="192" y="780"/>
            </a:cxn>
            <a:cxn ang="0">
              <a:pos x="246" y="714"/>
            </a:cxn>
            <a:cxn ang="0">
              <a:pos x="312" y="684"/>
            </a:cxn>
            <a:cxn ang="0">
              <a:pos x="378" y="654"/>
            </a:cxn>
            <a:cxn ang="0">
              <a:pos x="450" y="636"/>
            </a:cxn>
            <a:cxn ang="0">
              <a:pos x="528" y="606"/>
            </a:cxn>
            <a:cxn ang="0">
              <a:pos x="576" y="588"/>
            </a:cxn>
            <a:cxn ang="0">
              <a:pos x="606" y="540"/>
            </a:cxn>
            <a:cxn ang="0">
              <a:pos x="642" y="510"/>
            </a:cxn>
            <a:cxn ang="0">
              <a:pos x="768" y="420"/>
            </a:cxn>
            <a:cxn ang="0">
              <a:pos x="798" y="408"/>
            </a:cxn>
            <a:cxn ang="0">
              <a:pos x="840" y="372"/>
            </a:cxn>
            <a:cxn ang="0">
              <a:pos x="852" y="360"/>
            </a:cxn>
            <a:cxn ang="0">
              <a:pos x="876" y="318"/>
            </a:cxn>
            <a:cxn ang="0">
              <a:pos x="870" y="288"/>
            </a:cxn>
            <a:cxn ang="0">
              <a:pos x="852" y="252"/>
            </a:cxn>
            <a:cxn ang="0">
              <a:pos x="840" y="198"/>
            </a:cxn>
            <a:cxn ang="0">
              <a:pos x="870" y="198"/>
            </a:cxn>
            <a:cxn ang="0">
              <a:pos x="888" y="174"/>
            </a:cxn>
            <a:cxn ang="0">
              <a:pos x="876" y="168"/>
            </a:cxn>
            <a:cxn ang="0">
              <a:pos x="852" y="162"/>
            </a:cxn>
            <a:cxn ang="0">
              <a:pos x="828" y="138"/>
            </a:cxn>
            <a:cxn ang="0">
              <a:pos x="708" y="150"/>
            </a:cxn>
            <a:cxn ang="0">
              <a:pos x="642" y="168"/>
            </a:cxn>
            <a:cxn ang="0">
              <a:pos x="552" y="174"/>
            </a:cxn>
            <a:cxn ang="0">
              <a:pos x="456" y="120"/>
            </a:cxn>
            <a:cxn ang="0">
              <a:pos x="384" y="120"/>
            </a:cxn>
            <a:cxn ang="0">
              <a:pos x="360" y="48"/>
            </a:cxn>
            <a:cxn ang="0">
              <a:pos x="270" y="24"/>
            </a:cxn>
            <a:cxn ang="0">
              <a:pos x="144" y="0"/>
            </a:cxn>
            <a:cxn ang="0">
              <a:pos x="132" y="84"/>
            </a:cxn>
            <a:cxn ang="0">
              <a:pos x="132" y="120"/>
            </a:cxn>
            <a:cxn ang="0">
              <a:pos x="132" y="168"/>
            </a:cxn>
            <a:cxn ang="0">
              <a:pos x="132" y="234"/>
            </a:cxn>
            <a:cxn ang="0">
              <a:pos x="114" y="318"/>
            </a:cxn>
            <a:cxn ang="0">
              <a:pos x="66" y="414"/>
            </a:cxn>
            <a:cxn ang="0">
              <a:pos x="30" y="450"/>
            </a:cxn>
            <a:cxn ang="0">
              <a:pos x="54" y="480"/>
            </a:cxn>
            <a:cxn ang="0">
              <a:pos x="60" y="522"/>
            </a:cxn>
            <a:cxn ang="0">
              <a:pos x="36" y="564"/>
            </a:cxn>
            <a:cxn ang="0">
              <a:pos x="54" y="612"/>
            </a:cxn>
            <a:cxn ang="0">
              <a:pos x="30" y="648"/>
            </a:cxn>
            <a:cxn ang="0">
              <a:pos x="12" y="690"/>
            </a:cxn>
            <a:cxn ang="0">
              <a:pos x="24" y="714"/>
            </a:cxn>
            <a:cxn ang="0">
              <a:pos x="24" y="768"/>
            </a:cxn>
            <a:cxn ang="0">
              <a:pos x="18" y="804"/>
            </a:cxn>
            <a:cxn ang="0">
              <a:pos x="12" y="822"/>
            </a:cxn>
            <a:cxn ang="0">
              <a:pos x="36" y="828"/>
            </a:cxn>
            <a:cxn ang="0">
              <a:pos x="54" y="858"/>
            </a:cxn>
            <a:cxn ang="0">
              <a:pos x="90" y="882"/>
            </a:cxn>
            <a:cxn ang="0">
              <a:pos x="120" y="906"/>
            </a:cxn>
          </a:cxnLst>
          <a:rect l="0" t="0" r="r" b="b"/>
          <a:pathLst>
            <a:path w="894" h="906">
              <a:moveTo>
                <a:pt x="120" y="906"/>
              </a:moveTo>
              <a:lnTo>
                <a:pt x="120" y="900"/>
              </a:lnTo>
              <a:lnTo>
                <a:pt x="126" y="894"/>
              </a:lnTo>
              <a:lnTo>
                <a:pt x="144" y="876"/>
              </a:lnTo>
              <a:lnTo>
                <a:pt x="150" y="876"/>
              </a:lnTo>
              <a:lnTo>
                <a:pt x="156" y="876"/>
              </a:lnTo>
              <a:lnTo>
                <a:pt x="168" y="870"/>
              </a:lnTo>
              <a:lnTo>
                <a:pt x="180" y="870"/>
              </a:lnTo>
              <a:lnTo>
                <a:pt x="180" y="876"/>
              </a:lnTo>
              <a:lnTo>
                <a:pt x="168" y="888"/>
              </a:lnTo>
              <a:lnTo>
                <a:pt x="162" y="888"/>
              </a:lnTo>
              <a:lnTo>
                <a:pt x="162" y="882"/>
              </a:lnTo>
              <a:lnTo>
                <a:pt x="150" y="888"/>
              </a:lnTo>
              <a:lnTo>
                <a:pt x="144" y="888"/>
              </a:lnTo>
              <a:lnTo>
                <a:pt x="144" y="894"/>
              </a:lnTo>
              <a:lnTo>
                <a:pt x="144" y="900"/>
              </a:lnTo>
              <a:lnTo>
                <a:pt x="150" y="900"/>
              </a:lnTo>
              <a:lnTo>
                <a:pt x="168" y="894"/>
              </a:lnTo>
              <a:lnTo>
                <a:pt x="180" y="888"/>
              </a:lnTo>
              <a:lnTo>
                <a:pt x="180" y="882"/>
              </a:lnTo>
              <a:lnTo>
                <a:pt x="180" y="870"/>
              </a:lnTo>
              <a:lnTo>
                <a:pt x="198" y="858"/>
              </a:lnTo>
              <a:lnTo>
                <a:pt x="216" y="852"/>
              </a:lnTo>
              <a:lnTo>
                <a:pt x="216" y="846"/>
              </a:lnTo>
              <a:lnTo>
                <a:pt x="222" y="840"/>
              </a:lnTo>
              <a:lnTo>
                <a:pt x="228" y="834"/>
              </a:lnTo>
              <a:lnTo>
                <a:pt x="222" y="834"/>
              </a:lnTo>
              <a:lnTo>
                <a:pt x="210" y="828"/>
              </a:lnTo>
              <a:lnTo>
                <a:pt x="198" y="822"/>
              </a:lnTo>
              <a:lnTo>
                <a:pt x="198" y="810"/>
              </a:lnTo>
              <a:lnTo>
                <a:pt x="192" y="810"/>
              </a:lnTo>
              <a:lnTo>
                <a:pt x="186" y="804"/>
              </a:lnTo>
              <a:lnTo>
                <a:pt x="180" y="804"/>
              </a:lnTo>
              <a:lnTo>
                <a:pt x="180" y="810"/>
              </a:lnTo>
              <a:lnTo>
                <a:pt x="186" y="810"/>
              </a:lnTo>
              <a:lnTo>
                <a:pt x="192" y="816"/>
              </a:lnTo>
              <a:lnTo>
                <a:pt x="186" y="816"/>
              </a:lnTo>
              <a:lnTo>
                <a:pt x="174" y="816"/>
              </a:lnTo>
              <a:lnTo>
                <a:pt x="168" y="810"/>
              </a:lnTo>
              <a:lnTo>
                <a:pt x="162" y="810"/>
              </a:lnTo>
              <a:lnTo>
                <a:pt x="168" y="804"/>
              </a:lnTo>
              <a:lnTo>
                <a:pt x="180" y="798"/>
              </a:lnTo>
              <a:lnTo>
                <a:pt x="186" y="786"/>
              </a:lnTo>
              <a:lnTo>
                <a:pt x="192" y="780"/>
              </a:lnTo>
              <a:lnTo>
                <a:pt x="198" y="768"/>
              </a:lnTo>
              <a:lnTo>
                <a:pt x="210" y="744"/>
              </a:lnTo>
              <a:lnTo>
                <a:pt x="228" y="726"/>
              </a:lnTo>
              <a:lnTo>
                <a:pt x="246" y="714"/>
              </a:lnTo>
              <a:lnTo>
                <a:pt x="264" y="702"/>
              </a:lnTo>
              <a:lnTo>
                <a:pt x="282" y="696"/>
              </a:lnTo>
              <a:lnTo>
                <a:pt x="306" y="690"/>
              </a:lnTo>
              <a:lnTo>
                <a:pt x="312" y="684"/>
              </a:lnTo>
              <a:lnTo>
                <a:pt x="324" y="678"/>
              </a:lnTo>
              <a:lnTo>
                <a:pt x="342" y="672"/>
              </a:lnTo>
              <a:lnTo>
                <a:pt x="354" y="666"/>
              </a:lnTo>
              <a:lnTo>
                <a:pt x="378" y="654"/>
              </a:lnTo>
              <a:lnTo>
                <a:pt x="402" y="642"/>
              </a:lnTo>
              <a:lnTo>
                <a:pt x="420" y="642"/>
              </a:lnTo>
              <a:lnTo>
                <a:pt x="438" y="636"/>
              </a:lnTo>
              <a:lnTo>
                <a:pt x="450" y="636"/>
              </a:lnTo>
              <a:lnTo>
                <a:pt x="462" y="630"/>
              </a:lnTo>
              <a:lnTo>
                <a:pt x="492" y="618"/>
              </a:lnTo>
              <a:lnTo>
                <a:pt x="516" y="606"/>
              </a:lnTo>
              <a:lnTo>
                <a:pt x="528" y="606"/>
              </a:lnTo>
              <a:lnTo>
                <a:pt x="546" y="600"/>
              </a:lnTo>
              <a:lnTo>
                <a:pt x="558" y="600"/>
              </a:lnTo>
              <a:lnTo>
                <a:pt x="570" y="594"/>
              </a:lnTo>
              <a:lnTo>
                <a:pt x="576" y="588"/>
              </a:lnTo>
              <a:lnTo>
                <a:pt x="582" y="582"/>
              </a:lnTo>
              <a:lnTo>
                <a:pt x="588" y="558"/>
              </a:lnTo>
              <a:lnTo>
                <a:pt x="594" y="552"/>
              </a:lnTo>
              <a:lnTo>
                <a:pt x="606" y="540"/>
              </a:lnTo>
              <a:lnTo>
                <a:pt x="612" y="528"/>
              </a:lnTo>
              <a:lnTo>
                <a:pt x="618" y="522"/>
              </a:lnTo>
              <a:lnTo>
                <a:pt x="624" y="516"/>
              </a:lnTo>
              <a:lnTo>
                <a:pt x="642" y="510"/>
              </a:lnTo>
              <a:lnTo>
                <a:pt x="714" y="456"/>
              </a:lnTo>
              <a:lnTo>
                <a:pt x="738" y="450"/>
              </a:lnTo>
              <a:lnTo>
                <a:pt x="762" y="438"/>
              </a:lnTo>
              <a:lnTo>
                <a:pt x="768" y="420"/>
              </a:lnTo>
              <a:lnTo>
                <a:pt x="774" y="414"/>
              </a:lnTo>
              <a:lnTo>
                <a:pt x="786" y="414"/>
              </a:lnTo>
              <a:lnTo>
                <a:pt x="792" y="414"/>
              </a:lnTo>
              <a:lnTo>
                <a:pt x="798" y="408"/>
              </a:lnTo>
              <a:lnTo>
                <a:pt x="810" y="390"/>
              </a:lnTo>
              <a:lnTo>
                <a:pt x="822" y="384"/>
              </a:lnTo>
              <a:lnTo>
                <a:pt x="828" y="378"/>
              </a:lnTo>
              <a:lnTo>
                <a:pt x="840" y="372"/>
              </a:lnTo>
              <a:lnTo>
                <a:pt x="840" y="360"/>
              </a:lnTo>
              <a:lnTo>
                <a:pt x="846" y="354"/>
              </a:lnTo>
              <a:lnTo>
                <a:pt x="852" y="354"/>
              </a:lnTo>
              <a:lnTo>
                <a:pt x="852" y="360"/>
              </a:lnTo>
              <a:lnTo>
                <a:pt x="858" y="354"/>
              </a:lnTo>
              <a:lnTo>
                <a:pt x="864" y="348"/>
              </a:lnTo>
              <a:lnTo>
                <a:pt x="870" y="330"/>
              </a:lnTo>
              <a:lnTo>
                <a:pt x="876" y="318"/>
              </a:lnTo>
              <a:lnTo>
                <a:pt x="876" y="306"/>
              </a:lnTo>
              <a:lnTo>
                <a:pt x="876" y="300"/>
              </a:lnTo>
              <a:lnTo>
                <a:pt x="870" y="294"/>
              </a:lnTo>
              <a:lnTo>
                <a:pt x="870" y="288"/>
              </a:lnTo>
              <a:lnTo>
                <a:pt x="870" y="276"/>
              </a:lnTo>
              <a:lnTo>
                <a:pt x="870" y="264"/>
              </a:lnTo>
              <a:lnTo>
                <a:pt x="864" y="258"/>
              </a:lnTo>
              <a:lnTo>
                <a:pt x="852" y="252"/>
              </a:lnTo>
              <a:lnTo>
                <a:pt x="846" y="246"/>
              </a:lnTo>
              <a:lnTo>
                <a:pt x="840" y="228"/>
              </a:lnTo>
              <a:lnTo>
                <a:pt x="840" y="210"/>
              </a:lnTo>
              <a:lnTo>
                <a:pt x="840" y="198"/>
              </a:lnTo>
              <a:lnTo>
                <a:pt x="846" y="198"/>
              </a:lnTo>
              <a:lnTo>
                <a:pt x="858" y="204"/>
              </a:lnTo>
              <a:lnTo>
                <a:pt x="870" y="204"/>
              </a:lnTo>
              <a:lnTo>
                <a:pt x="870" y="198"/>
              </a:lnTo>
              <a:lnTo>
                <a:pt x="882" y="198"/>
              </a:lnTo>
              <a:lnTo>
                <a:pt x="888" y="192"/>
              </a:lnTo>
              <a:lnTo>
                <a:pt x="882" y="186"/>
              </a:lnTo>
              <a:lnTo>
                <a:pt x="888" y="174"/>
              </a:lnTo>
              <a:lnTo>
                <a:pt x="894" y="168"/>
              </a:lnTo>
              <a:lnTo>
                <a:pt x="888" y="168"/>
              </a:lnTo>
              <a:lnTo>
                <a:pt x="876" y="162"/>
              </a:lnTo>
              <a:lnTo>
                <a:pt x="876" y="168"/>
              </a:lnTo>
              <a:lnTo>
                <a:pt x="870" y="168"/>
              </a:lnTo>
              <a:lnTo>
                <a:pt x="864" y="162"/>
              </a:lnTo>
              <a:lnTo>
                <a:pt x="864" y="168"/>
              </a:lnTo>
              <a:lnTo>
                <a:pt x="852" y="162"/>
              </a:lnTo>
              <a:lnTo>
                <a:pt x="852" y="150"/>
              </a:lnTo>
              <a:lnTo>
                <a:pt x="852" y="138"/>
              </a:lnTo>
              <a:lnTo>
                <a:pt x="846" y="120"/>
              </a:lnTo>
              <a:lnTo>
                <a:pt x="828" y="138"/>
              </a:lnTo>
              <a:lnTo>
                <a:pt x="792" y="114"/>
              </a:lnTo>
              <a:lnTo>
                <a:pt x="756" y="138"/>
              </a:lnTo>
              <a:lnTo>
                <a:pt x="726" y="138"/>
              </a:lnTo>
              <a:lnTo>
                <a:pt x="708" y="150"/>
              </a:lnTo>
              <a:lnTo>
                <a:pt x="714" y="180"/>
              </a:lnTo>
              <a:lnTo>
                <a:pt x="684" y="174"/>
              </a:lnTo>
              <a:lnTo>
                <a:pt x="666" y="180"/>
              </a:lnTo>
              <a:lnTo>
                <a:pt x="642" y="168"/>
              </a:lnTo>
              <a:lnTo>
                <a:pt x="630" y="150"/>
              </a:lnTo>
              <a:lnTo>
                <a:pt x="582" y="150"/>
              </a:lnTo>
              <a:lnTo>
                <a:pt x="558" y="156"/>
              </a:lnTo>
              <a:lnTo>
                <a:pt x="552" y="174"/>
              </a:lnTo>
              <a:lnTo>
                <a:pt x="528" y="180"/>
              </a:lnTo>
              <a:lnTo>
                <a:pt x="504" y="156"/>
              </a:lnTo>
              <a:lnTo>
                <a:pt x="492" y="126"/>
              </a:lnTo>
              <a:lnTo>
                <a:pt x="456" y="120"/>
              </a:lnTo>
              <a:lnTo>
                <a:pt x="426" y="150"/>
              </a:lnTo>
              <a:lnTo>
                <a:pt x="378" y="150"/>
              </a:lnTo>
              <a:lnTo>
                <a:pt x="366" y="138"/>
              </a:lnTo>
              <a:lnTo>
                <a:pt x="384" y="120"/>
              </a:lnTo>
              <a:lnTo>
                <a:pt x="372" y="96"/>
              </a:lnTo>
              <a:lnTo>
                <a:pt x="384" y="78"/>
              </a:lnTo>
              <a:lnTo>
                <a:pt x="378" y="60"/>
              </a:lnTo>
              <a:lnTo>
                <a:pt x="360" y="48"/>
              </a:lnTo>
              <a:lnTo>
                <a:pt x="330" y="30"/>
              </a:lnTo>
              <a:lnTo>
                <a:pt x="300" y="24"/>
              </a:lnTo>
              <a:lnTo>
                <a:pt x="288" y="36"/>
              </a:lnTo>
              <a:lnTo>
                <a:pt x="270" y="24"/>
              </a:lnTo>
              <a:lnTo>
                <a:pt x="234" y="24"/>
              </a:lnTo>
              <a:lnTo>
                <a:pt x="192" y="24"/>
              </a:lnTo>
              <a:lnTo>
                <a:pt x="174" y="6"/>
              </a:lnTo>
              <a:lnTo>
                <a:pt x="144" y="0"/>
              </a:lnTo>
              <a:lnTo>
                <a:pt x="96" y="0"/>
              </a:lnTo>
              <a:lnTo>
                <a:pt x="108" y="36"/>
              </a:lnTo>
              <a:lnTo>
                <a:pt x="120" y="66"/>
              </a:lnTo>
              <a:lnTo>
                <a:pt x="132" y="84"/>
              </a:lnTo>
              <a:lnTo>
                <a:pt x="138" y="90"/>
              </a:lnTo>
              <a:lnTo>
                <a:pt x="138" y="108"/>
              </a:lnTo>
              <a:lnTo>
                <a:pt x="132" y="114"/>
              </a:lnTo>
              <a:lnTo>
                <a:pt x="132" y="120"/>
              </a:lnTo>
              <a:lnTo>
                <a:pt x="126" y="126"/>
              </a:lnTo>
              <a:lnTo>
                <a:pt x="126" y="150"/>
              </a:lnTo>
              <a:lnTo>
                <a:pt x="132" y="156"/>
              </a:lnTo>
              <a:lnTo>
                <a:pt x="132" y="168"/>
              </a:lnTo>
              <a:lnTo>
                <a:pt x="138" y="174"/>
              </a:lnTo>
              <a:lnTo>
                <a:pt x="138" y="204"/>
              </a:lnTo>
              <a:lnTo>
                <a:pt x="132" y="216"/>
              </a:lnTo>
              <a:lnTo>
                <a:pt x="132" y="234"/>
              </a:lnTo>
              <a:lnTo>
                <a:pt x="126" y="240"/>
              </a:lnTo>
              <a:lnTo>
                <a:pt x="126" y="276"/>
              </a:lnTo>
              <a:lnTo>
                <a:pt x="114" y="294"/>
              </a:lnTo>
              <a:lnTo>
                <a:pt x="114" y="318"/>
              </a:lnTo>
              <a:lnTo>
                <a:pt x="102" y="330"/>
              </a:lnTo>
              <a:lnTo>
                <a:pt x="102" y="378"/>
              </a:lnTo>
              <a:lnTo>
                <a:pt x="78" y="396"/>
              </a:lnTo>
              <a:lnTo>
                <a:pt x="66" y="414"/>
              </a:lnTo>
              <a:lnTo>
                <a:pt x="54" y="414"/>
              </a:lnTo>
              <a:lnTo>
                <a:pt x="42" y="420"/>
              </a:lnTo>
              <a:lnTo>
                <a:pt x="30" y="444"/>
              </a:lnTo>
              <a:lnTo>
                <a:pt x="30" y="450"/>
              </a:lnTo>
              <a:lnTo>
                <a:pt x="36" y="468"/>
              </a:lnTo>
              <a:lnTo>
                <a:pt x="36" y="474"/>
              </a:lnTo>
              <a:lnTo>
                <a:pt x="42" y="474"/>
              </a:lnTo>
              <a:lnTo>
                <a:pt x="54" y="480"/>
              </a:lnTo>
              <a:lnTo>
                <a:pt x="60" y="480"/>
              </a:lnTo>
              <a:lnTo>
                <a:pt x="66" y="492"/>
              </a:lnTo>
              <a:lnTo>
                <a:pt x="66" y="510"/>
              </a:lnTo>
              <a:lnTo>
                <a:pt x="60" y="522"/>
              </a:lnTo>
              <a:lnTo>
                <a:pt x="42" y="528"/>
              </a:lnTo>
              <a:lnTo>
                <a:pt x="36" y="528"/>
              </a:lnTo>
              <a:lnTo>
                <a:pt x="36" y="552"/>
              </a:lnTo>
              <a:lnTo>
                <a:pt x="36" y="564"/>
              </a:lnTo>
              <a:lnTo>
                <a:pt x="42" y="570"/>
              </a:lnTo>
              <a:lnTo>
                <a:pt x="54" y="588"/>
              </a:lnTo>
              <a:lnTo>
                <a:pt x="42" y="594"/>
              </a:lnTo>
              <a:lnTo>
                <a:pt x="54" y="612"/>
              </a:lnTo>
              <a:lnTo>
                <a:pt x="54" y="618"/>
              </a:lnTo>
              <a:lnTo>
                <a:pt x="42" y="624"/>
              </a:lnTo>
              <a:lnTo>
                <a:pt x="36" y="630"/>
              </a:lnTo>
              <a:lnTo>
                <a:pt x="30" y="648"/>
              </a:lnTo>
              <a:lnTo>
                <a:pt x="12" y="672"/>
              </a:lnTo>
              <a:lnTo>
                <a:pt x="0" y="672"/>
              </a:lnTo>
              <a:lnTo>
                <a:pt x="0" y="690"/>
              </a:lnTo>
              <a:lnTo>
                <a:pt x="12" y="690"/>
              </a:lnTo>
              <a:lnTo>
                <a:pt x="12" y="702"/>
              </a:lnTo>
              <a:lnTo>
                <a:pt x="18" y="690"/>
              </a:lnTo>
              <a:lnTo>
                <a:pt x="24" y="702"/>
              </a:lnTo>
              <a:lnTo>
                <a:pt x="24" y="714"/>
              </a:lnTo>
              <a:lnTo>
                <a:pt x="30" y="720"/>
              </a:lnTo>
              <a:lnTo>
                <a:pt x="24" y="738"/>
              </a:lnTo>
              <a:lnTo>
                <a:pt x="24" y="744"/>
              </a:lnTo>
              <a:lnTo>
                <a:pt x="24" y="768"/>
              </a:lnTo>
              <a:lnTo>
                <a:pt x="24" y="774"/>
              </a:lnTo>
              <a:lnTo>
                <a:pt x="30" y="780"/>
              </a:lnTo>
              <a:lnTo>
                <a:pt x="30" y="792"/>
              </a:lnTo>
              <a:lnTo>
                <a:pt x="18" y="804"/>
              </a:lnTo>
              <a:lnTo>
                <a:pt x="12" y="804"/>
              </a:lnTo>
              <a:lnTo>
                <a:pt x="0" y="810"/>
              </a:lnTo>
              <a:lnTo>
                <a:pt x="0" y="822"/>
              </a:lnTo>
              <a:lnTo>
                <a:pt x="12" y="822"/>
              </a:lnTo>
              <a:lnTo>
                <a:pt x="18" y="810"/>
              </a:lnTo>
              <a:lnTo>
                <a:pt x="24" y="822"/>
              </a:lnTo>
              <a:lnTo>
                <a:pt x="30" y="822"/>
              </a:lnTo>
              <a:lnTo>
                <a:pt x="36" y="828"/>
              </a:lnTo>
              <a:lnTo>
                <a:pt x="30" y="834"/>
              </a:lnTo>
              <a:lnTo>
                <a:pt x="30" y="852"/>
              </a:lnTo>
              <a:lnTo>
                <a:pt x="36" y="858"/>
              </a:lnTo>
              <a:lnTo>
                <a:pt x="54" y="858"/>
              </a:lnTo>
              <a:lnTo>
                <a:pt x="66" y="864"/>
              </a:lnTo>
              <a:lnTo>
                <a:pt x="78" y="864"/>
              </a:lnTo>
              <a:lnTo>
                <a:pt x="90" y="870"/>
              </a:lnTo>
              <a:lnTo>
                <a:pt x="90" y="882"/>
              </a:lnTo>
              <a:lnTo>
                <a:pt x="96" y="888"/>
              </a:lnTo>
              <a:lnTo>
                <a:pt x="102" y="888"/>
              </a:lnTo>
              <a:lnTo>
                <a:pt x="102" y="894"/>
              </a:lnTo>
              <a:lnTo>
                <a:pt x="120" y="906"/>
              </a:lnTo>
              <a:close/>
            </a:path>
          </a:pathLst>
        </a:custGeom>
        <a:solidFill>
          <a:srgbClr val="92CDDC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5</xdr:col>
      <xdr:colOff>190285</xdr:colOff>
      <xdr:row>25</xdr:row>
      <xdr:rowOff>21862</xdr:rowOff>
    </xdr:from>
    <xdr:to>
      <xdr:col>5</xdr:col>
      <xdr:colOff>191759</xdr:colOff>
      <xdr:row>25</xdr:row>
      <xdr:rowOff>30480</xdr:rowOff>
    </xdr:to>
    <xdr:sp macro="" textlink="">
      <xdr:nvSpPr>
        <xdr:cNvPr id="17" name="Ceuta">
          <a:extLst>
            <a:ext uri="{FF2B5EF4-FFF2-40B4-BE49-F238E27FC236}">
              <a16:creationId xmlns:a16="http://schemas.microsoft.com/office/drawing/2014/main" id="{00000000-0008-0000-1000-000011000000}"/>
            </a:ext>
          </a:extLst>
        </xdr:cNvPr>
        <xdr:cNvSpPr>
          <a:spLocks noChangeArrowheads="1"/>
        </xdr:cNvSpPr>
      </xdr:nvSpPr>
      <xdr:spPr bwMode="auto">
        <a:xfrm>
          <a:off x="3543085" y="5422537"/>
          <a:ext cx="1474" cy="8618"/>
        </a:xfrm>
        <a:prstGeom prst="ellipse">
          <a:avLst/>
        </a:prstGeom>
        <a:solidFill>
          <a:srgbClr val="92CDDC"/>
        </a:solidFill>
        <a:ln w="9525">
          <a:noFill/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7</xdr:col>
      <xdr:colOff>144735</xdr:colOff>
      <xdr:row>26</xdr:row>
      <xdr:rowOff>59001</xdr:rowOff>
    </xdr:from>
    <xdr:to>
      <xdr:col>7</xdr:col>
      <xdr:colOff>146986</xdr:colOff>
      <xdr:row>26</xdr:row>
      <xdr:rowOff>61195</xdr:rowOff>
    </xdr:to>
    <xdr:sp macro="" textlink="">
      <xdr:nvSpPr>
        <xdr:cNvPr id="18" name="Melilla">
          <a:extLst>
            <a:ext uri="{FF2B5EF4-FFF2-40B4-BE49-F238E27FC236}">
              <a16:creationId xmlns:a16="http://schemas.microsoft.com/office/drawing/2014/main" id="{00000000-0008-0000-1000-000012000000}"/>
            </a:ext>
          </a:extLst>
        </xdr:cNvPr>
        <xdr:cNvSpPr>
          <a:spLocks noChangeArrowheads="1"/>
        </xdr:cNvSpPr>
      </xdr:nvSpPr>
      <xdr:spPr bwMode="auto">
        <a:xfrm>
          <a:off x="4697685" y="5650176"/>
          <a:ext cx="2251" cy="2194"/>
        </a:xfrm>
        <a:prstGeom prst="ellipse">
          <a:avLst/>
        </a:prstGeom>
        <a:solidFill>
          <a:srgbClr val="92CDDC"/>
        </a:solidFill>
        <a:ln w="9525">
          <a:noFill/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2</xdr:col>
      <xdr:colOff>1904</xdr:colOff>
      <xdr:row>24</xdr:row>
      <xdr:rowOff>18796</xdr:rowOff>
    </xdr:from>
    <xdr:to>
      <xdr:col>3</xdr:col>
      <xdr:colOff>237509</xdr:colOff>
      <xdr:row>27</xdr:row>
      <xdr:rowOff>85012</xdr:rowOff>
    </xdr:to>
    <xdr:grpSp>
      <xdr:nvGrpSpPr>
        <xdr:cNvPr id="19" name="Islas Canarias">
          <a:extLst>
            <a:ext uri="{FF2B5EF4-FFF2-40B4-BE49-F238E27FC236}">
              <a16:creationId xmlns:a16="http://schemas.microsoft.com/office/drawing/2014/main" id="{00000000-0008-0000-1000-000013000000}"/>
            </a:ext>
          </a:extLst>
        </xdr:cNvPr>
        <xdr:cNvGrpSpPr/>
      </xdr:nvGrpSpPr>
      <xdr:grpSpPr>
        <a:xfrm>
          <a:off x="649604" y="5228971"/>
          <a:ext cx="1816755" cy="637716"/>
          <a:chOff x="981075" y="5364163"/>
          <a:chExt cx="1685925" cy="704850"/>
        </a:xfrm>
        <a:solidFill>
          <a:srgbClr val="92CDDC"/>
        </a:solidFill>
      </xdr:grpSpPr>
      <xdr:sp macro="" textlink="">
        <xdr:nvSpPr>
          <xdr:cNvPr id="20" name="Freeform 9">
            <a:extLst>
              <a:ext uri="{FF2B5EF4-FFF2-40B4-BE49-F238E27FC236}">
                <a16:creationId xmlns:a16="http://schemas.microsoft.com/office/drawing/2014/main" id="{00000000-0008-0000-1000-000014000000}"/>
              </a:ext>
            </a:extLst>
          </xdr:cNvPr>
          <xdr:cNvSpPr>
            <a:spLocks/>
          </xdr:cNvSpPr>
        </xdr:nvSpPr>
        <xdr:spPr bwMode="auto">
          <a:xfrm>
            <a:off x="1047750" y="5583238"/>
            <a:ext cx="104775" cy="161925"/>
          </a:xfrm>
          <a:custGeom>
            <a:avLst/>
            <a:gdLst/>
            <a:ahLst/>
            <a:cxnLst>
              <a:cxn ang="0">
                <a:pos x="42" y="6"/>
              </a:cxn>
              <a:cxn ang="0">
                <a:pos x="30" y="6"/>
              </a:cxn>
              <a:cxn ang="0">
                <a:pos x="24" y="6"/>
              </a:cxn>
              <a:cxn ang="0">
                <a:pos x="18" y="0"/>
              </a:cxn>
              <a:cxn ang="0">
                <a:pos x="18" y="6"/>
              </a:cxn>
              <a:cxn ang="0">
                <a:pos x="6" y="12"/>
              </a:cxn>
              <a:cxn ang="0">
                <a:pos x="0" y="18"/>
              </a:cxn>
              <a:cxn ang="0">
                <a:pos x="0" y="24"/>
              </a:cxn>
              <a:cxn ang="0">
                <a:pos x="0" y="30"/>
              </a:cxn>
              <a:cxn ang="0">
                <a:pos x="6" y="36"/>
              </a:cxn>
              <a:cxn ang="0">
                <a:pos x="6" y="42"/>
              </a:cxn>
              <a:cxn ang="0">
                <a:pos x="6" y="48"/>
              </a:cxn>
              <a:cxn ang="0">
                <a:pos x="18" y="54"/>
              </a:cxn>
              <a:cxn ang="0">
                <a:pos x="18" y="66"/>
              </a:cxn>
              <a:cxn ang="0">
                <a:pos x="24" y="72"/>
              </a:cxn>
              <a:cxn ang="0">
                <a:pos x="24" y="78"/>
              </a:cxn>
              <a:cxn ang="0">
                <a:pos x="24" y="90"/>
              </a:cxn>
              <a:cxn ang="0">
                <a:pos x="30" y="90"/>
              </a:cxn>
              <a:cxn ang="0">
                <a:pos x="30" y="102"/>
              </a:cxn>
              <a:cxn ang="0">
                <a:pos x="36" y="102"/>
              </a:cxn>
              <a:cxn ang="0">
                <a:pos x="36" y="96"/>
              </a:cxn>
              <a:cxn ang="0">
                <a:pos x="48" y="84"/>
              </a:cxn>
              <a:cxn ang="0">
                <a:pos x="54" y="72"/>
              </a:cxn>
              <a:cxn ang="0">
                <a:pos x="54" y="60"/>
              </a:cxn>
              <a:cxn ang="0">
                <a:pos x="54" y="48"/>
              </a:cxn>
              <a:cxn ang="0">
                <a:pos x="54" y="42"/>
              </a:cxn>
              <a:cxn ang="0">
                <a:pos x="60" y="36"/>
              </a:cxn>
              <a:cxn ang="0">
                <a:pos x="66" y="30"/>
              </a:cxn>
              <a:cxn ang="0">
                <a:pos x="60" y="24"/>
              </a:cxn>
              <a:cxn ang="0">
                <a:pos x="54" y="18"/>
              </a:cxn>
              <a:cxn ang="0">
                <a:pos x="54" y="6"/>
              </a:cxn>
              <a:cxn ang="0">
                <a:pos x="48" y="6"/>
              </a:cxn>
              <a:cxn ang="0">
                <a:pos x="42" y="6"/>
              </a:cxn>
            </a:cxnLst>
            <a:rect l="0" t="0" r="r" b="b"/>
            <a:pathLst>
              <a:path w="66" h="102">
                <a:moveTo>
                  <a:pt x="42" y="6"/>
                </a:moveTo>
                <a:lnTo>
                  <a:pt x="30" y="6"/>
                </a:lnTo>
                <a:lnTo>
                  <a:pt x="24" y="6"/>
                </a:lnTo>
                <a:lnTo>
                  <a:pt x="18" y="0"/>
                </a:lnTo>
                <a:lnTo>
                  <a:pt x="18" y="6"/>
                </a:lnTo>
                <a:lnTo>
                  <a:pt x="6" y="12"/>
                </a:lnTo>
                <a:lnTo>
                  <a:pt x="0" y="18"/>
                </a:lnTo>
                <a:lnTo>
                  <a:pt x="0" y="24"/>
                </a:lnTo>
                <a:lnTo>
                  <a:pt x="0" y="30"/>
                </a:lnTo>
                <a:lnTo>
                  <a:pt x="6" y="36"/>
                </a:lnTo>
                <a:lnTo>
                  <a:pt x="6" y="42"/>
                </a:lnTo>
                <a:lnTo>
                  <a:pt x="6" y="48"/>
                </a:lnTo>
                <a:lnTo>
                  <a:pt x="18" y="54"/>
                </a:lnTo>
                <a:lnTo>
                  <a:pt x="18" y="66"/>
                </a:lnTo>
                <a:lnTo>
                  <a:pt x="24" y="72"/>
                </a:lnTo>
                <a:lnTo>
                  <a:pt x="24" y="78"/>
                </a:lnTo>
                <a:lnTo>
                  <a:pt x="24" y="90"/>
                </a:lnTo>
                <a:lnTo>
                  <a:pt x="30" y="90"/>
                </a:lnTo>
                <a:lnTo>
                  <a:pt x="30" y="102"/>
                </a:lnTo>
                <a:lnTo>
                  <a:pt x="36" y="102"/>
                </a:lnTo>
                <a:lnTo>
                  <a:pt x="36" y="96"/>
                </a:lnTo>
                <a:lnTo>
                  <a:pt x="48" y="84"/>
                </a:lnTo>
                <a:lnTo>
                  <a:pt x="54" y="72"/>
                </a:lnTo>
                <a:lnTo>
                  <a:pt x="54" y="60"/>
                </a:lnTo>
                <a:lnTo>
                  <a:pt x="54" y="48"/>
                </a:lnTo>
                <a:lnTo>
                  <a:pt x="54" y="42"/>
                </a:lnTo>
                <a:lnTo>
                  <a:pt x="60" y="36"/>
                </a:lnTo>
                <a:lnTo>
                  <a:pt x="66" y="30"/>
                </a:lnTo>
                <a:lnTo>
                  <a:pt x="60" y="24"/>
                </a:lnTo>
                <a:lnTo>
                  <a:pt x="54" y="18"/>
                </a:lnTo>
                <a:lnTo>
                  <a:pt x="54" y="6"/>
                </a:lnTo>
                <a:lnTo>
                  <a:pt x="48" y="6"/>
                </a:lnTo>
                <a:lnTo>
                  <a:pt x="42" y="6"/>
                </a:lnTo>
                <a:close/>
              </a:path>
            </a:pathLst>
          </a:custGeom>
          <a:grpFill/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1" name="Freeform 10">
            <a:extLst>
              <a:ext uri="{FF2B5EF4-FFF2-40B4-BE49-F238E27FC236}">
                <a16:creationId xmlns:a16="http://schemas.microsoft.com/office/drawing/2014/main" id="{00000000-0008-0000-1000-000015000000}"/>
              </a:ext>
            </a:extLst>
          </xdr:cNvPr>
          <xdr:cNvSpPr>
            <a:spLocks/>
          </xdr:cNvSpPr>
        </xdr:nvSpPr>
        <xdr:spPr bwMode="auto">
          <a:xfrm>
            <a:off x="2619375" y="5364163"/>
            <a:ext cx="19050" cy="9525"/>
          </a:xfrm>
          <a:custGeom>
            <a:avLst/>
            <a:gdLst/>
            <a:ahLst/>
            <a:cxnLst>
              <a:cxn ang="0">
                <a:pos x="6" y="0"/>
              </a:cxn>
              <a:cxn ang="0">
                <a:pos x="0" y="6"/>
              </a:cxn>
              <a:cxn ang="0">
                <a:pos x="6" y="6"/>
              </a:cxn>
              <a:cxn ang="0">
                <a:pos x="12" y="0"/>
              </a:cxn>
              <a:cxn ang="0">
                <a:pos x="6" y="0"/>
              </a:cxn>
            </a:cxnLst>
            <a:rect l="0" t="0" r="r" b="b"/>
            <a:pathLst>
              <a:path w="12" h="6">
                <a:moveTo>
                  <a:pt x="6" y="0"/>
                </a:moveTo>
                <a:lnTo>
                  <a:pt x="0" y="6"/>
                </a:lnTo>
                <a:lnTo>
                  <a:pt x="6" y="6"/>
                </a:lnTo>
                <a:lnTo>
                  <a:pt x="12" y="0"/>
                </a:lnTo>
                <a:lnTo>
                  <a:pt x="6" y="0"/>
                </a:lnTo>
                <a:close/>
              </a:path>
            </a:pathLst>
          </a:custGeom>
          <a:grpFill/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2" name="Freeform 11">
            <a:extLst>
              <a:ext uri="{FF2B5EF4-FFF2-40B4-BE49-F238E27FC236}">
                <a16:creationId xmlns:a16="http://schemas.microsoft.com/office/drawing/2014/main" id="{00000000-0008-0000-1000-000016000000}"/>
              </a:ext>
            </a:extLst>
          </xdr:cNvPr>
          <xdr:cNvSpPr>
            <a:spLocks/>
          </xdr:cNvSpPr>
        </xdr:nvSpPr>
        <xdr:spPr bwMode="auto">
          <a:xfrm>
            <a:off x="2619375" y="5411788"/>
            <a:ext cx="28575" cy="28575"/>
          </a:xfrm>
          <a:custGeom>
            <a:avLst/>
            <a:gdLst/>
            <a:ahLst/>
            <a:cxnLst>
              <a:cxn ang="0">
                <a:pos x="6" y="6"/>
              </a:cxn>
              <a:cxn ang="0">
                <a:pos x="0" y="12"/>
              </a:cxn>
              <a:cxn ang="0">
                <a:pos x="0" y="18"/>
              </a:cxn>
              <a:cxn ang="0">
                <a:pos x="6" y="18"/>
              </a:cxn>
              <a:cxn ang="0">
                <a:pos x="6" y="12"/>
              </a:cxn>
              <a:cxn ang="0">
                <a:pos x="12" y="12"/>
              </a:cxn>
              <a:cxn ang="0">
                <a:pos x="18" y="6"/>
              </a:cxn>
              <a:cxn ang="0">
                <a:pos x="12" y="0"/>
              </a:cxn>
              <a:cxn ang="0">
                <a:pos x="6" y="0"/>
              </a:cxn>
              <a:cxn ang="0">
                <a:pos x="6" y="6"/>
              </a:cxn>
            </a:cxnLst>
            <a:rect l="0" t="0" r="r" b="b"/>
            <a:pathLst>
              <a:path w="18" h="18">
                <a:moveTo>
                  <a:pt x="6" y="6"/>
                </a:moveTo>
                <a:lnTo>
                  <a:pt x="0" y="12"/>
                </a:lnTo>
                <a:lnTo>
                  <a:pt x="0" y="18"/>
                </a:lnTo>
                <a:lnTo>
                  <a:pt x="6" y="18"/>
                </a:lnTo>
                <a:lnTo>
                  <a:pt x="6" y="12"/>
                </a:lnTo>
                <a:lnTo>
                  <a:pt x="12" y="12"/>
                </a:lnTo>
                <a:lnTo>
                  <a:pt x="18" y="6"/>
                </a:lnTo>
                <a:lnTo>
                  <a:pt x="12" y="0"/>
                </a:lnTo>
                <a:lnTo>
                  <a:pt x="6" y="0"/>
                </a:lnTo>
                <a:lnTo>
                  <a:pt x="6" y="6"/>
                </a:lnTo>
                <a:close/>
              </a:path>
            </a:pathLst>
          </a:custGeom>
          <a:grpFill/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3" name="Freeform 12">
            <a:extLst>
              <a:ext uri="{FF2B5EF4-FFF2-40B4-BE49-F238E27FC236}">
                <a16:creationId xmlns:a16="http://schemas.microsoft.com/office/drawing/2014/main" id="{00000000-0008-0000-1000-000017000000}"/>
              </a:ext>
            </a:extLst>
          </xdr:cNvPr>
          <xdr:cNvSpPr>
            <a:spLocks/>
          </xdr:cNvSpPr>
        </xdr:nvSpPr>
        <xdr:spPr bwMode="auto">
          <a:xfrm>
            <a:off x="2505075" y="5430838"/>
            <a:ext cx="161925" cy="161925"/>
          </a:xfrm>
          <a:custGeom>
            <a:avLst/>
            <a:gdLst/>
            <a:ahLst/>
            <a:cxnLst>
              <a:cxn ang="0">
                <a:pos x="90" y="0"/>
              </a:cxn>
              <a:cxn ang="0">
                <a:pos x="84" y="6"/>
              </a:cxn>
              <a:cxn ang="0">
                <a:pos x="78" y="18"/>
              </a:cxn>
              <a:cxn ang="0">
                <a:pos x="78" y="24"/>
              </a:cxn>
              <a:cxn ang="0">
                <a:pos x="72" y="30"/>
              </a:cxn>
              <a:cxn ang="0">
                <a:pos x="66" y="30"/>
              </a:cxn>
              <a:cxn ang="0">
                <a:pos x="60" y="24"/>
              </a:cxn>
              <a:cxn ang="0">
                <a:pos x="54" y="30"/>
              </a:cxn>
              <a:cxn ang="0">
                <a:pos x="48" y="36"/>
              </a:cxn>
              <a:cxn ang="0">
                <a:pos x="42" y="36"/>
              </a:cxn>
              <a:cxn ang="0">
                <a:pos x="30" y="42"/>
              </a:cxn>
              <a:cxn ang="0">
                <a:pos x="24" y="42"/>
              </a:cxn>
              <a:cxn ang="0">
                <a:pos x="18" y="48"/>
              </a:cxn>
              <a:cxn ang="0">
                <a:pos x="12" y="60"/>
              </a:cxn>
              <a:cxn ang="0">
                <a:pos x="12" y="66"/>
              </a:cxn>
              <a:cxn ang="0">
                <a:pos x="12" y="72"/>
              </a:cxn>
              <a:cxn ang="0">
                <a:pos x="12" y="84"/>
              </a:cxn>
              <a:cxn ang="0">
                <a:pos x="6" y="84"/>
              </a:cxn>
              <a:cxn ang="0">
                <a:pos x="0" y="90"/>
              </a:cxn>
              <a:cxn ang="0">
                <a:pos x="6" y="96"/>
              </a:cxn>
              <a:cxn ang="0">
                <a:pos x="12" y="96"/>
              </a:cxn>
              <a:cxn ang="0">
                <a:pos x="18" y="96"/>
              </a:cxn>
              <a:cxn ang="0">
                <a:pos x="24" y="102"/>
              </a:cxn>
              <a:cxn ang="0">
                <a:pos x="24" y="96"/>
              </a:cxn>
              <a:cxn ang="0">
                <a:pos x="30" y="96"/>
              </a:cxn>
              <a:cxn ang="0">
                <a:pos x="30" y="90"/>
              </a:cxn>
              <a:cxn ang="0">
                <a:pos x="36" y="84"/>
              </a:cxn>
              <a:cxn ang="0">
                <a:pos x="54" y="78"/>
              </a:cxn>
              <a:cxn ang="0">
                <a:pos x="66" y="78"/>
              </a:cxn>
              <a:cxn ang="0">
                <a:pos x="72" y="72"/>
              </a:cxn>
              <a:cxn ang="0">
                <a:pos x="90" y="60"/>
              </a:cxn>
              <a:cxn ang="0">
                <a:pos x="90" y="48"/>
              </a:cxn>
              <a:cxn ang="0">
                <a:pos x="90" y="42"/>
              </a:cxn>
              <a:cxn ang="0">
                <a:pos x="96" y="36"/>
              </a:cxn>
              <a:cxn ang="0">
                <a:pos x="90" y="30"/>
              </a:cxn>
              <a:cxn ang="0">
                <a:pos x="96" y="24"/>
              </a:cxn>
              <a:cxn ang="0">
                <a:pos x="102" y="12"/>
              </a:cxn>
              <a:cxn ang="0">
                <a:pos x="96" y="6"/>
              </a:cxn>
              <a:cxn ang="0">
                <a:pos x="90" y="0"/>
              </a:cxn>
            </a:cxnLst>
            <a:rect l="0" t="0" r="r" b="b"/>
            <a:pathLst>
              <a:path w="102" h="102">
                <a:moveTo>
                  <a:pt x="90" y="0"/>
                </a:moveTo>
                <a:lnTo>
                  <a:pt x="84" y="6"/>
                </a:lnTo>
                <a:lnTo>
                  <a:pt x="78" y="18"/>
                </a:lnTo>
                <a:lnTo>
                  <a:pt x="78" y="24"/>
                </a:lnTo>
                <a:lnTo>
                  <a:pt x="72" y="30"/>
                </a:lnTo>
                <a:lnTo>
                  <a:pt x="66" y="30"/>
                </a:lnTo>
                <a:lnTo>
                  <a:pt x="60" y="24"/>
                </a:lnTo>
                <a:lnTo>
                  <a:pt x="54" y="30"/>
                </a:lnTo>
                <a:lnTo>
                  <a:pt x="48" y="36"/>
                </a:lnTo>
                <a:lnTo>
                  <a:pt x="42" y="36"/>
                </a:lnTo>
                <a:lnTo>
                  <a:pt x="30" y="42"/>
                </a:lnTo>
                <a:lnTo>
                  <a:pt x="24" y="42"/>
                </a:lnTo>
                <a:lnTo>
                  <a:pt x="18" y="48"/>
                </a:lnTo>
                <a:lnTo>
                  <a:pt x="12" y="60"/>
                </a:lnTo>
                <a:lnTo>
                  <a:pt x="12" y="66"/>
                </a:lnTo>
                <a:lnTo>
                  <a:pt x="12" y="72"/>
                </a:lnTo>
                <a:lnTo>
                  <a:pt x="12" y="84"/>
                </a:lnTo>
                <a:lnTo>
                  <a:pt x="6" y="84"/>
                </a:lnTo>
                <a:lnTo>
                  <a:pt x="0" y="90"/>
                </a:lnTo>
                <a:lnTo>
                  <a:pt x="6" y="96"/>
                </a:lnTo>
                <a:lnTo>
                  <a:pt x="12" y="96"/>
                </a:lnTo>
                <a:lnTo>
                  <a:pt x="18" y="96"/>
                </a:lnTo>
                <a:lnTo>
                  <a:pt x="24" y="102"/>
                </a:lnTo>
                <a:lnTo>
                  <a:pt x="24" y="96"/>
                </a:lnTo>
                <a:lnTo>
                  <a:pt x="30" y="96"/>
                </a:lnTo>
                <a:lnTo>
                  <a:pt x="30" y="90"/>
                </a:lnTo>
                <a:lnTo>
                  <a:pt x="36" y="84"/>
                </a:lnTo>
                <a:lnTo>
                  <a:pt x="54" y="78"/>
                </a:lnTo>
                <a:lnTo>
                  <a:pt x="66" y="78"/>
                </a:lnTo>
                <a:lnTo>
                  <a:pt x="72" y="72"/>
                </a:lnTo>
                <a:lnTo>
                  <a:pt x="90" y="60"/>
                </a:lnTo>
                <a:lnTo>
                  <a:pt x="90" y="48"/>
                </a:lnTo>
                <a:lnTo>
                  <a:pt x="90" y="42"/>
                </a:lnTo>
                <a:lnTo>
                  <a:pt x="96" y="36"/>
                </a:lnTo>
                <a:lnTo>
                  <a:pt x="90" y="30"/>
                </a:lnTo>
                <a:lnTo>
                  <a:pt x="96" y="24"/>
                </a:lnTo>
                <a:lnTo>
                  <a:pt x="102" y="12"/>
                </a:lnTo>
                <a:lnTo>
                  <a:pt x="96" y="6"/>
                </a:lnTo>
                <a:lnTo>
                  <a:pt x="90" y="0"/>
                </a:lnTo>
                <a:close/>
              </a:path>
            </a:pathLst>
          </a:custGeom>
          <a:grpFill/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4" name="Freeform 13">
            <a:extLst>
              <a:ext uri="{FF2B5EF4-FFF2-40B4-BE49-F238E27FC236}">
                <a16:creationId xmlns:a16="http://schemas.microsoft.com/office/drawing/2014/main" id="{00000000-0008-0000-1000-000018000000}"/>
              </a:ext>
            </a:extLst>
          </xdr:cNvPr>
          <xdr:cNvSpPr>
            <a:spLocks/>
          </xdr:cNvSpPr>
        </xdr:nvSpPr>
        <xdr:spPr bwMode="auto">
          <a:xfrm>
            <a:off x="2286000" y="5630863"/>
            <a:ext cx="238125" cy="285750"/>
          </a:xfrm>
          <a:custGeom>
            <a:avLst/>
            <a:gdLst/>
            <a:ahLst/>
            <a:cxnLst>
              <a:cxn ang="0">
                <a:pos x="132" y="0"/>
              </a:cxn>
              <a:cxn ang="0">
                <a:pos x="126" y="0"/>
              </a:cxn>
              <a:cxn ang="0">
                <a:pos x="120" y="0"/>
              </a:cxn>
              <a:cxn ang="0">
                <a:pos x="108" y="6"/>
              </a:cxn>
              <a:cxn ang="0">
                <a:pos x="108" y="12"/>
              </a:cxn>
              <a:cxn ang="0">
                <a:pos x="108" y="24"/>
              </a:cxn>
              <a:cxn ang="0">
                <a:pos x="102" y="36"/>
              </a:cxn>
              <a:cxn ang="0">
                <a:pos x="96" y="48"/>
              </a:cxn>
              <a:cxn ang="0">
                <a:pos x="90" y="66"/>
              </a:cxn>
              <a:cxn ang="0">
                <a:pos x="90" y="72"/>
              </a:cxn>
              <a:cxn ang="0">
                <a:pos x="84" y="72"/>
              </a:cxn>
              <a:cxn ang="0">
                <a:pos x="78" y="78"/>
              </a:cxn>
              <a:cxn ang="0">
                <a:pos x="78" y="84"/>
              </a:cxn>
              <a:cxn ang="0">
                <a:pos x="78" y="90"/>
              </a:cxn>
              <a:cxn ang="0">
                <a:pos x="78" y="96"/>
              </a:cxn>
              <a:cxn ang="0">
                <a:pos x="72" y="96"/>
              </a:cxn>
              <a:cxn ang="0">
                <a:pos x="66" y="108"/>
              </a:cxn>
              <a:cxn ang="0">
                <a:pos x="66" y="120"/>
              </a:cxn>
              <a:cxn ang="0">
                <a:pos x="66" y="126"/>
              </a:cxn>
              <a:cxn ang="0">
                <a:pos x="66" y="132"/>
              </a:cxn>
              <a:cxn ang="0">
                <a:pos x="60" y="138"/>
              </a:cxn>
              <a:cxn ang="0">
                <a:pos x="42" y="150"/>
              </a:cxn>
              <a:cxn ang="0">
                <a:pos x="42" y="156"/>
              </a:cxn>
              <a:cxn ang="0">
                <a:pos x="24" y="162"/>
              </a:cxn>
              <a:cxn ang="0">
                <a:pos x="12" y="162"/>
              </a:cxn>
              <a:cxn ang="0">
                <a:pos x="6" y="162"/>
              </a:cxn>
              <a:cxn ang="0">
                <a:pos x="0" y="162"/>
              </a:cxn>
              <a:cxn ang="0">
                <a:pos x="6" y="168"/>
              </a:cxn>
              <a:cxn ang="0">
                <a:pos x="0" y="168"/>
              </a:cxn>
              <a:cxn ang="0">
                <a:pos x="0" y="174"/>
              </a:cxn>
              <a:cxn ang="0">
                <a:pos x="6" y="168"/>
              </a:cxn>
              <a:cxn ang="0">
                <a:pos x="18" y="174"/>
              </a:cxn>
              <a:cxn ang="0">
                <a:pos x="30" y="174"/>
              </a:cxn>
              <a:cxn ang="0">
                <a:pos x="36" y="180"/>
              </a:cxn>
              <a:cxn ang="0">
                <a:pos x="42" y="174"/>
              </a:cxn>
              <a:cxn ang="0">
                <a:pos x="48" y="168"/>
              </a:cxn>
              <a:cxn ang="0">
                <a:pos x="54" y="162"/>
              </a:cxn>
              <a:cxn ang="0">
                <a:pos x="60" y="162"/>
              </a:cxn>
              <a:cxn ang="0">
                <a:pos x="60" y="156"/>
              </a:cxn>
              <a:cxn ang="0">
                <a:pos x="66" y="150"/>
              </a:cxn>
              <a:cxn ang="0">
                <a:pos x="66" y="144"/>
              </a:cxn>
              <a:cxn ang="0">
                <a:pos x="72" y="144"/>
              </a:cxn>
              <a:cxn ang="0">
                <a:pos x="84" y="144"/>
              </a:cxn>
              <a:cxn ang="0">
                <a:pos x="102" y="138"/>
              </a:cxn>
              <a:cxn ang="0">
                <a:pos x="120" y="132"/>
              </a:cxn>
              <a:cxn ang="0">
                <a:pos x="126" y="132"/>
              </a:cxn>
              <a:cxn ang="0">
                <a:pos x="132" y="120"/>
              </a:cxn>
              <a:cxn ang="0">
                <a:pos x="138" y="108"/>
              </a:cxn>
              <a:cxn ang="0">
                <a:pos x="138" y="102"/>
              </a:cxn>
              <a:cxn ang="0">
                <a:pos x="144" y="96"/>
              </a:cxn>
              <a:cxn ang="0">
                <a:pos x="144" y="84"/>
              </a:cxn>
              <a:cxn ang="0">
                <a:pos x="144" y="78"/>
              </a:cxn>
              <a:cxn ang="0">
                <a:pos x="144" y="72"/>
              </a:cxn>
              <a:cxn ang="0">
                <a:pos x="144" y="66"/>
              </a:cxn>
              <a:cxn ang="0">
                <a:pos x="150" y="60"/>
              </a:cxn>
              <a:cxn ang="0">
                <a:pos x="150" y="42"/>
              </a:cxn>
              <a:cxn ang="0">
                <a:pos x="150" y="36"/>
              </a:cxn>
              <a:cxn ang="0">
                <a:pos x="150" y="18"/>
              </a:cxn>
              <a:cxn ang="0">
                <a:pos x="150" y="12"/>
              </a:cxn>
              <a:cxn ang="0">
                <a:pos x="144" y="6"/>
              </a:cxn>
              <a:cxn ang="0">
                <a:pos x="144" y="0"/>
              </a:cxn>
              <a:cxn ang="0">
                <a:pos x="138" y="0"/>
              </a:cxn>
              <a:cxn ang="0">
                <a:pos x="132" y="0"/>
              </a:cxn>
            </a:cxnLst>
            <a:rect l="0" t="0" r="r" b="b"/>
            <a:pathLst>
              <a:path w="150" h="180">
                <a:moveTo>
                  <a:pt x="132" y="0"/>
                </a:moveTo>
                <a:lnTo>
                  <a:pt x="126" y="0"/>
                </a:lnTo>
                <a:lnTo>
                  <a:pt x="120" y="0"/>
                </a:lnTo>
                <a:lnTo>
                  <a:pt x="108" y="6"/>
                </a:lnTo>
                <a:lnTo>
                  <a:pt x="108" y="12"/>
                </a:lnTo>
                <a:lnTo>
                  <a:pt x="108" y="24"/>
                </a:lnTo>
                <a:lnTo>
                  <a:pt x="102" y="36"/>
                </a:lnTo>
                <a:lnTo>
                  <a:pt x="96" y="48"/>
                </a:lnTo>
                <a:lnTo>
                  <a:pt x="90" y="66"/>
                </a:lnTo>
                <a:lnTo>
                  <a:pt x="90" y="72"/>
                </a:lnTo>
                <a:lnTo>
                  <a:pt x="84" y="72"/>
                </a:lnTo>
                <a:lnTo>
                  <a:pt x="78" y="78"/>
                </a:lnTo>
                <a:lnTo>
                  <a:pt x="78" y="84"/>
                </a:lnTo>
                <a:lnTo>
                  <a:pt x="78" y="90"/>
                </a:lnTo>
                <a:lnTo>
                  <a:pt x="78" y="96"/>
                </a:lnTo>
                <a:lnTo>
                  <a:pt x="72" y="96"/>
                </a:lnTo>
                <a:lnTo>
                  <a:pt x="66" y="108"/>
                </a:lnTo>
                <a:lnTo>
                  <a:pt x="66" y="120"/>
                </a:lnTo>
                <a:lnTo>
                  <a:pt x="66" y="126"/>
                </a:lnTo>
                <a:lnTo>
                  <a:pt x="66" y="132"/>
                </a:lnTo>
                <a:lnTo>
                  <a:pt x="60" y="138"/>
                </a:lnTo>
                <a:lnTo>
                  <a:pt x="42" y="150"/>
                </a:lnTo>
                <a:lnTo>
                  <a:pt x="42" y="156"/>
                </a:lnTo>
                <a:lnTo>
                  <a:pt x="24" y="162"/>
                </a:lnTo>
                <a:lnTo>
                  <a:pt x="12" y="162"/>
                </a:lnTo>
                <a:lnTo>
                  <a:pt x="6" y="162"/>
                </a:lnTo>
                <a:lnTo>
                  <a:pt x="0" y="162"/>
                </a:lnTo>
                <a:lnTo>
                  <a:pt x="6" y="168"/>
                </a:lnTo>
                <a:lnTo>
                  <a:pt x="0" y="168"/>
                </a:lnTo>
                <a:lnTo>
                  <a:pt x="0" y="174"/>
                </a:lnTo>
                <a:lnTo>
                  <a:pt x="6" y="168"/>
                </a:lnTo>
                <a:lnTo>
                  <a:pt x="18" y="174"/>
                </a:lnTo>
                <a:lnTo>
                  <a:pt x="30" y="174"/>
                </a:lnTo>
                <a:lnTo>
                  <a:pt x="36" y="180"/>
                </a:lnTo>
                <a:lnTo>
                  <a:pt x="42" y="174"/>
                </a:lnTo>
                <a:lnTo>
                  <a:pt x="48" y="168"/>
                </a:lnTo>
                <a:lnTo>
                  <a:pt x="54" y="162"/>
                </a:lnTo>
                <a:lnTo>
                  <a:pt x="60" y="162"/>
                </a:lnTo>
                <a:lnTo>
                  <a:pt x="60" y="156"/>
                </a:lnTo>
                <a:lnTo>
                  <a:pt x="66" y="150"/>
                </a:lnTo>
                <a:lnTo>
                  <a:pt x="66" y="144"/>
                </a:lnTo>
                <a:lnTo>
                  <a:pt x="72" y="144"/>
                </a:lnTo>
                <a:lnTo>
                  <a:pt x="84" y="144"/>
                </a:lnTo>
                <a:lnTo>
                  <a:pt x="102" y="138"/>
                </a:lnTo>
                <a:lnTo>
                  <a:pt x="120" y="132"/>
                </a:lnTo>
                <a:lnTo>
                  <a:pt x="126" y="132"/>
                </a:lnTo>
                <a:lnTo>
                  <a:pt x="132" y="120"/>
                </a:lnTo>
                <a:lnTo>
                  <a:pt x="138" y="108"/>
                </a:lnTo>
                <a:lnTo>
                  <a:pt x="138" y="102"/>
                </a:lnTo>
                <a:lnTo>
                  <a:pt x="144" y="96"/>
                </a:lnTo>
                <a:lnTo>
                  <a:pt x="144" y="84"/>
                </a:lnTo>
                <a:lnTo>
                  <a:pt x="144" y="78"/>
                </a:lnTo>
                <a:lnTo>
                  <a:pt x="144" y="72"/>
                </a:lnTo>
                <a:lnTo>
                  <a:pt x="144" y="66"/>
                </a:lnTo>
                <a:lnTo>
                  <a:pt x="150" y="60"/>
                </a:lnTo>
                <a:lnTo>
                  <a:pt x="150" y="42"/>
                </a:lnTo>
                <a:lnTo>
                  <a:pt x="150" y="36"/>
                </a:lnTo>
                <a:lnTo>
                  <a:pt x="150" y="18"/>
                </a:lnTo>
                <a:lnTo>
                  <a:pt x="150" y="12"/>
                </a:lnTo>
                <a:lnTo>
                  <a:pt x="144" y="6"/>
                </a:lnTo>
                <a:lnTo>
                  <a:pt x="144" y="0"/>
                </a:lnTo>
                <a:lnTo>
                  <a:pt x="138" y="0"/>
                </a:lnTo>
                <a:lnTo>
                  <a:pt x="132" y="0"/>
                </a:lnTo>
                <a:close/>
              </a:path>
            </a:pathLst>
          </a:custGeom>
          <a:grpFill/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5" name="Freeform 14">
            <a:extLst>
              <a:ext uri="{FF2B5EF4-FFF2-40B4-BE49-F238E27FC236}">
                <a16:creationId xmlns:a16="http://schemas.microsoft.com/office/drawing/2014/main" id="{00000000-0008-0000-1000-000019000000}"/>
              </a:ext>
            </a:extLst>
          </xdr:cNvPr>
          <xdr:cNvSpPr>
            <a:spLocks/>
          </xdr:cNvSpPr>
        </xdr:nvSpPr>
        <xdr:spPr bwMode="auto">
          <a:xfrm>
            <a:off x="1276350" y="5849938"/>
            <a:ext cx="85725" cy="76200"/>
          </a:xfrm>
          <a:custGeom>
            <a:avLst/>
            <a:gdLst/>
            <a:ahLst/>
            <a:cxnLst>
              <a:cxn ang="0">
                <a:pos x="24" y="0"/>
              </a:cxn>
              <a:cxn ang="0">
                <a:pos x="18" y="0"/>
              </a:cxn>
              <a:cxn ang="0">
                <a:pos x="6" y="0"/>
              </a:cxn>
              <a:cxn ang="0">
                <a:pos x="6" y="6"/>
              </a:cxn>
              <a:cxn ang="0">
                <a:pos x="0" y="12"/>
              </a:cxn>
              <a:cxn ang="0">
                <a:pos x="0" y="24"/>
              </a:cxn>
              <a:cxn ang="0">
                <a:pos x="6" y="30"/>
              </a:cxn>
              <a:cxn ang="0">
                <a:pos x="12" y="36"/>
              </a:cxn>
              <a:cxn ang="0">
                <a:pos x="18" y="42"/>
              </a:cxn>
              <a:cxn ang="0">
                <a:pos x="24" y="48"/>
              </a:cxn>
              <a:cxn ang="0">
                <a:pos x="36" y="48"/>
              </a:cxn>
              <a:cxn ang="0">
                <a:pos x="42" y="42"/>
              </a:cxn>
              <a:cxn ang="0">
                <a:pos x="54" y="36"/>
              </a:cxn>
              <a:cxn ang="0">
                <a:pos x="54" y="30"/>
              </a:cxn>
              <a:cxn ang="0">
                <a:pos x="54" y="24"/>
              </a:cxn>
              <a:cxn ang="0">
                <a:pos x="54" y="18"/>
              </a:cxn>
              <a:cxn ang="0">
                <a:pos x="48" y="12"/>
              </a:cxn>
              <a:cxn ang="0">
                <a:pos x="42" y="6"/>
              </a:cxn>
              <a:cxn ang="0">
                <a:pos x="36" y="0"/>
              </a:cxn>
              <a:cxn ang="0">
                <a:pos x="24" y="0"/>
              </a:cxn>
            </a:cxnLst>
            <a:rect l="0" t="0" r="r" b="b"/>
            <a:pathLst>
              <a:path w="54" h="48">
                <a:moveTo>
                  <a:pt x="24" y="0"/>
                </a:moveTo>
                <a:lnTo>
                  <a:pt x="18" y="0"/>
                </a:lnTo>
                <a:lnTo>
                  <a:pt x="6" y="0"/>
                </a:lnTo>
                <a:lnTo>
                  <a:pt x="6" y="6"/>
                </a:lnTo>
                <a:lnTo>
                  <a:pt x="0" y="12"/>
                </a:lnTo>
                <a:lnTo>
                  <a:pt x="0" y="24"/>
                </a:lnTo>
                <a:lnTo>
                  <a:pt x="6" y="30"/>
                </a:lnTo>
                <a:lnTo>
                  <a:pt x="12" y="36"/>
                </a:lnTo>
                <a:lnTo>
                  <a:pt x="18" y="42"/>
                </a:lnTo>
                <a:lnTo>
                  <a:pt x="24" y="48"/>
                </a:lnTo>
                <a:lnTo>
                  <a:pt x="36" y="48"/>
                </a:lnTo>
                <a:lnTo>
                  <a:pt x="42" y="42"/>
                </a:lnTo>
                <a:lnTo>
                  <a:pt x="54" y="36"/>
                </a:lnTo>
                <a:lnTo>
                  <a:pt x="54" y="30"/>
                </a:lnTo>
                <a:lnTo>
                  <a:pt x="54" y="24"/>
                </a:lnTo>
                <a:lnTo>
                  <a:pt x="54" y="18"/>
                </a:lnTo>
                <a:lnTo>
                  <a:pt x="48" y="12"/>
                </a:lnTo>
                <a:lnTo>
                  <a:pt x="42" y="6"/>
                </a:lnTo>
                <a:lnTo>
                  <a:pt x="36" y="0"/>
                </a:lnTo>
                <a:lnTo>
                  <a:pt x="24" y="0"/>
                </a:lnTo>
                <a:close/>
              </a:path>
            </a:pathLst>
          </a:custGeom>
          <a:grpFill/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6" name="Freeform 15">
            <a:extLst>
              <a:ext uri="{FF2B5EF4-FFF2-40B4-BE49-F238E27FC236}">
                <a16:creationId xmlns:a16="http://schemas.microsoft.com/office/drawing/2014/main" id="{00000000-0008-0000-1000-00001A000000}"/>
              </a:ext>
            </a:extLst>
          </xdr:cNvPr>
          <xdr:cNvSpPr>
            <a:spLocks/>
          </xdr:cNvSpPr>
        </xdr:nvSpPr>
        <xdr:spPr bwMode="auto">
          <a:xfrm>
            <a:off x="981075" y="5983288"/>
            <a:ext cx="104775" cy="85725"/>
          </a:xfrm>
          <a:custGeom>
            <a:avLst/>
            <a:gdLst/>
            <a:ahLst/>
            <a:cxnLst>
              <a:cxn ang="0">
                <a:pos x="54" y="0"/>
              </a:cxn>
              <a:cxn ang="0">
                <a:pos x="48" y="0"/>
              </a:cxn>
              <a:cxn ang="0">
                <a:pos x="48" y="6"/>
              </a:cxn>
              <a:cxn ang="0">
                <a:pos x="42" y="6"/>
              </a:cxn>
              <a:cxn ang="0">
                <a:pos x="42" y="12"/>
              </a:cxn>
              <a:cxn ang="0">
                <a:pos x="36" y="18"/>
              </a:cxn>
              <a:cxn ang="0">
                <a:pos x="30" y="24"/>
              </a:cxn>
              <a:cxn ang="0">
                <a:pos x="18" y="24"/>
              </a:cxn>
              <a:cxn ang="0">
                <a:pos x="6" y="24"/>
              </a:cxn>
              <a:cxn ang="0">
                <a:pos x="0" y="24"/>
              </a:cxn>
              <a:cxn ang="0">
                <a:pos x="0" y="30"/>
              </a:cxn>
              <a:cxn ang="0">
                <a:pos x="0" y="36"/>
              </a:cxn>
              <a:cxn ang="0">
                <a:pos x="6" y="36"/>
              </a:cxn>
              <a:cxn ang="0">
                <a:pos x="18" y="42"/>
              </a:cxn>
              <a:cxn ang="0">
                <a:pos x="24" y="42"/>
              </a:cxn>
              <a:cxn ang="0">
                <a:pos x="30" y="48"/>
              </a:cxn>
              <a:cxn ang="0">
                <a:pos x="36" y="54"/>
              </a:cxn>
              <a:cxn ang="0">
                <a:pos x="42" y="54"/>
              </a:cxn>
              <a:cxn ang="0">
                <a:pos x="48" y="48"/>
              </a:cxn>
              <a:cxn ang="0">
                <a:pos x="48" y="36"/>
              </a:cxn>
              <a:cxn ang="0">
                <a:pos x="54" y="36"/>
              </a:cxn>
              <a:cxn ang="0">
                <a:pos x="54" y="30"/>
              </a:cxn>
              <a:cxn ang="0">
                <a:pos x="60" y="18"/>
              </a:cxn>
              <a:cxn ang="0">
                <a:pos x="66" y="18"/>
              </a:cxn>
              <a:cxn ang="0">
                <a:pos x="66" y="12"/>
              </a:cxn>
              <a:cxn ang="0">
                <a:pos x="60" y="6"/>
              </a:cxn>
              <a:cxn ang="0">
                <a:pos x="54" y="0"/>
              </a:cxn>
            </a:cxnLst>
            <a:rect l="0" t="0" r="r" b="b"/>
            <a:pathLst>
              <a:path w="66" h="54">
                <a:moveTo>
                  <a:pt x="54" y="0"/>
                </a:moveTo>
                <a:lnTo>
                  <a:pt x="48" y="0"/>
                </a:lnTo>
                <a:lnTo>
                  <a:pt x="48" y="6"/>
                </a:lnTo>
                <a:lnTo>
                  <a:pt x="42" y="6"/>
                </a:lnTo>
                <a:lnTo>
                  <a:pt x="42" y="12"/>
                </a:lnTo>
                <a:lnTo>
                  <a:pt x="36" y="18"/>
                </a:lnTo>
                <a:lnTo>
                  <a:pt x="30" y="24"/>
                </a:lnTo>
                <a:lnTo>
                  <a:pt x="18" y="24"/>
                </a:lnTo>
                <a:lnTo>
                  <a:pt x="6" y="24"/>
                </a:lnTo>
                <a:lnTo>
                  <a:pt x="0" y="24"/>
                </a:lnTo>
                <a:lnTo>
                  <a:pt x="0" y="30"/>
                </a:lnTo>
                <a:lnTo>
                  <a:pt x="0" y="36"/>
                </a:lnTo>
                <a:lnTo>
                  <a:pt x="6" y="36"/>
                </a:lnTo>
                <a:lnTo>
                  <a:pt x="18" y="42"/>
                </a:lnTo>
                <a:lnTo>
                  <a:pt x="24" y="42"/>
                </a:lnTo>
                <a:lnTo>
                  <a:pt x="30" y="48"/>
                </a:lnTo>
                <a:lnTo>
                  <a:pt x="36" y="54"/>
                </a:lnTo>
                <a:lnTo>
                  <a:pt x="42" y="54"/>
                </a:lnTo>
                <a:lnTo>
                  <a:pt x="48" y="48"/>
                </a:lnTo>
                <a:lnTo>
                  <a:pt x="48" y="36"/>
                </a:lnTo>
                <a:lnTo>
                  <a:pt x="54" y="36"/>
                </a:lnTo>
                <a:lnTo>
                  <a:pt x="54" y="30"/>
                </a:lnTo>
                <a:lnTo>
                  <a:pt x="60" y="18"/>
                </a:lnTo>
                <a:lnTo>
                  <a:pt x="66" y="18"/>
                </a:lnTo>
                <a:lnTo>
                  <a:pt x="66" y="12"/>
                </a:lnTo>
                <a:lnTo>
                  <a:pt x="60" y="6"/>
                </a:lnTo>
                <a:lnTo>
                  <a:pt x="54" y="0"/>
                </a:lnTo>
                <a:close/>
              </a:path>
            </a:pathLst>
          </a:custGeom>
          <a:grpFill/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7" name="Freeform 16">
            <a:extLst>
              <a:ext uri="{FF2B5EF4-FFF2-40B4-BE49-F238E27FC236}">
                <a16:creationId xmlns:a16="http://schemas.microsoft.com/office/drawing/2014/main" id="{00000000-0008-0000-1000-00001B000000}"/>
              </a:ext>
            </a:extLst>
          </xdr:cNvPr>
          <xdr:cNvSpPr>
            <a:spLocks/>
          </xdr:cNvSpPr>
        </xdr:nvSpPr>
        <xdr:spPr bwMode="auto">
          <a:xfrm>
            <a:off x="1428750" y="5697538"/>
            <a:ext cx="285750" cy="238125"/>
          </a:xfrm>
          <a:custGeom>
            <a:avLst/>
            <a:gdLst/>
            <a:ahLst/>
            <a:cxnLst>
              <a:cxn ang="0">
                <a:pos x="156" y="6"/>
              </a:cxn>
              <a:cxn ang="0">
                <a:pos x="144" y="6"/>
              </a:cxn>
              <a:cxn ang="0">
                <a:pos x="132" y="6"/>
              </a:cxn>
              <a:cxn ang="0">
                <a:pos x="114" y="18"/>
              </a:cxn>
              <a:cxn ang="0">
                <a:pos x="108" y="30"/>
              </a:cxn>
              <a:cxn ang="0">
                <a:pos x="90" y="42"/>
              </a:cxn>
              <a:cxn ang="0">
                <a:pos x="78" y="48"/>
              </a:cxn>
              <a:cxn ang="0">
                <a:pos x="60" y="48"/>
              </a:cxn>
              <a:cxn ang="0">
                <a:pos x="30" y="54"/>
              </a:cxn>
              <a:cxn ang="0">
                <a:pos x="18" y="48"/>
              </a:cxn>
              <a:cxn ang="0">
                <a:pos x="6" y="54"/>
              </a:cxn>
              <a:cxn ang="0">
                <a:pos x="6" y="66"/>
              </a:cxn>
              <a:cxn ang="0">
                <a:pos x="12" y="72"/>
              </a:cxn>
              <a:cxn ang="0">
                <a:pos x="18" y="96"/>
              </a:cxn>
              <a:cxn ang="0">
                <a:pos x="30" y="120"/>
              </a:cxn>
              <a:cxn ang="0">
                <a:pos x="42" y="126"/>
              </a:cxn>
              <a:cxn ang="0">
                <a:pos x="48" y="138"/>
              </a:cxn>
              <a:cxn ang="0">
                <a:pos x="54" y="150"/>
              </a:cxn>
              <a:cxn ang="0">
                <a:pos x="66" y="150"/>
              </a:cxn>
              <a:cxn ang="0">
                <a:pos x="84" y="144"/>
              </a:cxn>
              <a:cxn ang="0">
                <a:pos x="90" y="138"/>
              </a:cxn>
              <a:cxn ang="0">
                <a:pos x="96" y="126"/>
              </a:cxn>
              <a:cxn ang="0">
                <a:pos x="108" y="114"/>
              </a:cxn>
              <a:cxn ang="0">
                <a:pos x="114" y="102"/>
              </a:cxn>
              <a:cxn ang="0">
                <a:pos x="120" y="78"/>
              </a:cxn>
              <a:cxn ang="0">
                <a:pos x="126" y="66"/>
              </a:cxn>
              <a:cxn ang="0">
                <a:pos x="132" y="54"/>
              </a:cxn>
              <a:cxn ang="0">
                <a:pos x="144" y="42"/>
              </a:cxn>
              <a:cxn ang="0">
                <a:pos x="156" y="30"/>
              </a:cxn>
              <a:cxn ang="0">
                <a:pos x="168" y="18"/>
              </a:cxn>
              <a:cxn ang="0">
                <a:pos x="180" y="12"/>
              </a:cxn>
              <a:cxn ang="0">
                <a:pos x="180" y="0"/>
              </a:cxn>
              <a:cxn ang="0">
                <a:pos x="168" y="0"/>
              </a:cxn>
            </a:cxnLst>
            <a:rect l="0" t="0" r="r" b="b"/>
            <a:pathLst>
              <a:path w="180" h="150">
                <a:moveTo>
                  <a:pt x="168" y="0"/>
                </a:moveTo>
                <a:lnTo>
                  <a:pt x="156" y="6"/>
                </a:lnTo>
                <a:lnTo>
                  <a:pt x="150" y="6"/>
                </a:lnTo>
                <a:lnTo>
                  <a:pt x="144" y="6"/>
                </a:lnTo>
                <a:lnTo>
                  <a:pt x="138" y="0"/>
                </a:lnTo>
                <a:lnTo>
                  <a:pt x="132" y="6"/>
                </a:lnTo>
                <a:lnTo>
                  <a:pt x="120" y="12"/>
                </a:lnTo>
                <a:lnTo>
                  <a:pt x="114" y="18"/>
                </a:lnTo>
                <a:lnTo>
                  <a:pt x="114" y="24"/>
                </a:lnTo>
                <a:lnTo>
                  <a:pt x="108" y="30"/>
                </a:lnTo>
                <a:lnTo>
                  <a:pt x="96" y="36"/>
                </a:lnTo>
                <a:lnTo>
                  <a:pt x="90" y="42"/>
                </a:lnTo>
                <a:lnTo>
                  <a:pt x="84" y="42"/>
                </a:lnTo>
                <a:lnTo>
                  <a:pt x="78" y="48"/>
                </a:lnTo>
                <a:lnTo>
                  <a:pt x="72" y="48"/>
                </a:lnTo>
                <a:lnTo>
                  <a:pt x="60" y="48"/>
                </a:lnTo>
                <a:lnTo>
                  <a:pt x="48" y="54"/>
                </a:lnTo>
                <a:lnTo>
                  <a:pt x="30" y="54"/>
                </a:lnTo>
                <a:lnTo>
                  <a:pt x="24" y="54"/>
                </a:lnTo>
                <a:lnTo>
                  <a:pt x="18" y="48"/>
                </a:lnTo>
                <a:lnTo>
                  <a:pt x="12" y="54"/>
                </a:lnTo>
                <a:lnTo>
                  <a:pt x="6" y="54"/>
                </a:lnTo>
                <a:lnTo>
                  <a:pt x="0" y="60"/>
                </a:lnTo>
                <a:lnTo>
                  <a:pt x="6" y="66"/>
                </a:lnTo>
                <a:lnTo>
                  <a:pt x="12" y="66"/>
                </a:lnTo>
                <a:lnTo>
                  <a:pt x="12" y="72"/>
                </a:lnTo>
                <a:lnTo>
                  <a:pt x="18" y="78"/>
                </a:lnTo>
                <a:lnTo>
                  <a:pt x="18" y="96"/>
                </a:lnTo>
                <a:lnTo>
                  <a:pt x="24" y="102"/>
                </a:lnTo>
                <a:lnTo>
                  <a:pt x="30" y="120"/>
                </a:lnTo>
                <a:lnTo>
                  <a:pt x="36" y="126"/>
                </a:lnTo>
                <a:lnTo>
                  <a:pt x="42" y="126"/>
                </a:lnTo>
                <a:lnTo>
                  <a:pt x="42" y="132"/>
                </a:lnTo>
                <a:lnTo>
                  <a:pt x="48" y="138"/>
                </a:lnTo>
                <a:lnTo>
                  <a:pt x="48" y="144"/>
                </a:lnTo>
                <a:lnTo>
                  <a:pt x="54" y="150"/>
                </a:lnTo>
                <a:lnTo>
                  <a:pt x="60" y="150"/>
                </a:lnTo>
                <a:lnTo>
                  <a:pt x="66" y="150"/>
                </a:lnTo>
                <a:lnTo>
                  <a:pt x="72" y="144"/>
                </a:lnTo>
                <a:lnTo>
                  <a:pt x="84" y="144"/>
                </a:lnTo>
                <a:lnTo>
                  <a:pt x="90" y="144"/>
                </a:lnTo>
                <a:lnTo>
                  <a:pt x="90" y="138"/>
                </a:lnTo>
                <a:lnTo>
                  <a:pt x="90" y="132"/>
                </a:lnTo>
                <a:lnTo>
                  <a:pt x="96" y="126"/>
                </a:lnTo>
                <a:lnTo>
                  <a:pt x="102" y="126"/>
                </a:lnTo>
                <a:lnTo>
                  <a:pt x="108" y="114"/>
                </a:lnTo>
                <a:lnTo>
                  <a:pt x="114" y="108"/>
                </a:lnTo>
                <a:lnTo>
                  <a:pt x="114" y="102"/>
                </a:lnTo>
                <a:lnTo>
                  <a:pt x="120" y="84"/>
                </a:lnTo>
                <a:lnTo>
                  <a:pt x="120" y="78"/>
                </a:lnTo>
                <a:lnTo>
                  <a:pt x="126" y="72"/>
                </a:lnTo>
                <a:lnTo>
                  <a:pt x="126" y="66"/>
                </a:lnTo>
                <a:lnTo>
                  <a:pt x="126" y="60"/>
                </a:lnTo>
                <a:lnTo>
                  <a:pt x="132" y="54"/>
                </a:lnTo>
                <a:lnTo>
                  <a:pt x="138" y="48"/>
                </a:lnTo>
                <a:lnTo>
                  <a:pt x="144" y="42"/>
                </a:lnTo>
                <a:lnTo>
                  <a:pt x="150" y="36"/>
                </a:lnTo>
                <a:lnTo>
                  <a:pt x="156" y="30"/>
                </a:lnTo>
                <a:lnTo>
                  <a:pt x="156" y="24"/>
                </a:lnTo>
                <a:lnTo>
                  <a:pt x="168" y="18"/>
                </a:lnTo>
                <a:lnTo>
                  <a:pt x="174" y="18"/>
                </a:lnTo>
                <a:lnTo>
                  <a:pt x="180" y="12"/>
                </a:lnTo>
                <a:lnTo>
                  <a:pt x="180" y="6"/>
                </a:lnTo>
                <a:lnTo>
                  <a:pt x="180" y="0"/>
                </a:lnTo>
                <a:lnTo>
                  <a:pt x="174" y="0"/>
                </a:lnTo>
                <a:lnTo>
                  <a:pt x="168" y="0"/>
                </a:lnTo>
                <a:close/>
              </a:path>
            </a:pathLst>
          </a:custGeom>
          <a:grpFill/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8" name="Freeform 17">
            <a:extLst>
              <a:ext uri="{FF2B5EF4-FFF2-40B4-BE49-F238E27FC236}">
                <a16:creationId xmlns:a16="http://schemas.microsoft.com/office/drawing/2014/main" id="{00000000-0008-0000-1000-00001C000000}"/>
              </a:ext>
            </a:extLst>
          </xdr:cNvPr>
          <xdr:cNvSpPr>
            <a:spLocks/>
          </xdr:cNvSpPr>
        </xdr:nvSpPr>
        <xdr:spPr bwMode="auto">
          <a:xfrm>
            <a:off x="1819275" y="5859463"/>
            <a:ext cx="161925" cy="180975"/>
          </a:xfrm>
          <a:custGeom>
            <a:avLst/>
            <a:gdLst/>
            <a:ahLst/>
            <a:cxnLst>
              <a:cxn ang="0">
                <a:pos x="96" y="18"/>
              </a:cxn>
              <a:cxn ang="0">
                <a:pos x="90" y="12"/>
              </a:cxn>
              <a:cxn ang="0">
                <a:pos x="90" y="6"/>
              </a:cxn>
              <a:cxn ang="0">
                <a:pos x="96" y="6"/>
              </a:cxn>
              <a:cxn ang="0">
                <a:pos x="96" y="0"/>
              </a:cxn>
              <a:cxn ang="0">
                <a:pos x="90" y="0"/>
              </a:cxn>
              <a:cxn ang="0">
                <a:pos x="84" y="0"/>
              </a:cxn>
              <a:cxn ang="0">
                <a:pos x="84" y="6"/>
              </a:cxn>
              <a:cxn ang="0">
                <a:pos x="84" y="12"/>
              </a:cxn>
              <a:cxn ang="0">
                <a:pos x="78" y="12"/>
              </a:cxn>
              <a:cxn ang="0">
                <a:pos x="72" y="12"/>
              </a:cxn>
              <a:cxn ang="0">
                <a:pos x="66" y="6"/>
              </a:cxn>
              <a:cxn ang="0">
                <a:pos x="60" y="6"/>
              </a:cxn>
              <a:cxn ang="0">
                <a:pos x="48" y="12"/>
              </a:cxn>
              <a:cxn ang="0">
                <a:pos x="48" y="6"/>
              </a:cxn>
              <a:cxn ang="0">
                <a:pos x="42" y="6"/>
              </a:cxn>
              <a:cxn ang="0">
                <a:pos x="36" y="6"/>
              </a:cxn>
              <a:cxn ang="0">
                <a:pos x="30" y="6"/>
              </a:cxn>
              <a:cxn ang="0">
                <a:pos x="24" y="12"/>
              </a:cxn>
              <a:cxn ang="0">
                <a:pos x="24" y="18"/>
              </a:cxn>
              <a:cxn ang="0">
                <a:pos x="24" y="24"/>
              </a:cxn>
              <a:cxn ang="0">
                <a:pos x="24" y="30"/>
              </a:cxn>
              <a:cxn ang="0">
                <a:pos x="18" y="36"/>
              </a:cxn>
              <a:cxn ang="0">
                <a:pos x="6" y="42"/>
              </a:cxn>
              <a:cxn ang="0">
                <a:pos x="0" y="42"/>
              </a:cxn>
              <a:cxn ang="0">
                <a:pos x="0" y="48"/>
              </a:cxn>
              <a:cxn ang="0">
                <a:pos x="0" y="60"/>
              </a:cxn>
              <a:cxn ang="0">
                <a:pos x="0" y="66"/>
              </a:cxn>
              <a:cxn ang="0">
                <a:pos x="0" y="72"/>
              </a:cxn>
              <a:cxn ang="0">
                <a:pos x="0" y="78"/>
              </a:cxn>
              <a:cxn ang="0">
                <a:pos x="6" y="84"/>
              </a:cxn>
              <a:cxn ang="0">
                <a:pos x="12" y="96"/>
              </a:cxn>
              <a:cxn ang="0">
                <a:pos x="30" y="108"/>
              </a:cxn>
              <a:cxn ang="0">
                <a:pos x="42" y="108"/>
              </a:cxn>
              <a:cxn ang="0">
                <a:pos x="54" y="114"/>
              </a:cxn>
              <a:cxn ang="0">
                <a:pos x="60" y="114"/>
              </a:cxn>
              <a:cxn ang="0">
                <a:pos x="60" y="108"/>
              </a:cxn>
              <a:cxn ang="0">
                <a:pos x="66" y="108"/>
              </a:cxn>
              <a:cxn ang="0">
                <a:pos x="78" y="96"/>
              </a:cxn>
              <a:cxn ang="0">
                <a:pos x="84" y="96"/>
              </a:cxn>
              <a:cxn ang="0">
                <a:pos x="90" y="90"/>
              </a:cxn>
              <a:cxn ang="0">
                <a:pos x="90" y="84"/>
              </a:cxn>
              <a:cxn ang="0">
                <a:pos x="96" y="84"/>
              </a:cxn>
              <a:cxn ang="0">
                <a:pos x="102" y="78"/>
              </a:cxn>
              <a:cxn ang="0">
                <a:pos x="96" y="72"/>
              </a:cxn>
              <a:cxn ang="0">
                <a:pos x="102" y="66"/>
              </a:cxn>
              <a:cxn ang="0">
                <a:pos x="102" y="60"/>
              </a:cxn>
              <a:cxn ang="0">
                <a:pos x="102" y="48"/>
              </a:cxn>
              <a:cxn ang="0">
                <a:pos x="102" y="42"/>
              </a:cxn>
              <a:cxn ang="0">
                <a:pos x="96" y="36"/>
              </a:cxn>
              <a:cxn ang="0">
                <a:pos x="96" y="30"/>
              </a:cxn>
              <a:cxn ang="0">
                <a:pos x="90" y="24"/>
              </a:cxn>
              <a:cxn ang="0">
                <a:pos x="90" y="18"/>
              </a:cxn>
              <a:cxn ang="0">
                <a:pos x="96" y="18"/>
              </a:cxn>
            </a:cxnLst>
            <a:rect l="0" t="0" r="r" b="b"/>
            <a:pathLst>
              <a:path w="102" h="114">
                <a:moveTo>
                  <a:pt x="96" y="18"/>
                </a:moveTo>
                <a:lnTo>
                  <a:pt x="90" y="12"/>
                </a:lnTo>
                <a:lnTo>
                  <a:pt x="90" y="6"/>
                </a:lnTo>
                <a:lnTo>
                  <a:pt x="96" y="6"/>
                </a:lnTo>
                <a:lnTo>
                  <a:pt x="96" y="0"/>
                </a:lnTo>
                <a:lnTo>
                  <a:pt x="90" y="0"/>
                </a:lnTo>
                <a:lnTo>
                  <a:pt x="84" y="0"/>
                </a:lnTo>
                <a:lnTo>
                  <a:pt x="84" y="6"/>
                </a:lnTo>
                <a:lnTo>
                  <a:pt x="84" y="12"/>
                </a:lnTo>
                <a:lnTo>
                  <a:pt x="78" y="12"/>
                </a:lnTo>
                <a:lnTo>
                  <a:pt x="72" y="12"/>
                </a:lnTo>
                <a:lnTo>
                  <a:pt x="66" y="6"/>
                </a:lnTo>
                <a:lnTo>
                  <a:pt x="60" y="6"/>
                </a:lnTo>
                <a:lnTo>
                  <a:pt x="48" y="12"/>
                </a:lnTo>
                <a:lnTo>
                  <a:pt x="48" y="6"/>
                </a:lnTo>
                <a:lnTo>
                  <a:pt x="42" y="6"/>
                </a:lnTo>
                <a:lnTo>
                  <a:pt x="36" y="6"/>
                </a:lnTo>
                <a:lnTo>
                  <a:pt x="30" y="6"/>
                </a:lnTo>
                <a:lnTo>
                  <a:pt x="24" y="12"/>
                </a:lnTo>
                <a:lnTo>
                  <a:pt x="24" y="18"/>
                </a:lnTo>
                <a:lnTo>
                  <a:pt x="24" y="24"/>
                </a:lnTo>
                <a:lnTo>
                  <a:pt x="24" y="30"/>
                </a:lnTo>
                <a:lnTo>
                  <a:pt x="18" y="36"/>
                </a:lnTo>
                <a:lnTo>
                  <a:pt x="6" y="42"/>
                </a:lnTo>
                <a:lnTo>
                  <a:pt x="0" y="42"/>
                </a:lnTo>
                <a:lnTo>
                  <a:pt x="0" y="48"/>
                </a:lnTo>
                <a:lnTo>
                  <a:pt x="0" y="60"/>
                </a:lnTo>
                <a:lnTo>
                  <a:pt x="0" y="66"/>
                </a:lnTo>
                <a:lnTo>
                  <a:pt x="0" y="72"/>
                </a:lnTo>
                <a:lnTo>
                  <a:pt x="0" y="78"/>
                </a:lnTo>
                <a:lnTo>
                  <a:pt x="6" y="84"/>
                </a:lnTo>
                <a:lnTo>
                  <a:pt x="12" y="96"/>
                </a:lnTo>
                <a:lnTo>
                  <a:pt x="30" y="108"/>
                </a:lnTo>
                <a:lnTo>
                  <a:pt x="42" y="108"/>
                </a:lnTo>
                <a:lnTo>
                  <a:pt x="54" y="114"/>
                </a:lnTo>
                <a:lnTo>
                  <a:pt x="60" y="114"/>
                </a:lnTo>
                <a:lnTo>
                  <a:pt x="60" y="108"/>
                </a:lnTo>
                <a:lnTo>
                  <a:pt x="66" y="108"/>
                </a:lnTo>
                <a:lnTo>
                  <a:pt x="78" y="96"/>
                </a:lnTo>
                <a:lnTo>
                  <a:pt x="84" y="96"/>
                </a:lnTo>
                <a:lnTo>
                  <a:pt x="90" y="90"/>
                </a:lnTo>
                <a:lnTo>
                  <a:pt x="90" y="84"/>
                </a:lnTo>
                <a:lnTo>
                  <a:pt x="96" y="84"/>
                </a:lnTo>
                <a:lnTo>
                  <a:pt x="102" y="78"/>
                </a:lnTo>
                <a:lnTo>
                  <a:pt x="96" y="72"/>
                </a:lnTo>
                <a:lnTo>
                  <a:pt x="102" y="66"/>
                </a:lnTo>
                <a:lnTo>
                  <a:pt x="102" y="60"/>
                </a:lnTo>
                <a:lnTo>
                  <a:pt x="102" y="48"/>
                </a:lnTo>
                <a:lnTo>
                  <a:pt x="102" y="42"/>
                </a:lnTo>
                <a:lnTo>
                  <a:pt x="96" y="36"/>
                </a:lnTo>
                <a:lnTo>
                  <a:pt x="96" y="30"/>
                </a:lnTo>
                <a:lnTo>
                  <a:pt x="90" y="24"/>
                </a:lnTo>
                <a:lnTo>
                  <a:pt x="90" y="18"/>
                </a:lnTo>
                <a:lnTo>
                  <a:pt x="96" y="18"/>
                </a:lnTo>
                <a:close/>
              </a:path>
            </a:pathLst>
          </a:custGeom>
          <a:grpFill/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</xdr:grpSp>
    <xdr:clientData/>
  </xdr:twoCellAnchor>
  <xdr:twoCellAnchor>
    <xdr:from>
      <xdr:col>4</xdr:col>
      <xdr:colOff>307842</xdr:colOff>
      <xdr:row>25</xdr:row>
      <xdr:rowOff>78386</xdr:rowOff>
    </xdr:from>
    <xdr:to>
      <xdr:col>8</xdr:col>
      <xdr:colOff>53282</xdr:colOff>
      <xdr:row>28</xdr:row>
      <xdr:rowOff>58424</xdr:rowOff>
    </xdr:to>
    <xdr:grpSp>
      <xdr:nvGrpSpPr>
        <xdr:cNvPr id="29" name="123 Grupo">
          <a:extLst>
            <a:ext uri="{FF2B5EF4-FFF2-40B4-BE49-F238E27FC236}">
              <a16:creationId xmlns:a16="http://schemas.microsoft.com/office/drawing/2014/main" id="{00000000-0008-0000-1000-00001D000000}"/>
            </a:ext>
          </a:extLst>
        </xdr:cNvPr>
        <xdr:cNvGrpSpPr/>
      </xdr:nvGrpSpPr>
      <xdr:grpSpPr>
        <a:xfrm>
          <a:off x="3117717" y="5479061"/>
          <a:ext cx="2060015" cy="551538"/>
          <a:chOff x="3028950" y="5690666"/>
          <a:chExt cx="2219325" cy="609600"/>
        </a:xfrm>
      </xdr:grpSpPr>
      <xdr:sp macro="" textlink="">
        <xdr:nvSpPr>
          <xdr:cNvPr id="30" name="Freeform 6">
            <a:extLst>
              <a:ext uri="{FF2B5EF4-FFF2-40B4-BE49-F238E27FC236}">
                <a16:creationId xmlns:a16="http://schemas.microsoft.com/office/drawing/2014/main" id="{00000000-0008-0000-1000-00001E000000}"/>
              </a:ext>
            </a:extLst>
          </xdr:cNvPr>
          <xdr:cNvSpPr>
            <a:spLocks/>
          </xdr:cNvSpPr>
        </xdr:nvSpPr>
        <xdr:spPr bwMode="auto">
          <a:xfrm>
            <a:off x="3028950" y="5690666"/>
            <a:ext cx="1800225" cy="609600"/>
          </a:xfrm>
          <a:custGeom>
            <a:avLst/>
            <a:gdLst/>
            <a:ahLst/>
            <a:cxnLst>
              <a:cxn ang="0">
                <a:pos x="12" y="348"/>
              </a:cxn>
              <a:cxn ang="0">
                <a:pos x="30" y="288"/>
              </a:cxn>
              <a:cxn ang="0">
                <a:pos x="48" y="234"/>
              </a:cxn>
              <a:cxn ang="0">
                <a:pos x="78" y="168"/>
              </a:cxn>
              <a:cxn ang="0">
                <a:pos x="96" y="108"/>
              </a:cxn>
              <a:cxn ang="0">
                <a:pos x="108" y="66"/>
              </a:cxn>
              <a:cxn ang="0">
                <a:pos x="126" y="42"/>
              </a:cxn>
              <a:cxn ang="0">
                <a:pos x="156" y="54"/>
              </a:cxn>
              <a:cxn ang="0">
                <a:pos x="180" y="36"/>
              </a:cxn>
              <a:cxn ang="0">
                <a:pos x="210" y="36"/>
              </a:cxn>
              <a:cxn ang="0">
                <a:pos x="246" y="18"/>
              </a:cxn>
              <a:cxn ang="0">
                <a:pos x="282" y="0"/>
              </a:cxn>
              <a:cxn ang="0">
                <a:pos x="312" y="6"/>
              </a:cxn>
              <a:cxn ang="0">
                <a:pos x="318" y="18"/>
              </a:cxn>
              <a:cxn ang="0">
                <a:pos x="300" y="60"/>
              </a:cxn>
              <a:cxn ang="0">
                <a:pos x="312" y="90"/>
              </a:cxn>
              <a:cxn ang="0">
                <a:pos x="318" y="96"/>
              </a:cxn>
              <a:cxn ang="0">
                <a:pos x="330" y="126"/>
              </a:cxn>
              <a:cxn ang="0">
                <a:pos x="348" y="150"/>
              </a:cxn>
              <a:cxn ang="0">
                <a:pos x="372" y="168"/>
              </a:cxn>
              <a:cxn ang="0">
                <a:pos x="390" y="198"/>
              </a:cxn>
              <a:cxn ang="0">
                <a:pos x="432" y="222"/>
              </a:cxn>
              <a:cxn ang="0">
                <a:pos x="462" y="246"/>
              </a:cxn>
              <a:cxn ang="0">
                <a:pos x="516" y="276"/>
              </a:cxn>
              <a:cxn ang="0">
                <a:pos x="570" y="288"/>
              </a:cxn>
              <a:cxn ang="0">
                <a:pos x="630" y="294"/>
              </a:cxn>
              <a:cxn ang="0">
                <a:pos x="672" y="276"/>
              </a:cxn>
              <a:cxn ang="0">
                <a:pos x="720" y="264"/>
              </a:cxn>
              <a:cxn ang="0">
                <a:pos x="750" y="258"/>
              </a:cxn>
              <a:cxn ang="0">
                <a:pos x="774" y="276"/>
              </a:cxn>
              <a:cxn ang="0">
                <a:pos x="810" y="264"/>
              </a:cxn>
              <a:cxn ang="0">
                <a:pos x="822" y="246"/>
              </a:cxn>
              <a:cxn ang="0">
                <a:pos x="840" y="240"/>
              </a:cxn>
              <a:cxn ang="0">
                <a:pos x="870" y="264"/>
              </a:cxn>
              <a:cxn ang="0">
                <a:pos x="906" y="276"/>
              </a:cxn>
              <a:cxn ang="0">
                <a:pos x="936" y="282"/>
              </a:cxn>
              <a:cxn ang="0">
                <a:pos x="966" y="270"/>
              </a:cxn>
              <a:cxn ang="0">
                <a:pos x="1002" y="258"/>
              </a:cxn>
              <a:cxn ang="0">
                <a:pos x="1020" y="246"/>
              </a:cxn>
              <a:cxn ang="0">
                <a:pos x="1044" y="222"/>
              </a:cxn>
              <a:cxn ang="0">
                <a:pos x="1056" y="186"/>
              </a:cxn>
              <a:cxn ang="0">
                <a:pos x="1068" y="192"/>
              </a:cxn>
              <a:cxn ang="0">
                <a:pos x="1074" y="228"/>
              </a:cxn>
              <a:cxn ang="0">
                <a:pos x="1086" y="252"/>
              </a:cxn>
              <a:cxn ang="0">
                <a:pos x="1092" y="270"/>
              </a:cxn>
              <a:cxn ang="0">
                <a:pos x="1092" y="288"/>
              </a:cxn>
              <a:cxn ang="0">
                <a:pos x="1128" y="312"/>
              </a:cxn>
              <a:cxn ang="0">
                <a:pos x="1122" y="294"/>
              </a:cxn>
              <a:cxn ang="0">
                <a:pos x="1098" y="270"/>
              </a:cxn>
            </a:cxnLst>
            <a:rect l="0" t="0" r="r" b="b"/>
            <a:pathLst>
              <a:path w="1134" h="384">
                <a:moveTo>
                  <a:pt x="0" y="384"/>
                </a:moveTo>
                <a:lnTo>
                  <a:pt x="0" y="372"/>
                </a:lnTo>
                <a:lnTo>
                  <a:pt x="6" y="360"/>
                </a:lnTo>
                <a:lnTo>
                  <a:pt x="12" y="348"/>
                </a:lnTo>
                <a:lnTo>
                  <a:pt x="18" y="324"/>
                </a:lnTo>
                <a:lnTo>
                  <a:pt x="18" y="312"/>
                </a:lnTo>
                <a:lnTo>
                  <a:pt x="24" y="300"/>
                </a:lnTo>
                <a:lnTo>
                  <a:pt x="30" y="288"/>
                </a:lnTo>
                <a:lnTo>
                  <a:pt x="42" y="270"/>
                </a:lnTo>
                <a:lnTo>
                  <a:pt x="42" y="264"/>
                </a:lnTo>
                <a:lnTo>
                  <a:pt x="48" y="252"/>
                </a:lnTo>
                <a:lnTo>
                  <a:pt x="48" y="234"/>
                </a:lnTo>
                <a:lnTo>
                  <a:pt x="54" y="222"/>
                </a:lnTo>
                <a:lnTo>
                  <a:pt x="60" y="204"/>
                </a:lnTo>
                <a:lnTo>
                  <a:pt x="66" y="186"/>
                </a:lnTo>
                <a:lnTo>
                  <a:pt x="78" y="168"/>
                </a:lnTo>
                <a:lnTo>
                  <a:pt x="84" y="138"/>
                </a:lnTo>
                <a:lnTo>
                  <a:pt x="90" y="126"/>
                </a:lnTo>
                <a:lnTo>
                  <a:pt x="96" y="114"/>
                </a:lnTo>
                <a:lnTo>
                  <a:pt x="96" y="108"/>
                </a:lnTo>
                <a:lnTo>
                  <a:pt x="102" y="102"/>
                </a:lnTo>
                <a:lnTo>
                  <a:pt x="102" y="90"/>
                </a:lnTo>
                <a:lnTo>
                  <a:pt x="108" y="78"/>
                </a:lnTo>
                <a:lnTo>
                  <a:pt x="108" y="66"/>
                </a:lnTo>
                <a:lnTo>
                  <a:pt x="114" y="54"/>
                </a:lnTo>
                <a:lnTo>
                  <a:pt x="114" y="48"/>
                </a:lnTo>
                <a:lnTo>
                  <a:pt x="120" y="42"/>
                </a:lnTo>
                <a:lnTo>
                  <a:pt x="126" y="42"/>
                </a:lnTo>
                <a:lnTo>
                  <a:pt x="138" y="48"/>
                </a:lnTo>
                <a:lnTo>
                  <a:pt x="150" y="48"/>
                </a:lnTo>
                <a:lnTo>
                  <a:pt x="156" y="48"/>
                </a:lnTo>
                <a:lnTo>
                  <a:pt x="156" y="54"/>
                </a:lnTo>
                <a:lnTo>
                  <a:pt x="162" y="54"/>
                </a:lnTo>
                <a:lnTo>
                  <a:pt x="162" y="48"/>
                </a:lnTo>
                <a:lnTo>
                  <a:pt x="168" y="42"/>
                </a:lnTo>
                <a:lnTo>
                  <a:pt x="180" y="36"/>
                </a:lnTo>
                <a:lnTo>
                  <a:pt x="192" y="30"/>
                </a:lnTo>
                <a:lnTo>
                  <a:pt x="198" y="36"/>
                </a:lnTo>
                <a:lnTo>
                  <a:pt x="204" y="36"/>
                </a:lnTo>
                <a:lnTo>
                  <a:pt x="210" y="36"/>
                </a:lnTo>
                <a:lnTo>
                  <a:pt x="210" y="30"/>
                </a:lnTo>
                <a:lnTo>
                  <a:pt x="222" y="30"/>
                </a:lnTo>
                <a:lnTo>
                  <a:pt x="240" y="24"/>
                </a:lnTo>
                <a:lnTo>
                  <a:pt x="246" y="18"/>
                </a:lnTo>
                <a:lnTo>
                  <a:pt x="258" y="6"/>
                </a:lnTo>
                <a:lnTo>
                  <a:pt x="270" y="6"/>
                </a:lnTo>
                <a:lnTo>
                  <a:pt x="276" y="6"/>
                </a:lnTo>
                <a:lnTo>
                  <a:pt x="282" y="0"/>
                </a:lnTo>
                <a:lnTo>
                  <a:pt x="288" y="6"/>
                </a:lnTo>
                <a:lnTo>
                  <a:pt x="294" y="0"/>
                </a:lnTo>
                <a:lnTo>
                  <a:pt x="306" y="6"/>
                </a:lnTo>
                <a:lnTo>
                  <a:pt x="312" y="6"/>
                </a:lnTo>
                <a:lnTo>
                  <a:pt x="318" y="6"/>
                </a:lnTo>
                <a:lnTo>
                  <a:pt x="324" y="6"/>
                </a:lnTo>
                <a:lnTo>
                  <a:pt x="324" y="12"/>
                </a:lnTo>
                <a:lnTo>
                  <a:pt x="318" y="18"/>
                </a:lnTo>
                <a:lnTo>
                  <a:pt x="306" y="18"/>
                </a:lnTo>
                <a:lnTo>
                  <a:pt x="300" y="30"/>
                </a:lnTo>
                <a:lnTo>
                  <a:pt x="300" y="36"/>
                </a:lnTo>
                <a:lnTo>
                  <a:pt x="300" y="60"/>
                </a:lnTo>
                <a:lnTo>
                  <a:pt x="306" y="72"/>
                </a:lnTo>
                <a:lnTo>
                  <a:pt x="306" y="78"/>
                </a:lnTo>
                <a:lnTo>
                  <a:pt x="306" y="84"/>
                </a:lnTo>
                <a:lnTo>
                  <a:pt x="312" y="90"/>
                </a:lnTo>
                <a:lnTo>
                  <a:pt x="318" y="84"/>
                </a:lnTo>
                <a:lnTo>
                  <a:pt x="318" y="90"/>
                </a:lnTo>
                <a:lnTo>
                  <a:pt x="324" y="90"/>
                </a:lnTo>
                <a:lnTo>
                  <a:pt x="318" y="96"/>
                </a:lnTo>
                <a:lnTo>
                  <a:pt x="324" y="102"/>
                </a:lnTo>
                <a:lnTo>
                  <a:pt x="330" y="114"/>
                </a:lnTo>
                <a:lnTo>
                  <a:pt x="330" y="120"/>
                </a:lnTo>
                <a:lnTo>
                  <a:pt x="330" y="126"/>
                </a:lnTo>
                <a:lnTo>
                  <a:pt x="336" y="132"/>
                </a:lnTo>
                <a:lnTo>
                  <a:pt x="336" y="144"/>
                </a:lnTo>
                <a:lnTo>
                  <a:pt x="342" y="144"/>
                </a:lnTo>
                <a:lnTo>
                  <a:pt x="348" y="150"/>
                </a:lnTo>
                <a:lnTo>
                  <a:pt x="354" y="150"/>
                </a:lnTo>
                <a:lnTo>
                  <a:pt x="360" y="150"/>
                </a:lnTo>
                <a:lnTo>
                  <a:pt x="360" y="156"/>
                </a:lnTo>
                <a:lnTo>
                  <a:pt x="372" y="168"/>
                </a:lnTo>
                <a:lnTo>
                  <a:pt x="378" y="180"/>
                </a:lnTo>
                <a:lnTo>
                  <a:pt x="384" y="186"/>
                </a:lnTo>
                <a:lnTo>
                  <a:pt x="390" y="192"/>
                </a:lnTo>
                <a:lnTo>
                  <a:pt x="390" y="198"/>
                </a:lnTo>
                <a:lnTo>
                  <a:pt x="402" y="198"/>
                </a:lnTo>
                <a:lnTo>
                  <a:pt x="414" y="204"/>
                </a:lnTo>
                <a:lnTo>
                  <a:pt x="420" y="210"/>
                </a:lnTo>
                <a:lnTo>
                  <a:pt x="432" y="222"/>
                </a:lnTo>
                <a:lnTo>
                  <a:pt x="438" y="228"/>
                </a:lnTo>
                <a:lnTo>
                  <a:pt x="450" y="234"/>
                </a:lnTo>
                <a:lnTo>
                  <a:pt x="456" y="240"/>
                </a:lnTo>
                <a:lnTo>
                  <a:pt x="462" y="246"/>
                </a:lnTo>
                <a:lnTo>
                  <a:pt x="474" y="252"/>
                </a:lnTo>
                <a:lnTo>
                  <a:pt x="480" y="258"/>
                </a:lnTo>
                <a:lnTo>
                  <a:pt x="504" y="270"/>
                </a:lnTo>
                <a:lnTo>
                  <a:pt x="516" y="276"/>
                </a:lnTo>
                <a:lnTo>
                  <a:pt x="522" y="276"/>
                </a:lnTo>
                <a:lnTo>
                  <a:pt x="528" y="276"/>
                </a:lnTo>
                <a:lnTo>
                  <a:pt x="534" y="276"/>
                </a:lnTo>
                <a:lnTo>
                  <a:pt x="570" y="288"/>
                </a:lnTo>
                <a:lnTo>
                  <a:pt x="588" y="294"/>
                </a:lnTo>
                <a:lnTo>
                  <a:pt x="594" y="294"/>
                </a:lnTo>
                <a:lnTo>
                  <a:pt x="606" y="294"/>
                </a:lnTo>
                <a:lnTo>
                  <a:pt x="630" y="294"/>
                </a:lnTo>
                <a:lnTo>
                  <a:pt x="636" y="288"/>
                </a:lnTo>
                <a:lnTo>
                  <a:pt x="648" y="282"/>
                </a:lnTo>
                <a:lnTo>
                  <a:pt x="660" y="282"/>
                </a:lnTo>
                <a:lnTo>
                  <a:pt x="672" y="276"/>
                </a:lnTo>
                <a:lnTo>
                  <a:pt x="678" y="276"/>
                </a:lnTo>
                <a:lnTo>
                  <a:pt x="684" y="276"/>
                </a:lnTo>
                <a:lnTo>
                  <a:pt x="702" y="270"/>
                </a:lnTo>
                <a:lnTo>
                  <a:pt x="720" y="264"/>
                </a:lnTo>
                <a:lnTo>
                  <a:pt x="726" y="264"/>
                </a:lnTo>
                <a:lnTo>
                  <a:pt x="732" y="264"/>
                </a:lnTo>
                <a:lnTo>
                  <a:pt x="738" y="264"/>
                </a:lnTo>
                <a:lnTo>
                  <a:pt x="750" y="258"/>
                </a:lnTo>
                <a:lnTo>
                  <a:pt x="762" y="252"/>
                </a:lnTo>
                <a:lnTo>
                  <a:pt x="762" y="264"/>
                </a:lnTo>
                <a:lnTo>
                  <a:pt x="768" y="270"/>
                </a:lnTo>
                <a:lnTo>
                  <a:pt x="774" y="276"/>
                </a:lnTo>
                <a:lnTo>
                  <a:pt x="792" y="276"/>
                </a:lnTo>
                <a:lnTo>
                  <a:pt x="798" y="276"/>
                </a:lnTo>
                <a:lnTo>
                  <a:pt x="804" y="270"/>
                </a:lnTo>
                <a:lnTo>
                  <a:pt x="810" y="264"/>
                </a:lnTo>
                <a:lnTo>
                  <a:pt x="810" y="258"/>
                </a:lnTo>
                <a:lnTo>
                  <a:pt x="810" y="252"/>
                </a:lnTo>
                <a:lnTo>
                  <a:pt x="816" y="246"/>
                </a:lnTo>
                <a:lnTo>
                  <a:pt x="822" y="246"/>
                </a:lnTo>
                <a:lnTo>
                  <a:pt x="828" y="240"/>
                </a:lnTo>
                <a:lnTo>
                  <a:pt x="834" y="240"/>
                </a:lnTo>
                <a:lnTo>
                  <a:pt x="834" y="234"/>
                </a:lnTo>
                <a:lnTo>
                  <a:pt x="840" y="240"/>
                </a:lnTo>
                <a:lnTo>
                  <a:pt x="846" y="246"/>
                </a:lnTo>
                <a:lnTo>
                  <a:pt x="852" y="252"/>
                </a:lnTo>
                <a:lnTo>
                  <a:pt x="864" y="258"/>
                </a:lnTo>
                <a:lnTo>
                  <a:pt x="870" y="264"/>
                </a:lnTo>
                <a:lnTo>
                  <a:pt x="876" y="264"/>
                </a:lnTo>
                <a:lnTo>
                  <a:pt x="888" y="270"/>
                </a:lnTo>
                <a:lnTo>
                  <a:pt x="900" y="276"/>
                </a:lnTo>
                <a:lnTo>
                  <a:pt x="906" y="276"/>
                </a:lnTo>
                <a:lnTo>
                  <a:pt x="912" y="276"/>
                </a:lnTo>
                <a:lnTo>
                  <a:pt x="918" y="276"/>
                </a:lnTo>
                <a:lnTo>
                  <a:pt x="924" y="276"/>
                </a:lnTo>
                <a:lnTo>
                  <a:pt x="936" y="282"/>
                </a:lnTo>
                <a:lnTo>
                  <a:pt x="942" y="282"/>
                </a:lnTo>
                <a:lnTo>
                  <a:pt x="948" y="282"/>
                </a:lnTo>
                <a:lnTo>
                  <a:pt x="954" y="282"/>
                </a:lnTo>
                <a:lnTo>
                  <a:pt x="966" y="270"/>
                </a:lnTo>
                <a:lnTo>
                  <a:pt x="972" y="270"/>
                </a:lnTo>
                <a:lnTo>
                  <a:pt x="984" y="264"/>
                </a:lnTo>
                <a:lnTo>
                  <a:pt x="996" y="264"/>
                </a:lnTo>
                <a:lnTo>
                  <a:pt x="1002" y="258"/>
                </a:lnTo>
                <a:lnTo>
                  <a:pt x="1008" y="258"/>
                </a:lnTo>
                <a:lnTo>
                  <a:pt x="1008" y="252"/>
                </a:lnTo>
                <a:lnTo>
                  <a:pt x="1014" y="246"/>
                </a:lnTo>
                <a:lnTo>
                  <a:pt x="1020" y="246"/>
                </a:lnTo>
                <a:lnTo>
                  <a:pt x="1032" y="240"/>
                </a:lnTo>
                <a:lnTo>
                  <a:pt x="1032" y="234"/>
                </a:lnTo>
                <a:lnTo>
                  <a:pt x="1032" y="228"/>
                </a:lnTo>
                <a:lnTo>
                  <a:pt x="1044" y="222"/>
                </a:lnTo>
                <a:lnTo>
                  <a:pt x="1044" y="210"/>
                </a:lnTo>
                <a:lnTo>
                  <a:pt x="1056" y="198"/>
                </a:lnTo>
                <a:lnTo>
                  <a:pt x="1056" y="192"/>
                </a:lnTo>
                <a:lnTo>
                  <a:pt x="1056" y="186"/>
                </a:lnTo>
                <a:lnTo>
                  <a:pt x="1062" y="180"/>
                </a:lnTo>
                <a:lnTo>
                  <a:pt x="1068" y="174"/>
                </a:lnTo>
                <a:lnTo>
                  <a:pt x="1074" y="180"/>
                </a:lnTo>
                <a:lnTo>
                  <a:pt x="1068" y="192"/>
                </a:lnTo>
                <a:lnTo>
                  <a:pt x="1074" y="198"/>
                </a:lnTo>
                <a:lnTo>
                  <a:pt x="1068" y="204"/>
                </a:lnTo>
                <a:lnTo>
                  <a:pt x="1068" y="210"/>
                </a:lnTo>
                <a:lnTo>
                  <a:pt x="1074" y="228"/>
                </a:lnTo>
                <a:lnTo>
                  <a:pt x="1080" y="234"/>
                </a:lnTo>
                <a:lnTo>
                  <a:pt x="1080" y="240"/>
                </a:lnTo>
                <a:lnTo>
                  <a:pt x="1086" y="246"/>
                </a:lnTo>
                <a:lnTo>
                  <a:pt x="1086" y="252"/>
                </a:lnTo>
                <a:lnTo>
                  <a:pt x="1080" y="252"/>
                </a:lnTo>
                <a:lnTo>
                  <a:pt x="1080" y="258"/>
                </a:lnTo>
                <a:lnTo>
                  <a:pt x="1086" y="264"/>
                </a:lnTo>
                <a:lnTo>
                  <a:pt x="1092" y="270"/>
                </a:lnTo>
                <a:lnTo>
                  <a:pt x="1086" y="276"/>
                </a:lnTo>
                <a:lnTo>
                  <a:pt x="1080" y="276"/>
                </a:lnTo>
                <a:lnTo>
                  <a:pt x="1086" y="282"/>
                </a:lnTo>
                <a:lnTo>
                  <a:pt x="1092" y="288"/>
                </a:lnTo>
                <a:lnTo>
                  <a:pt x="1098" y="300"/>
                </a:lnTo>
                <a:lnTo>
                  <a:pt x="1104" y="306"/>
                </a:lnTo>
                <a:lnTo>
                  <a:pt x="1122" y="312"/>
                </a:lnTo>
                <a:lnTo>
                  <a:pt x="1128" y="312"/>
                </a:lnTo>
                <a:lnTo>
                  <a:pt x="1134" y="312"/>
                </a:lnTo>
                <a:lnTo>
                  <a:pt x="1134" y="306"/>
                </a:lnTo>
                <a:lnTo>
                  <a:pt x="1128" y="300"/>
                </a:lnTo>
                <a:lnTo>
                  <a:pt x="1122" y="294"/>
                </a:lnTo>
                <a:lnTo>
                  <a:pt x="1110" y="288"/>
                </a:lnTo>
                <a:lnTo>
                  <a:pt x="1110" y="282"/>
                </a:lnTo>
                <a:lnTo>
                  <a:pt x="1104" y="282"/>
                </a:lnTo>
                <a:lnTo>
                  <a:pt x="1098" y="270"/>
                </a:lnTo>
                <a:lnTo>
                  <a:pt x="1092" y="270"/>
                </a:lnTo>
              </a:path>
            </a:pathLst>
          </a:custGeom>
          <a:noFill/>
          <a:ln w="952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31" name="Freeform 7">
            <a:extLst>
              <a:ext uri="{FF2B5EF4-FFF2-40B4-BE49-F238E27FC236}">
                <a16:creationId xmlns:a16="http://schemas.microsoft.com/office/drawing/2014/main" id="{00000000-0008-0000-1000-00001F000000}"/>
              </a:ext>
            </a:extLst>
          </xdr:cNvPr>
          <xdr:cNvSpPr>
            <a:spLocks/>
          </xdr:cNvSpPr>
        </xdr:nvSpPr>
        <xdr:spPr bwMode="auto">
          <a:xfrm>
            <a:off x="4762500" y="6109766"/>
            <a:ext cx="485775" cy="85725"/>
          </a:xfrm>
          <a:custGeom>
            <a:avLst/>
            <a:gdLst/>
            <a:ahLst/>
            <a:cxnLst>
              <a:cxn ang="0">
                <a:pos x="0" y="6"/>
              </a:cxn>
              <a:cxn ang="0">
                <a:pos x="0" y="0"/>
              </a:cxn>
              <a:cxn ang="0">
                <a:pos x="6" y="0"/>
              </a:cxn>
              <a:cxn ang="0">
                <a:pos x="6" y="6"/>
              </a:cxn>
              <a:cxn ang="0">
                <a:pos x="18" y="12"/>
              </a:cxn>
              <a:cxn ang="0">
                <a:pos x="36" y="24"/>
              </a:cxn>
              <a:cxn ang="0">
                <a:pos x="42" y="30"/>
              </a:cxn>
              <a:cxn ang="0">
                <a:pos x="60" y="48"/>
              </a:cxn>
              <a:cxn ang="0">
                <a:pos x="78" y="54"/>
              </a:cxn>
              <a:cxn ang="0">
                <a:pos x="96" y="54"/>
              </a:cxn>
              <a:cxn ang="0">
                <a:pos x="108" y="54"/>
              </a:cxn>
              <a:cxn ang="0">
                <a:pos x="114" y="54"/>
              </a:cxn>
              <a:cxn ang="0">
                <a:pos x="120" y="54"/>
              </a:cxn>
              <a:cxn ang="0">
                <a:pos x="132" y="48"/>
              </a:cxn>
              <a:cxn ang="0">
                <a:pos x="138" y="42"/>
              </a:cxn>
              <a:cxn ang="0">
                <a:pos x="144" y="30"/>
              </a:cxn>
              <a:cxn ang="0">
                <a:pos x="150" y="30"/>
              </a:cxn>
              <a:cxn ang="0">
                <a:pos x="156" y="36"/>
              </a:cxn>
              <a:cxn ang="0">
                <a:pos x="168" y="36"/>
              </a:cxn>
              <a:cxn ang="0">
                <a:pos x="174" y="36"/>
              </a:cxn>
              <a:cxn ang="0">
                <a:pos x="186" y="42"/>
              </a:cxn>
              <a:cxn ang="0">
                <a:pos x="192" y="48"/>
              </a:cxn>
              <a:cxn ang="0">
                <a:pos x="204" y="48"/>
              </a:cxn>
              <a:cxn ang="0">
                <a:pos x="210" y="48"/>
              </a:cxn>
              <a:cxn ang="0">
                <a:pos x="216" y="54"/>
              </a:cxn>
              <a:cxn ang="0">
                <a:pos x="222" y="48"/>
              </a:cxn>
              <a:cxn ang="0">
                <a:pos x="228" y="54"/>
              </a:cxn>
              <a:cxn ang="0">
                <a:pos x="228" y="48"/>
              </a:cxn>
              <a:cxn ang="0">
                <a:pos x="234" y="42"/>
              </a:cxn>
              <a:cxn ang="0">
                <a:pos x="246" y="48"/>
              </a:cxn>
              <a:cxn ang="0">
                <a:pos x="252" y="54"/>
              </a:cxn>
              <a:cxn ang="0">
                <a:pos x="264" y="54"/>
              </a:cxn>
              <a:cxn ang="0">
                <a:pos x="270" y="54"/>
              </a:cxn>
              <a:cxn ang="0">
                <a:pos x="276" y="54"/>
              </a:cxn>
              <a:cxn ang="0">
                <a:pos x="282" y="54"/>
              </a:cxn>
              <a:cxn ang="0">
                <a:pos x="288" y="54"/>
              </a:cxn>
              <a:cxn ang="0">
                <a:pos x="294" y="54"/>
              </a:cxn>
              <a:cxn ang="0">
                <a:pos x="306" y="54"/>
              </a:cxn>
            </a:cxnLst>
            <a:rect l="0" t="0" r="r" b="b"/>
            <a:pathLst>
              <a:path w="306" h="54">
                <a:moveTo>
                  <a:pt x="0" y="6"/>
                </a:moveTo>
                <a:lnTo>
                  <a:pt x="0" y="0"/>
                </a:lnTo>
                <a:lnTo>
                  <a:pt x="6" y="0"/>
                </a:lnTo>
                <a:lnTo>
                  <a:pt x="6" y="6"/>
                </a:lnTo>
                <a:lnTo>
                  <a:pt x="18" y="12"/>
                </a:lnTo>
                <a:lnTo>
                  <a:pt x="36" y="24"/>
                </a:lnTo>
                <a:lnTo>
                  <a:pt x="42" y="30"/>
                </a:lnTo>
                <a:lnTo>
                  <a:pt x="60" y="48"/>
                </a:lnTo>
                <a:lnTo>
                  <a:pt x="78" y="54"/>
                </a:lnTo>
                <a:lnTo>
                  <a:pt x="96" y="54"/>
                </a:lnTo>
                <a:lnTo>
                  <a:pt x="108" y="54"/>
                </a:lnTo>
                <a:lnTo>
                  <a:pt x="114" y="54"/>
                </a:lnTo>
                <a:lnTo>
                  <a:pt x="120" y="54"/>
                </a:lnTo>
                <a:lnTo>
                  <a:pt x="132" y="48"/>
                </a:lnTo>
                <a:lnTo>
                  <a:pt x="138" y="42"/>
                </a:lnTo>
                <a:lnTo>
                  <a:pt x="144" y="30"/>
                </a:lnTo>
                <a:lnTo>
                  <a:pt x="150" y="30"/>
                </a:lnTo>
                <a:lnTo>
                  <a:pt x="156" y="36"/>
                </a:lnTo>
                <a:lnTo>
                  <a:pt x="168" y="36"/>
                </a:lnTo>
                <a:lnTo>
                  <a:pt x="174" y="36"/>
                </a:lnTo>
                <a:lnTo>
                  <a:pt x="186" y="42"/>
                </a:lnTo>
                <a:lnTo>
                  <a:pt x="192" y="48"/>
                </a:lnTo>
                <a:lnTo>
                  <a:pt x="204" y="48"/>
                </a:lnTo>
                <a:lnTo>
                  <a:pt x="210" y="48"/>
                </a:lnTo>
                <a:lnTo>
                  <a:pt x="216" y="54"/>
                </a:lnTo>
                <a:lnTo>
                  <a:pt x="222" y="48"/>
                </a:lnTo>
                <a:lnTo>
                  <a:pt x="228" y="54"/>
                </a:lnTo>
                <a:lnTo>
                  <a:pt x="228" y="48"/>
                </a:lnTo>
                <a:lnTo>
                  <a:pt x="234" y="42"/>
                </a:lnTo>
                <a:lnTo>
                  <a:pt x="246" y="48"/>
                </a:lnTo>
                <a:lnTo>
                  <a:pt x="252" y="54"/>
                </a:lnTo>
                <a:lnTo>
                  <a:pt x="264" y="54"/>
                </a:lnTo>
                <a:lnTo>
                  <a:pt x="270" y="54"/>
                </a:lnTo>
                <a:lnTo>
                  <a:pt x="276" y="54"/>
                </a:lnTo>
                <a:lnTo>
                  <a:pt x="282" y="54"/>
                </a:lnTo>
                <a:lnTo>
                  <a:pt x="288" y="54"/>
                </a:lnTo>
                <a:lnTo>
                  <a:pt x="294" y="54"/>
                </a:lnTo>
                <a:lnTo>
                  <a:pt x="306" y="54"/>
                </a:lnTo>
              </a:path>
            </a:pathLst>
          </a:custGeom>
          <a:noFill/>
          <a:ln w="952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</xdr:grpSp>
    <xdr:clientData/>
  </xdr:twoCellAnchor>
  <xdr:twoCellAnchor>
    <xdr:from>
      <xdr:col>10</xdr:col>
      <xdr:colOff>390726</xdr:colOff>
      <xdr:row>12</xdr:row>
      <xdr:rowOff>44459</xdr:rowOff>
    </xdr:from>
    <xdr:to>
      <xdr:col>12</xdr:col>
      <xdr:colOff>334424</xdr:colOff>
      <xdr:row>16</xdr:row>
      <xdr:rowOff>179615</xdr:rowOff>
    </xdr:to>
    <xdr:grpSp>
      <xdr:nvGrpSpPr>
        <xdr:cNvPr id="32" name="Islas Baleares">
          <a:extLst>
            <a:ext uri="{FF2B5EF4-FFF2-40B4-BE49-F238E27FC236}">
              <a16:creationId xmlns:a16="http://schemas.microsoft.com/office/drawing/2014/main" id="{00000000-0008-0000-1000-000020000000}"/>
            </a:ext>
          </a:extLst>
        </xdr:cNvPr>
        <xdr:cNvGrpSpPr/>
      </xdr:nvGrpSpPr>
      <xdr:grpSpPr>
        <a:xfrm>
          <a:off x="6696276" y="2978159"/>
          <a:ext cx="1343873" cy="887631"/>
          <a:chOff x="6715125" y="2963863"/>
          <a:chExt cx="1447800" cy="981075"/>
        </a:xfrm>
        <a:solidFill>
          <a:srgbClr val="DAEEF3"/>
        </a:solidFill>
      </xdr:grpSpPr>
      <xdr:sp macro="" textlink="">
        <xdr:nvSpPr>
          <xdr:cNvPr id="33" name="Freeform 18">
            <a:extLst>
              <a:ext uri="{FF2B5EF4-FFF2-40B4-BE49-F238E27FC236}">
                <a16:creationId xmlns:a16="http://schemas.microsoft.com/office/drawing/2014/main" id="{00000000-0008-0000-1000-000021000000}"/>
              </a:ext>
            </a:extLst>
          </xdr:cNvPr>
          <xdr:cNvSpPr>
            <a:spLocks/>
          </xdr:cNvSpPr>
        </xdr:nvSpPr>
        <xdr:spPr bwMode="auto">
          <a:xfrm>
            <a:off x="6715125" y="3640138"/>
            <a:ext cx="200025" cy="190500"/>
          </a:xfrm>
          <a:custGeom>
            <a:avLst/>
            <a:gdLst/>
            <a:ahLst/>
            <a:cxnLst>
              <a:cxn ang="0">
                <a:pos x="90" y="0"/>
              </a:cxn>
              <a:cxn ang="0">
                <a:pos x="84" y="6"/>
              </a:cxn>
              <a:cxn ang="0">
                <a:pos x="78" y="6"/>
              </a:cxn>
              <a:cxn ang="0">
                <a:pos x="72" y="12"/>
              </a:cxn>
              <a:cxn ang="0">
                <a:pos x="60" y="18"/>
              </a:cxn>
              <a:cxn ang="0">
                <a:pos x="42" y="24"/>
              </a:cxn>
              <a:cxn ang="0">
                <a:pos x="36" y="24"/>
              </a:cxn>
              <a:cxn ang="0">
                <a:pos x="30" y="30"/>
              </a:cxn>
              <a:cxn ang="0">
                <a:pos x="24" y="42"/>
              </a:cxn>
              <a:cxn ang="0">
                <a:pos x="24" y="48"/>
              </a:cxn>
              <a:cxn ang="0">
                <a:pos x="24" y="60"/>
              </a:cxn>
              <a:cxn ang="0">
                <a:pos x="30" y="60"/>
              </a:cxn>
              <a:cxn ang="0">
                <a:pos x="24" y="60"/>
              </a:cxn>
              <a:cxn ang="0">
                <a:pos x="12" y="66"/>
              </a:cxn>
              <a:cxn ang="0">
                <a:pos x="6" y="66"/>
              </a:cxn>
              <a:cxn ang="0">
                <a:pos x="0" y="72"/>
              </a:cxn>
              <a:cxn ang="0">
                <a:pos x="6" y="72"/>
              </a:cxn>
              <a:cxn ang="0">
                <a:pos x="6" y="78"/>
              </a:cxn>
              <a:cxn ang="0">
                <a:pos x="0" y="96"/>
              </a:cxn>
              <a:cxn ang="0">
                <a:pos x="12" y="108"/>
              </a:cxn>
              <a:cxn ang="0">
                <a:pos x="24" y="102"/>
              </a:cxn>
              <a:cxn ang="0">
                <a:pos x="30" y="102"/>
              </a:cxn>
              <a:cxn ang="0">
                <a:pos x="36" y="108"/>
              </a:cxn>
              <a:cxn ang="0">
                <a:pos x="42" y="102"/>
              </a:cxn>
              <a:cxn ang="0">
                <a:pos x="48" y="108"/>
              </a:cxn>
              <a:cxn ang="0">
                <a:pos x="48" y="114"/>
              </a:cxn>
              <a:cxn ang="0">
                <a:pos x="54" y="114"/>
              </a:cxn>
              <a:cxn ang="0">
                <a:pos x="60" y="120"/>
              </a:cxn>
              <a:cxn ang="0">
                <a:pos x="60" y="114"/>
              </a:cxn>
              <a:cxn ang="0">
                <a:pos x="66" y="108"/>
              </a:cxn>
              <a:cxn ang="0">
                <a:pos x="66" y="96"/>
              </a:cxn>
              <a:cxn ang="0">
                <a:pos x="72" y="90"/>
              </a:cxn>
              <a:cxn ang="0">
                <a:pos x="78" y="84"/>
              </a:cxn>
              <a:cxn ang="0">
                <a:pos x="84" y="84"/>
              </a:cxn>
              <a:cxn ang="0">
                <a:pos x="84" y="78"/>
              </a:cxn>
              <a:cxn ang="0">
                <a:pos x="90" y="78"/>
              </a:cxn>
              <a:cxn ang="0">
                <a:pos x="96" y="72"/>
              </a:cxn>
              <a:cxn ang="0">
                <a:pos x="96" y="60"/>
              </a:cxn>
              <a:cxn ang="0">
                <a:pos x="102" y="54"/>
              </a:cxn>
              <a:cxn ang="0">
                <a:pos x="114" y="54"/>
              </a:cxn>
              <a:cxn ang="0">
                <a:pos x="114" y="48"/>
              </a:cxn>
              <a:cxn ang="0">
                <a:pos x="114" y="42"/>
              </a:cxn>
              <a:cxn ang="0">
                <a:pos x="120" y="36"/>
              </a:cxn>
              <a:cxn ang="0">
                <a:pos x="126" y="30"/>
              </a:cxn>
              <a:cxn ang="0">
                <a:pos x="120" y="24"/>
              </a:cxn>
              <a:cxn ang="0">
                <a:pos x="114" y="24"/>
              </a:cxn>
              <a:cxn ang="0">
                <a:pos x="114" y="18"/>
              </a:cxn>
              <a:cxn ang="0">
                <a:pos x="114" y="12"/>
              </a:cxn>
              <a:cxn ang="0">
                <a:pos x="120" y="12"/>
              </a:cxn>
              <a:cxn ang="0">
                <a:pos x="114" y="6"/>
              </a:cxn>
              <a:cxn ang="0">
                <a:pos x="102" y="6"/>
              </a:cxn>
              <a:cxn ang="0">
                <a:pos x="96" y="0"/>
              </a:cxn>
              <a:cxn ang="0">
                <a:pos x="90" y="0"/>
              </a:cxn>
            </a:cxnLst>
            <a:rect l="0" t="0" r="r" b="b"/>
            <a:pathLst>
              <a:path w="126" h="120">
                <a:moveTo>
                  <a:pt x="90" y="0"/>
                </a:moveTo>
                <a:lnTo>
                  <a:pt x="84" y="6"/>
                </a:lnTo>
                <a:lnTo>
                  <a:pt x="78" y="6"/>
                </a:lnTo>
                <a:lnTo>
                  <a:pt x="72" y="12"/>
                </a:lnTo>
                <a:lnTo>
                  <a:pt x="60" y="18"/>
                </a:lnTo>
                <a:lnTo>
                  <a:pt x="42" y="24"/>
                </a:lnTo>
                <a:lnTo>
                  <a:pt x="36" y="24"/>
                </a:lnTo>
                <a:lnTo>
                  <a:pt x="30" y="30"/>
                </a:lnTo>
                <a:lnTo>
                  <a:pt x="24" y="42"/>
                </a:lnTo>
                <a:lnTo>
                  <a:pt x="24" y="48"/>
                </a:lnTo>
                <a:lnTo>
                  <a:pt x="24" y="60"/>
                </a:lnTo>
                <a:lnTo>
                  <a:pt x="30" y="60"/>
                </a:lnTo>
                <a:lnTo>
                  <a:pt x="24" y="60"/>
                </a:lnTo>
                <a:lnTo>
                  <a:pt x="12" y="66"/>
                </a:lnTo>
                <a:lnTo>
                  <a:pt x="6" y="66"/>
                </a:lnTo>
                <a:lnTo>
                  <a:pt x="0" y="72"/>
                </a:lnTo>
                <a:lnTo>
                  <a:pt x="6" y="72"/>
                </a:lnTo>
                <a:lnTo>
                  <a:pt x="6" y="78"/>
                </a:lnTo>
                <a:lnTo>
                  <a:pt x="0" y="96"/>
                </a:lnTo>
                <a:lnTo>
                  <a:pt x="12" y="108"/>
                </a:lnTo>
                <a:lnTo>
                  <a:pt x="24" y="102"/>
                </a:lnTo>
                <a:lnTo>
                  <a:pt x="30" y="102"/>
                </a:lnTo>
                <a:lnTo>
                  <a:pt x="36" y="108"/>
                </a:lnTo>
                <a:lnTo>
                  <a:pt x="42" y="102"/>
                </a:lnTo>
                <a:lnTo>
                  <a:pt x="48" y="108"/>
                </a:lnTo>
                <a:lnTo>
                  <a:pt x="48" y="114"/>
                </a:lnTo>
                <a:lnTo>
                  <a:pt x="54" y="114"/>
                </a:lnTo>
                <a:lnTo>
                  <a:pt x="60" y="120"/>
                </a:lnTo>
                <a:lnTo>
                  <a:pt x="60" y="114"/>
                </a:lnTo>
                <a:lnTo>
                  <a:pt x="66" y="108"/>
                </a:lnTo>
                <a:lnTo>
                  <a:pt x="66" y="96"/>
                </a:lnTo>
                <a:lnTo>
                  <a:pt x="72" y="90"/>
                </a:lnTo>
                <a:lnTo>
                  <a:pt x="78" y="84"/>
                </a:lnTo>
                <a:lnTo>
                  <a:pt x="84" y="84"/>
                </a:lnTo>
                <a:lnTo>
                  <a:pt x="84" y="78"/>
                </a:lnTo>
                <a:lnTo>
                  <a:pt x="90" y="78"/>
                </a:lnTo>
                <a:lnTo>
                  <a:pt x="96" y="72"/>
                </a:lnTo>
                <a:lnTo>
                  <a:pt x="96" y="60"/>
                </a:lnTo>
                <a:lnTo>
                  <a:pt x="102" y="54"/>
                </a:lnTo>
                <a:lnTo>
                  <a:pt x="114" y="54"/>
                </a:lnTo>
                <a:lnTo>
                  <a:pt x="114" y="48"/>
                </a:lnTo>
                <a:lnTo>
                  <a:pt x="114" y="42"/>
                </a:lnTo>
                <a:lnTo>
                  <a:pt x="120" y="36"/>
                </a:lnTo>
                <a:lnTo>
                  <a:pt x="126" y="30"/>
                </a:lnTo>
                <a:lnTo>
                  <a:pt x="120" y="24"/>
                </a:lnTo>
                <a:lnTo>
                  <a:pt x="114" y="24"/>
                </a:lnTo>
                <a:lnTo>
                  <a:pt x="114" y="18"/>
                </a:lnTo>
                <a:lnTo>
                  <a:pt x="114" y="12"/>
                </a:lnTo>
                <a:lnTo>
                  <a:pt x="120" y="12"/>
                </a:lnTo>
                <a:lnTo>
                  <a:pt x="114" y="6"/>
                </a:lnTo>
                <a:lnTo>
                  <a:pt x="102" y="6"/>
                </a:lnTo>
                <a:lnTo>
                  <a:pt x="96" y="0"/>
                </a:lnTo>
                <a:lnTo>
                  <a:pt x="90" y="0"/>
                </a:lnTo>
                <a:close/>
              </a:path>
            </a:pathLst>
          </a:custGeom>
          <a:grpFill/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34" name="Freeform 19">
            <a:extLst>
              <a:ext uri="{FF2B5EF4-FFF2-40B4-BE49-F238E27FC236}">
                <a16:creationId xmlns:a16="http://schemas.microsoft.com/office/drawing/2014/main" id="{00000000-0008-0000-1000-000022000000}"/>
              </a:ext>
            </a:extLst>
          </xdr:cNvPr>
          <xdr:cNvSpPr>
            <a:spLocks/>
          </xdr:cNvSpPr>
        </xdr:nvSpPr>
        <xdr:spPr bwMode="auto">
          <a:xfrm>
            <a:off x="6810375" y="3859213"/>
            <a:ext cx="95250" cy="85725"/>
          </a:xfrm>
          <a:custGeom>
            <a:avLst/>
            <a:gdLst/>
            <a:ahLst/>
            <a:cxnLst>
              <a:cxn ang="0">
                <a:pos x="12" y="0"/>
              </a:cxn>
              <a:cxn ang="0">
                <a:pos x="6" y="18"/>
              </a:cxn>
              <a:cxn ang="0">
                <a:pos x="0" y="18"/>
              </a:cxn>
              <a:cxn ang="0">
                <a:pos x="0" y="24"/>
              </a:cxn>
              <a:cxn ang="0">
                <a:pos x="0" y="30"/>
              </a:cxn>
              <a:cxn ang="0">
                <a:pos x="0" y="48"/>
              </a:cxn>
              <a:cxn ang="0">
                <a:pos x="6" y="54"/>
              </a:cxn>
              <a:cxn ang="0">
                <a:pos x="6" y="48"/>
              </a:cxn>
              <a:cxn ang="0">
                <a:pos x="12" y="42"/>
              </a:cxn>
              <a:cxn ang="0">
                <a:pos x="24" y="36"/>
              </a:cxn>
              <a:cxn ang="0">
                <a:pos x="30" y="36"/>
              </a:cxn>
              <a:cxn ang="0">
                <a:pos x="36" y="42"/>
              </a:cxn>
              <a:cxn ang="0">
                <a:pos x="42" y="48"/>
              </a:cxn>
              <a:cxn ang="0">
                <a:pos x="54" y="48"/>
              </a:cxn>
              <a:cxn ang="0">
                <a:pos x="60" y="42"/>
              </a:cxn>
              <a:cxn ang="0">
                <a:pos x="60" y="36"/>
              </a:cxn>
              <a:cxn ang="0">
                <a:pos x="54" y="30"/>
              </a:cxn>
              <a:cxn ang="0">
                <a:pos x="48" y="36"/>
              </a:cxn>
              <a:cxn ang="0">
                <a:pos x="42" y="36"/>
              </a:cxn>
              <a:cxn ang="0">
                <a:pos x="36" y="30"/>
              </a:cxn>
              <a:cxn ang="0">
                <a:pos x="30" y="24"/>
              </a:cxn>
              <a:cxn ang="0">
                <a:pos x="24" y="18"/>
              </a:cxn>
              <a:cxn ang="0">
                <a:pos x="18" y="18"/>
              </a:cxn>
              <a:cxn ang="0">
                <a:pos x="18" y="6"/>
              </a:cxn>
              <a:cxn ang="0">
                <a:pos x="12" y="6"/>
              </a:cxn>
              <a:cxn ang="0">
                <a:pos x="12" y="0"/>
              </a:cxn>
            </a:cxnLst>
            <a:rect l="0" t="0" r="r" b="b"/>
            <a:pathLst>
              <a:path w="60" h="54">
                <a:moveTo>
                  <a:pt x="12" y="0"/>
                </a:moveTo>
                <a:lnTo>
                  <a:pt x="6" y="18"/>
                </a:lnTo>
                <a:lnTo>
                  <a:pt x="0" y="18"/>
                </a:lnTo>
                <a:lnTo>
                  <a:pt x="0" y="24"/>
                </a:lnTo>
                <a:lnTo>
                  <a:pt x="0" y="30"/>
                </a:lnTo>
                <a:lnTo>
                  <a:pt x="0" y="48"/>
                </a:lnTo>
                <a:lnTo>
                  <a:pt x="6" y="54"/>
                </a:lnTo>
                <a:lnTo>
                  <a:pt x="6" y="48"/>
                </a:lnTo>
                <a:lnTo>
                  <a:pt x="12" y="42"/>
                </a:lnTo>
                <a:lnTo>
                  <a:pt x="24" y="36"/>
                </a:lnTo>
                <a:lnTo>
                  <a:pt x="30" y="36"/>
                </a:lnTo>
                <a:lnTo>
                  <a:pt x="36" y="42"/>
                </a:lnTo>
                <a:lnTo>
                  <a:pt x="42" y="48"/>
                </a:lnTo>
                <a:lnTo>
                  <a:pt x="54" y="48"/>
                </a:lnTo>
                <a:lnTo>
                  <a:pt x="60" y="42"/>
                </a:lnTo>
                <a:lnTo>
                  <a:pt x="60" y="36"/>
                </a:lnTo>
                <a:lnTo>
                  <a:pt x="54" y="30"/>
                </a:lnTo>
                <a:lnTo>
                  <a:pt x="48" y="36"/>
                </a:lnTo>
                <a:lnTo>
                  <a:pt x="42" y="36"/>
                </a:lnTo>
                <a:lnTo>
                  <a:pt x="36" y="30"/>
                </a:lnTo>
                <a:lnTo>
                  <a:pt x="30" y="24"/>
                </a:lnTo>
                <a:lnTo>
                  <a:pt x="24" y="18"/>
                </a:lnTo>
                <a:lnTo>
                  <a:pt x="18" y="18"/>
                </a:lnTo>
                <a:lnTo>
                  <a:pt x="18" y="6"/>
                </a:lnTo>
                <a:lnTo>
                  <a:pt x="12" y="6"/>
                </a:lnTo>
                <a:lnTo>
                  <a:pt x="12" y="0"/>
                </a:lnTo>
                <a:close/>
              </a:path>
            </a:pathLst>
          </a:custGeom>
          <a:grpFill/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35" name="Freeform 20">
            <a:extLst>
              <a:ext uri="{FF2B5EF4-FFF2-40B4-BE49-F238E27FC236}">
                <a16:creationId xmlns:a16="http://schemas.microsoft.com/office/drawing/2014/main" id="{00000000-0008-0000-1000-000023000000}"/>
              </a:ext>
            </a:extLst>
          </xdr:cNvPr>
          <xdr:cNvSpPr>
            <a:spLocks/>
          </xdr:cNvSpPr>
        </xdr:nvSpPr>
        <xdr:spPr bwMode="auto">
          <a:xfrm>
            <a:off x="7905750" y="2963863"/>
            <a:ext cx="257175" cy="171450"/>
          </a:xfrm>
          <a:custGeom>
            <a:avLst/>
            <a:gdLst/>
            <a:ahLst/>
            <a:cxnLst>
              <a:cxn ang="0">
                <a:pos x="60" y="12"/>
              </a:cxn>
              <a:cxn ang="0">
                <a:pos x="48" y="18"/>
              </a:cxn>
              <a:cxn ang="0">
                <a:pos x="24" y="18"/>
              </a:cxn>
              <a:cxn ang="0">
                <a:pos x="6" y="24"/>
              </a:cxn>
              <a:cxn ang="0">
                <a:pos x="0" y="30"/>
              </a:cxn>
              <a:cxn ang="0">
                <a:pos x="0" y="36"/>
              </a:cxn>
              <a:cxn ang="0">
                <a:pos x="0" y="42"/>
              </a:cxn>
              <a:cxn ang="0">
                <a:pos x="6" y="42"/>
              </a:cxn>
              <a:cxn ang="0">
                <a:pos x="12" y="48"/>
              </a:cxn>
              <a:cxn ang="0">
                <a:pos x="6" y="60"/>
              </a:cxn>
              <a:cxn ang="0">
                <a:pos x="6" y="66"/>
              </a:cxn>
              <a:cxn ang="0">
                <a:pos x="6" y="72"/>
              </a:cxn>
              <a:cxn ang="0">
                <a:pos x="18" y="72"/>
              </a:cxn>
              <a:cxn ang="0">
                <a:pos x="24" y="72"/>
              </a:cxn>
              <a:cxn ang="0">
                <a:pos x="36" y="66"/>
              </a:cxn>
              <a:cxn ang="0">
                <a:pos x="48" y="66"/>
              </a:cxn>
              <a:cxn ang="0">
                <a:pos x="72" y="72"/>
              </a:cxn>
              <a:cxn ang="0">
                <a:pos x="90" y="84"/>
              </a:cxn>
              <a:cxn ang="0">
                <a:pos x="96" y="84"/>
              </a:cxn>
              <a:cxn ang="0">
                <a:pos x="108" y="90"/>
              </a:cxn>
              <a:cxn ang="0">
                <a:pos x="126" y="102"/>
              </a:cxn>
              <a:cxn ang="0">
                <a:pos x="132" y="102"/>
              </a:cxn>
              <a:cxn ang="0">
                <a:pos x="144" y="108"/>
              </a:cxn>
              <a:cxn ang="0">
                <a:pos x="156" y="102"/>
              </a:cxn>
              <a:cxn ang="0">
                <a:pos x="156" y="96"/>
              </a:cxn>
              <a:cxn ang="0">
                <a:pos x="156" y="90"/>
              </a:cxn>
              <a:cxn ang="0">
                <a:pos x="156" y="84"/>
              </a:cxn>
              <a:cxn ang="0">
                <a:pos x="162" y="78"/>
              </a:cxn>
              <a:cxn ang="0">
                <a:pos x="156" y="72"/>
              </a:cxn>
              <a:cxn ang="0">
                <a:pos x="150" y="66"/>
              </a:cxn>
              <a:cxn ang="0">
                <a:pos x="144" y="54"/>
              </a:cxn>
              <a:cxn ang="0">
                <a:pos x="138" y="54"/>
              </a:cxn>
              <a:cxn ang="0">
                <a:pos x="132" y="54"/>
              </a:cxn>
              <a:cxn ang="0">
                <a:pos x="138" y="48"/>
              </a:cxn>
              <a:cxn ang="0">
                <a:pos x="138" y="36"/>
              </a:cxn>
              <a:cxn ang="0">
                <a:pos x="138" y="30"/>
              </a:cxn>
              <a:cxn ang="0">
                <a:pos x="132" y="30"/>
              </a:cxn>
              <a:cxn ang="0">
                <a:pos x="126" y="36"/>
              </a:cxn>
              <a:cxn ang="0">
                <a:pos x="120" y="30"/>
              </a:cxn>
              <a:cxn ang="0">
                <a:pos x="120" y="24"/>
              </a:cxn>
              <a:cxn ang="0">
                <a:pos x="114" y="18"/>
              </a:cxn>
              <a:cxn ang="0">
                <a:pos x="108" y="24"/>
              </a:cxn>
              <a:cxn ang="0">
                <a:pos x="108" y="12"/>
              </a:cxn>
              <a:cxn ang="0">
                <a:pos x="108" y="6"/>
              </a:cxn>
              <a:cxn ang="0">
                <a:pos x="102" y="6"/>
              </a:cxn>
              <a:cxn ang="0">
                <a:pos x="102" y="12"/>
              </a:cxn>
              <a:cxn ang="0">
                <a:pos x="102" y="24"/>
              </a:cxn>
              <a:cxn ang="0">
                <a:pos x="96" y="24"/>
              </a:cxn>
              <a:cxn ang="0">
                <a:pos x="96" y="12"/>
              </a:cxn>
              <a:cxn ang="0">
                <a:pos x="90" y="18"/>
              </a:cxn>
              <a:cxn ang="0">
                <a:pos x="84" y="0"/>
              </a:cxn>
              <a:cxn ang="0">
                <a:pos x="84" y="12"/>
              </a:cxn>
              <a:cxn ang="0">
                <a:pos x="78" y="12"/>
              </a:cxn>
              <a:cxn ang="0">
                <a:pos x="72" y="12"/>
              </a:cxn>
              <a:cxn ang="0">
                <a:pos x="60" y="12"/>
              </a:cxn>
            </a:cxnLst>
            <a:rect l="0" t="0" r="r" b="b"/>
            <a:pathLst>
              <a:path w="162" h="108">
                <a:moveTo>
                  <a:pt x="60" y="12"/>
                </a:moveTo>
                <a:lnTo>
                  <a:pt x="48" y="18"/>
                </a:lnTo>
                <a:lnTo>
                  <a:pt x="24" y="18"/>
                </a:lnTo>
                <a:lnTo>
                  <a:pt x="6" y="24"/>
                </a:lnTo>
                <a:lnTo>
                  <a:pt x="0" y="30"/>
                </a:lnTo>
                <a:lnTo>
                  <a:pt x="0" y="36"/>
                </a:lnTo>
                <a:lnTo>
                  <a:pt x="0" y="42"/>
                </a:lnTo>
                <a:lnTo>
                  <a:pt x="6" y="42"/>
                </a:lnTo>
                <a:lnTo>
                  <a:pt x="12" y="48"/>
                </a:lnTo>
                <a:lnTo>
                  <a:pt x="6" y="60"/>
                </a:lnTo>
                <a:lnTo>
                  <a:pt x="6" y="66"/>
                </a:lnTo>
                <a:lnTo>
                  <a:pt x="6" y="72"/>
                </a:lnTo>
                <a:lnTo>
                  <a:pt x="18" y="72"/>
                </a:lnTo>
                <a:lnTo>
                  <a:pt x="24" y="72"/>
                </a:lnTo>
                <a:lnTo>
                  <a:pt x="36" y="66"/>
                </a:lnTo>
                <a:lnTo>
                  <a:pt x="48" y="66"/>
                </a:lnTo>
                <a:lnTo>
                  <a:pt x="72" y="72"/>
                </a:lnTo>
                <a:lnTo>
                  <a:pt x="90" y="84"/>
                </a:lnTo>
                <a:lnTo>
                  <a:pt x="96" y="84"/>
                </a:lnTo>
                <a:lnTo>
                  <a:pt x="108" y="90"/>
                </a:lnTo>
                <a:lnTo>
                  <a:pt x="126" y="102"/>
                </a:lnTo>
                <a:lnTo>
                  <a:pt x="132" y="102"/>
                </a:lnTo>
                <a:lnTo>
                  <a:pt x="144" y="108"/>
                </a:lnTo>
                <a:lnTo>
                  <a:pt x="156" y="102"/>
                </a:lnTo>
                <a:lnTo>
                  <a:pt x="156" y="96"/>
                </a:lnTo>
                <a:lnTo>
                  <a:pt x="156" y="90"/>
                </a:lnTo>
                <a:lnTo>
                  <a:pt x="156" y="84"/>
                </a:lnTo>
                <a:lnTo>
                  <a:pt x="162" y="78"/>
                </a:lnTo>
                <a:lnTo>
                  <a:pt x="156" y="72"/>
                </a:lnTo>
                <a:lnTo>
                  <a:pt x="150" y="66"/>
                </a:lnTo>
                <a:lnTo>
                  <a:pt x="144" y="54"/>
                </a:lnTo>
                <a:lnTo>
                  <a:pt x="138" y="54"/>
                </a:lnTo>
                <a:lnTo>
                  <a:pt x="132" y="54"/>
                </a:lnTo>
                <a:lnTo>
                  <a:pt x="138" y="48"/>
                </a:lnTo>
                <a:lnTo>
                  <a:pt x="138" y="36"/>
                </a:lnTo>
                <a:lnTo>
                  <a:pt x="138" y="30"/>
                </a:lnTo>
                <a:lnTo>
                  <a:pt x="132" y="30"/>
                </a:lnTo>
                <a:lnTo>
                  <a:pt x="126" y="36"/>
                </a:lnTo>
                <a:lnTo>
                  <a:pt x="120" y="30"/>
                </a:lnTo>
                <a:lnTo>
                  <a:pt x="120" y="24"/>
                </a:lnTo>
                <a:lnTo>
                  <a:pt x="114" y="18"/>
                </a:lnTo>
                <a:lnTo>
                  <a:pt x="108" y="24"/>
                </a:lnTo>
                <a:lnTo>
                  <a:pt x="108" y="12"/>
                </a:lnTo>
                <a:lnTo>
                  <a:pt x="108" y="6"/>
                </a:lnTo>
                <a:lnTo>
                  <a:pt x="102" y="6"/>
                </a:lnTo>
                <a:lnTo>
                  <a:pt x="102" y="12"/>
                </a:lnTo>
                <a:lnTo>
                  <a:pt x="102" y="24"/>
                </a:lnTo>
                <a:lnTo>
                  <a:pt x="96" y="24"/>
                </a:lnTo>
                <a:lnTo>
                  <a:pt x="96" y="12"/>
                </a:lnTo>
                <a:lnTo>
                  <a:pt x="90" y="18"/>
                </a:lnTo>
                <a:lnTo>
                  <a:pt x="84" y="0"/>
                </a:lnTo>
                <a:lnTo>
                  <a:pt x="84" y="12"/>
                </a:lnTo>
                <a:lnTo>
                  <a:pt x="78" y="12"/>
                </a:lnTo>
                <a:lnTo>
                  <a:pt x="72" y="12"/>
                </a:lnTo>
                <a:lnTo>
                  <a:pt x="60" y="12"/>
                </a:lnTo>
                <a:close/>
              </a:path>
            </a:pathLst>
          </a:custGeom>
          <a:grpFill/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36" name="Freeform 21">
            <a:extLst>
              <a:ext uri="{FF2B5EF4-FFF2-40B4-BE49-F238E27FC236}">
                <a16:creationId xmlns:a16="http://schemas.microsoft.com/office/drawing/2014/main" id="{00000000-0008-0000-1000-000024000000}"/>
              </a:ext>
            </a:extLst>
          </xdr:cNvPr>
          <xdr:cNvSpPr>
            <a:spLocks/>
          </xdr:cNvSpPr>
        </xdr:nvSpPr>
        <xdr:spPr bwMode="auto">
          <a:xfrm>
            <a:off x="7239000" y="3078163"/>
            <a:ext cx="523875" cy="428625"/>
          </a:xfrm>
          <a:custGeom>
            <a:avLst/>
            <a:gdLst/>
            <a:ahLst/>
            <a:cxnLst>
              <a:cxn ang="0">
                <a:pos x="246" y="0"/>
              </a:cxn>
              <a:cxn ang="0">
                <a:pos x="228" y="0"/>
              </a:cxn>
              <a:cxn ang="0">
                <a:pos x="210" y="12"/>
              </a:cxn>
              <a:cxn ang="0">
                <a:pos x="186" y="18"/>
              </a:cxn>
              <a:cxn ang="0">
                <a:pos x="162" y="18"/>
              </a:cxn>
              <a:cxn ang="0">
                <a:pos x="144" y="42"/>
              </a:cxn>
              <a:cxn ang="0">
                <a:pos x="108" y="54"/>
              </a:cxn>
              <a:cxn ang="0">
                <a:pos x="96" y="72"/>
              </a:cxn>
              <a:cxn ang="0">
                <a:pos x="84" y="84"/>
              </a:cxn>
              <a:cxn ang="0">
                <a:pos x="66" y="102"/>
              </a:cxn>
              <a:cxn ang="0">
                <a:pos x="18" y="138"/>
              </a:cxn>
              <a:cxn ang="0">
                <a:pos x="0" y="144"/>
              </a:cxn>
              <a:cxn ang="0">
                <a:pos x="6" y="174"/>
              </a:cxn>
              <a:cxn ang="0">
                <a:pos x="24" y="180"/>
              </a:cxn>
              <a:cxn ang="0">
                <a:pos x="36" y="186"/>
              </a:cxn>
              <a:cxn ang="0">
                <a:pos x="54" y="204"/>
              </a:cxn>
              <a:cxn ang="0">
                <a:pos x="54" y="180"/>
              </a:cxn>
              <a:cxn ang="0">
                <a:pos x="72" y="168"/>
              </a:cxn>
              <a:cxn ang="0">
                <a:pos x="84" y="156"/>
              </a:cxn>
              <a:cxn ang="0">
                <a:pos x="108" y="168"/>
              </a:cxn>
              <a:cxn ang="0">
                <a:pos x="114" y="186"/>
              </a:cxn>
              <a:cxn ang="0">
                <a:pos x="120" y="198"/>
              </a:cxn>
              <a:cxn ang="0">
                <a:pos x="132" y="228"/>
              </a:cxn>
              <a:cxn ang="0">
                <a:pos x="150" y="234"/>
              </a:cxn>
              <a:cxn ang="0">
                <a:pos x="180" y="234"/>
              </a:cxn>
              <a:cxn ang="0">
                <a:pos x="198" y="240"/>
              </a:cxn>
              <a:cxn ang="0">
                <a:pos x="204" y="246"/>
              </a:cxn>
              <a:cxn ang="0">
                <a:pos x="210" y="264"/>
              </a:cxn>
              <a:cxn ang="0">
                <a:pos x="228" y="258"/>
              </a:cxn>
              <a:cxn ang="0">
                <a:pos x="252" y="240"/>
              </a:cxn>
              <a:cxn ang="0">
                <a:pos x="264" y="228"/>
              </a:cxn>
              <a:cxn ang="0">
                <a:pos x="276" y="204"/>
              </a:cxn>
              <a:cxn ang="0">
                <a:pos x="294" y="162"/>
              </a:cxn>
              <a:cxn ang="0">
                <a:pos x="306" y="150"/>
              </a:cxn>
              <a:cxn ang="0">
                <a:pos x="312" y="126"/>
              </a:cxn>
              <a:cxn ang="0">
                <a:pos x="324" y="108"/>
              </a:cxn>
              <a:cxn ang="0">
                <a:pos x="330" y="84"/>
              </a:cxn>
              <a:cxn ang="0">
                <a:pos x="318" y="72"/>
              </a:cxn>
              <a:cxn ang="0">
                <a:pos x="288" y="66"/>
              </a:cxn>
              <a:cxn ang="0">
                <a:pos x="264" y="84"/>
              </a:cxn>
              <a:cxn ang="0">
                <a:pos x="234" y="72"/>
              </a:cxn>
              <a:cxn ang="0">
                <a:pos x="222" y="48"/>
              </a:cxn>
              <a:cxn ang="0">
                <a:pos x="240" y="42"/>
              </a:cxn>
              <a:cxn ang="0">
                <a:pos x="240" y="24"/>
              </a:cxn>
              <a:cxn ang="0">
                <a:pos x="216" y="36"/>
              </a:cxn>
              <a:cxn ang="0">
                <a:pos x="210" y="24"/>
              </a:cxn>
              <a:cxn ang="0">
                <a:pos x="222" y="12"/>
              </a:cxn>
            </a:cxnLst>
            <a:rect l="0" t="0" r="r" b="b"/>
            <a:pathLst>
              <a:path w="330" h="270">
                <a:moveTo>
                  <a:pt x="234" y="6"/>
                </a:moveTo>
                <a:lnTo>
                  <a:pt x="240" y="6"/>
                </a:lnTo>
                <a:lnTo>
                  <a:pt x="246" y="0"/>
                </a:lnTo>
                <a:lnTo>
                  <a:pt x="240" y="0"/>
                </a:lnTo>
                <a:lnTo>
                  <a:pt x="234" y="0"/>
                </a:lnTo>
                <a:lnTo>
                  <a:pt x="228" y="0"/>
                </a:lnTo>
                <a:lnTo>
                  <a:pt x="222" y="6"/>
                </a:lnTo>
                <a:lnTo>
                  <a:pt x="216" y="6"/>
                </a:lnTo>
                <a:lnTo>
                  <a:pt x="210" y="12"/>
                </a:lnTo>
                <a:lnTo>
                  <a:pt x="204" y="12"/>
                </a:lnTo>
                <a:lnTo>
                  <a:pt x="198" y="12"/>
                </a:lnTo>
                <a:lnTo>
                  <a:pt x="186" y="18"/>
                </a:lnTo>
                <a:lnTo>
                  <a:pt x="180" y="18"/>
                </a:lnTo>
                <a:lnTo>
                  <a:pt x="174" y="18"/>
                </a:lnTo>
                <a:lnTo>
                  <a:pt x="162" y="18"/>
                </a:lnTo>
                <a:lnTo>
                  <a:pt x="156" y="24"/>
                </a:lnTo>
                <a:lnTo>
                  <a:pt x="144" y="36"/>
                </a:lnTo>
                <a:lnTo>
                  <a:pt x="144" y="42"/>
                </a:lnTo>
                <a:lnTo>
                  <a:pt x="132" y="42"/>
                </a:lnTo>
                <a:lnTo>
                  <a:pt x="120" y="48"/>
                </a:lnTo>
                <a:lnTo>
                  <a:pt x="108" y="54"/>
                </a:lnTo>
                <a:lnTo>
                  <a:pt x="102" y="60"/>
                </a:lnTo>
                <a:lnTo>
                  <a:pt x="96" y="66"/>
                </a:lnTo>
                <a:lnTo>
                  <a:pt x="96" y="72"/>
                </a:lnTo>
                <a:lnTo>
                  <a:pt x="90" y="72"/>
                </a:lnTo>
                <a:lnTo>
                  <a:pt x="84" y="78"/>
                </a:lnTo>
                <a:lnTo>
                  <a:pt x="84" y="84"/>
                </a:lnTo>
                <a:lnTo>
                  <a:pt x="78" y="84"/>
                </a:lnTo>
                <a:lnTo>
                  <a:pt x="72" y="96"/>
                </a:lnTo>
                <a:lnTo>
                  <a:pt x="66" y="102"/>
                </a:lnTo>
                <a:lnTo>
                  <a:pt x="54" y="108"/>
                </a:lnTo>
                <a:lnTo>
                  <a:pt x="42" y="120"/>
                </a:lnTo>
                <a:lnTo>
                  <a:pt x="18" y="138"/>
                </a:lnTo>
                <a:lnTo>
                  <a:pt x="12" y="138"/>
                </a:lnTo>
                <a:lnTo>
                  <a:pt x="6" y="144"/>
                </a:lnTo>
                <a:lnTo>
                  <a:pt x="0" y="144"/>
                </a:lnTo>
                <a:lnTo>
                  <a:pt x="0" y="150"/>
                </a:lnTo>
                <a:lnTo>
                  <a:pt x="0" y="168"/>
                </a:lnTo>
                <a:lnTo>
                  <a:pt x="6" y="174"/>
                </a:lnTo>
                <a:lnTo>
                  <a:pt x="12" y="174"/>
                </a:lnTo>
                <a:lnTo>
                  <a:pt x="18" y="174"/>
                </a:lnTo>
                <a:lnTo>
                  <a:pt x="24" y="180"/>
                </a:lnTo>
                <a:lnTo>
                  <a:pt x="30" y="174"/>
                </a:lnTo>
                <a:lnTo>
                  <a:pt x="36" y="180"/>
                </a:lnTo>
                <a:lnTo>
                  <a:pt x="36" y="186"/>
                </a:lnTo>
                <a:lnTo>
                  <a:pt x="42" y="198"/>
                </a:lnTo>
                <a:lnTo>
                  <a:pt x="48" y="204"/>
                </a:lnTo>
                <a:lnTo>
                  <a:pt x="54" y="204"/>
                </a:lnTo>
                <a:lnTo>
                  <a:pt x="54" y="198"/>
                </a:lnTo>
                <a:lnTo>
                  <a:pt x="54" y="186"/>
                </a:lnTo>
                <a:lnTo>
                  <a:pt x="54" y="180"/>
                </a:lnTo>
                <a:lnTo>
                  <a:pt x="60" y="174"/>
                </a:lnTo>
                <a:lnTo>
                  <a:pt x="72" y="174"/>
                </a:lnTo>
                <a:lnTo>
                  <a:pt x="72" y="168"/>
                </a:lnTo>
                <a:lnTo>
                  <a:pt x="78" y="168"/>
                </a:lnTo>
                <a:lnTo>
                  <a:pt x="78" y="162"/>
                </a:lnTo>
                <a:lnTo>
                  <a:pt x="84" y="156"/>
                </a:lnTo>
                <a:lnTo>
                  <a:pt x="90" y="162"/>
                </a:lnTo>
                <a:lnTo>
                  <a:pt x="90" y="156"/>
                </a:lnTo>
                <a:lnTo>
                  <a:pt x="108" y="168"/>
                </a:lnTo>
                <a:lnTo>
                  <a:pt x="114" y="174"/>
                </a:lnTo>
                <a:lnTo>
                  <a:pt x="120" y="180"/>
                </a:lnTo>
                <a:lnTo>
                  <a:pt x="114" y="186"/>
                </a:lnTo>
                <a:lnTo>
                  <a:pt x="114" y="192"/>
                </a:lnTo>
                <a:lnTo>
                  <a:pt x="114" y="198"/>
                </a:lnTo>
                <a:lnTo>
                  <a:pt x="120" y="198"/>
                </a:lnTo>
                <a:lnTo>
                  <a:pt x="120" y="216"/>
                </a:lnTo>
                <a:lnTo>
                  <a:pt x="126" y="222"/>
                </a:lnTo>
                <a:lnTo>
                  <a:pt x="132" y="228"/>
                </a:lnTo>
                <a:lnTo>
                  <a:pt x="138" y="234"/>
                </a:lnTo>
                <a:lnTo>
                  <a:pt x="144" y="234"/>
                </a:lnTo>
                <a:lnTo>
                  <a:pt x="150" y="234"/>
                </a:lnTo>
                <a:lnTo>
                  <a:pt x="162" y="234"/>
                </a:lnTo>
                <a:lnTo>
                  <a:pt x="168" y="234"/>
                </a:lnTo>
                <a:lnTo>
                  <a:pt x="180" y="234"/>
                </a:lnTo>
                <a:lnTo>
                  <a:pt x="192" y="234"/>
                </a:lnTo>
                <a:lnTo>
                  <a:pt x="192" y="240"/>
                </a:lnTo>
                <a:lnTo>
                  <a:pt x="198" y="240"/>
                </a:lnTo>
                <a:lnTo>
                  <a:pt x="192" y="246"/>
                </a:lnTo>
                <a:lnTo>
                  <a:pt x="198" y="246"/>
                </a:lnTo>
                <a:lnTo>
                  <a:pt x="204" y="246"/>
                </a:lnTo>
                <a:lnTo>
                  <a:pt x="204" y="252"/>
                </a:lnTo>
                <a:lnTo>
                  <a:pt x="210" y="258"/>
                </a:lnTo>
                <a:lnTo>
                  <a:pt x="210" y="264"/>
                </a:lnTo>
                <a:lnTo>
                  <a:pt x="222" y="270"/>
                </a:lnTo>
                <a:lnTo>
                  <a:pt x="222" y="264"/>
                </a:lnTo>
                <a:lnTo>
                  <a:pt x="228" y="258"/>
                </a:lnTo>
                <a:lnTo>
                  <a:pt x="240" y="246"/>
                </a:lnTo>
                <a:lnTo>
                  <a:pt x="246" y="246"/>
                </a:lnTo>
                <a:lnTo>
                  <a:pt x="252" y="240"/>
                </a:lnTo>
                <a:lnTo>
                  <a:pt x="258" y="234"/>
                </a:lnTo>
                <a:lnTo>
                  <a:pt x="258" y="228"/>
                </a:lnTo>
                <a:lnTo>
                  <a:pt x="264" y="228"/>
                </a:lnTo>
                <a:lnTo>
                  <a:pt x="270" y="222"/>
                </a:lnTo>
                <a:lnTo>
                  <a:pt x="270" y="216"/>
                </a:lnTo>
                <a:lnTo>
                  <a:pt x="276" y="204"/>
                </a:lnTo>
                <a:lnTo>
                  <a:pt x="282" y="198"/>
                </a:lnTo>
                <a:lnTo>
                  <a:pt x="282" y="174"/>
                </a:lnTo>
                <a:lnTo>
                  <a:pt x="294" y="162"/>
                </a:lnTo>
                <a:lnTo>
                  <a:pt x="300" y="156"/>
                </a:lnTo>
                <a:lnTo>
                  <a:pt x="300" y="150"/>
                </a:lnTo>
                <a:lnTo>
                  <a:pt x="306" y="150"/>
                </a:lnTo>
                <a:lnTo>
                  <a:pt x="312" y="138"/>
                </a:lnTo>
                <a:lnTo>
                  <a:pt x="312" y="132"/>
                </a:lnTo>
                <a:lnTo>
                  <a:pt x="312" y="126"/>
                </a:lnTo>
                <a:lnTo>
                  <a:pt x="318" y="126"/>
                </a:lnTo>
                <a:lnTo>
                  <a:pt x="318" y="114"/>
                </a:lnTo>
                <a:lnTo>
                  <a:pt x="324" y="108"/>
                </a:lnTo>
                <a:lnTo>
                  <a:pt x="330" y="102"/>
                </a:lnTo>
                <a:lnTo>
                  <a:pt x="330" y="90"/>
                </a:lnTo>
                <a:lnTo>
                  <a:pt x="330" y="84"/>
                </a:lnTo>
                <a:lnTo>
                  <a:pt x="324" y="84"/>
                </a:lnTo>
                <a:lnTo>
                  <a:pt x="324" y="78"/>
                </a:lnTo>
                <a:lnTo>
                  <a:pt x="318" y="72"/>
                </a:lnTo>
                <a:lnTo>
                  <a:pt x="306" y="72"/>
                </a:lnTo>
                <a:lnTo>
                  <a:pt x="300" y="66"/>
                </a:lnTo>
                <a:lnTo>
                  <a:pt x="288" y="66"/>
                </a:lnTo>
                <a:lnTo>
                  <a:pt x="282" y="72"/>
                </a:lnTo>
                <a:lnTo>
                  <a:pt x="270" y="78"/>
                </a:lnTo>
                <a:lnTo>
                  <a:pt x="264" y="84"/>
                </a:lnTo>
                <a:lnTo>
                  <a:pt x="252" y="78"/>
                </a:lnTo>
                <a:lnTo>
                  <a:pt x="246" y="78"/>
                </a:lnTo>
                <a:lnTo>
                  <a:pt x="234" y="72"/>
                </a:lnTo>
                <a:lnTo>
                  <a:pt x="228" y="66"/>
                </a:lnTo>
                <a:lnTo>
                  <a:pt x="222" y="54"/>
                </a:lnTo>
                <a:lnTo>
                  <a:pt x="222" y="48"/>
                </a:lnTo>
                <a:lnTo>
                  <a:pt x="228" y="42"/>
                </a:lnTo>
                <a:lnTo>
                  <a:pt x="234" y="48"/>
                </a:lnTo>
                <a:lnTo>
                  <a:pt x="240" y="42"/>
                </a:lnTo>
                <a:lnTo>
                  <a:pt x="246" y="36"/>
                </a:lnTo>
                <a:lnTo>
                  <a:pt x="240" y="30"/>
                </a:lnTo>
                <a:lnTo>
                  <a:pt x="240" y="24"/>
                </a:lnTo>
                <a:lnTo>
                  <a:pt x="234" y="30"/>
                </a:lnTo>
                <a:lnTo>
                  <a:pt x="228" y="30"/>
                </a:lnTo>
                <a:lnTo>
                  <a:pt x="216" y="36"/>
                </a:lnTo>
                <a:lnTo>
                  <a:pt x="210" y="36"/>
                </a:lnTo>
                <a:lnTo>
                  <a:pt x="210" y="30"/>
                </a:lnTo>
                <a:lnTo>
                  <a:pt x="210" y="24"/>
                </a:lnTo>
                <a:lnTo>
                  <a:pt x="216" y="24"/>
                </a:lnTo>
                <a:lnTo>
                  <a:pt x="222" y="18"/>
                </a:lnTo>
                <a:lnTo>
                  <a:pt x="222" y="12"/>
                </a:lnTo>
                <a:lnTo>
                  <a:pt x="234" y="12"/>
                </a:lnTo>
                <a:lnTo>
                  <a:pt x="234" y="6"/>
                </a:lnTo>
                <a:close/>
              </a:path>
            </a:pathLst>
          </a:custGeom>
          <a:grpFill/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37" name="Freeform 22">
            <a:extLst>
              <a:ext uri="{FF2B5EF4-FFF2-40B4-BE49-F238E27FC236}">
                <a16:creationId xmlns:a16="http://schemas.microsoft.com/office/drawing/2014/main" id="{00000000-0008-0000-1000-000025000000}"/>
              </a:ext>
            </a:extLst>
          </xdr:cNvPr>
          <xdr:cNvSpPr>
            <a:spLocks/>
          </xdr:cNvSpPr>
        </xdr:nvSpPr>
        <xdr:spPr bwMode="auto">
          <a:xfrm>
            <a:off x="7543800" y="3554413"/>
            <a:ext cx="9525" cy="9525"/>
          </a:xfrm>
          <a:custGeom>
            <a:avLst/>
            <a:gdLst/>
            <a:ahLst/>
            <a:cxnLst>
              <a:cxn ang="0">
                <a:pos x="0" y="0"/>
              </a:cxn>
              <a:cxn ang="0">
                <a:pos x="0" y="6"/>
              </a:cxn>
              <a:cxn ang="0">
                <a:pos x="6" y="0"/>
              </a:cxn>
              <a:cxn ang="0">
                <a:pos x="0" y="0"/>
              </a:cxn>
            </a:cxnLst>
            <a:rect l="0" t="0" r="r" b="b"/>
            <a:pathLst>
              <a:path w="6" h="6">
                <a:moveTo>
                  <a:pt x="0" y="0"/>
                </a:moveTo>
                <a:lnTo>
                  <a:pt x="0" y="6"/>
                </a:lnTo>
                <a:lnTo>
                  <a:pt x="6" y="0"/>
                </a:lnTo>
                <a:lnTo>
                  <a:pt x="0" y="0"/>
                </a:lnTo>
                <a:close/>
              </a:path>
            </a:pathLst>
          </a:custGeom>
          <a:grpFill/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38" name="Freeform 23">
            <a:extLst>
              <a:ext uri="{FF2B5EF4-FFF2-40B4-BE49-F238E27FC236}">
                <a16:creationId xmlns:a16="http://schemas.microsoft.com/office/drawing/2014/main" id="{00000000-0008-0000-1000-000026000000}"/>
              </a:ext>
            </a:extLst>
          </xdr:cNvPr>
          <xdr:cNvSpPr>
            <a:spLocks/>
          </xdr:cNvSpPr>
        </xdr:nvSpPr>
        <xdr:spPr bwMode="auto">
          <a:xfrm>
            <a:off x="7524750" y="3563938"/>
            <a:ext cx="28575" cy="28575"/>
          </a:xfrm>
          <a:custGeom>
            <a:avLst/>
            <a:gdLst/>
            <a:ahLst/>
            <a:cxnLst>
              <a:cxn ang="0">
                <a:pos x="18" y="0"/>
              </a:cxn>
              <a:cxn ang="0">
                <a:pos x="12" y="0"/>
              </a:cxn>
              <a:cxn ang="0">
                <a:pos x="12" y="6"/>
              </a:cxn>
              <a:cxn ang="0">
                <a:pos x="12" y="12"/>
              </a:cxn>
              <a:cxn ang="0">
                <a:pos x="6" y="6"/>
              </a:cxn>
              <a:cxn ang="0">
                <a:pos x="6" y="12"/>
              </a:cxn>
              <a:cxn ang="0">
                <a:pos x="6" y="6"/>
              </a:cxn>
              <a:cxn ang="0">
                <a:pos x="0" y="12"/>
              </a:cxn>
              <a:cxn ang="0">
                <a:pos x="0" y="18"/>
              </a:cxn>
              <a:cxn ang="0">
                <a:pos x="6" y="12"/>
              </a:cxn>
              <a:cxn ang="0">
                <a:pos x="6" y="18"/>
              </a:cxn>
              <a:cxn ang="0">
                <a:pos x="12" y="18"/>
              </a:cxn>
              <a:cxn ang="0">
                <a:pos x="18" y="12"/>
              </a:cxn>
              <a:cxn ang="0">
                <a:pos x="12" y="12"/>
              </a:cxn>
              <a:cxn ang="0">
                <a:pos x="18" y="6"/>
              </a:cxn>
              <a:cxn ang="0">
                <a:pos x="18" y="0"/>
              </a:cxn>
            </a:cxnLst>
            <a:rect l="0" t="0" r="r" b="b"/>
            <a:pathLst>
              <a:path w="18" h="18">
                <a:moveTo>
                  <a:pt x="18" y="0"/>
                </a:moveTo>
                <a:lnTo>
                  <a:pt x="12" y="0"/>
                </a:lnTo>
                <a:lnTo>
                  <a:pt x="12" y="6"/>
                </a:lnTo>
                <a:lnTo>
                  <a:pt x="12" y="12"/>
                </a:lnTo>
                <a:lnTo>
                  <a:pt x="6" y="6"/>
                </a:lnTo>
                <a:lnTo>
                  <a:pt x="6" y="12"/>
                </a:lnTo>
                <a:lnTo>
                  <a:pt x="6" y="6"/>
                </a:lnTo>
                <a:lnTo>
                  <a:pt x="0" y="12"/>
                </a:lnTo>
                <a:lnTo>
                  <a:pt x="0" y="18"/>
                </a:lnTo>
                <a:lnTo>
                  <a:pt x="6" y="12"/>
                </a:lnTo>
                <a:lnTo>
                  <a:pt x="6" y="18"/>
                </a:lnTo>
                <a:lnTo>
                  <a:pt x="12" y="18"/>
                </a:lnTo>
                <a:lnTo>
                  <a:pt x="18" y="12"/>
                </a:lnTo>
                <a:lnTo>
                  <a:pt x="12" y="12"/>
                </a:lnTo>
                <a:lnTo>
                  <a:pt x="18" y="6"/>
                </a:lnTo>
                <a:lnTo>
                  <a:pt x="18" y="0"/>
                </a:lnTo>
                <a:close/>
              </a:path>
            </a:pathLst>
          </a:custGeom>
          <a:grpFill/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</xdr:grpSp>
    <xdr:clientData/>
  </xdr:twoCellAnchor>
  <xdr:twoCellAnchor>
    <xdr:from>
      <xdr:col>7</xdr:col>
      <xdr:colOff>437659</xdr:colOff>
      <xdr:row>4</xdr:row>
      <xdr:rowOff>520703</xdr:rowOff>
    </xdr:from>
    <xdr:to>
      <xdr:col>9</xdr:col>
      <xdr:colOff>545234</xdr:colOff>
      <xdr:row>13</xdr:row>
      <xdr:rowOff>59859</xdr:rowOff>
    </xdr:to>
    <xdr:grpSp>
      <xdr:nvGrpSpPr>
        <xdr:cNvPr id="39" name="Aragón">
          <a:extLst>
            <a:ext uri="{FF2B5EF4-FFF2-40B4-BE49-F238E27FC236}">
              <a16:creationId xmlns:a16="http://schemas.microsoft.com/office/drawing/2014/main" id="{00000000-0008-0000-1000-000027000000}"/>
            </a:ext>
          </a:extLst>
        </xdr:cNvPr>
        <xdr:cNvGrpSpPr/>
      </xdr:nvGrpSpPr>
      <xdr:grpSpPr>
        <a:xfrm>
          <a:off x="4990609" y="1520828"/>
          <a:ext cx="1222000" cy="1663231"/>
          <a:chOff x="5591175" y="952500"/>
          <a:chExt cx="1314450" cy="1838325"/>
        </a:xfrm>
        <a:solidFill>
          <a:srgbClr val="215967"/>
        </a:solidFill>
      </xdr:grpSpPr>
      <xdr:sp macro="" textlink="">
        <xdr:nvSpPr>
          <xdr:cNvPr id="40" name="Aragón2">
            <a:extLst>
              <a:ext uri="{FF2B5EF4-FFF2-40B4-BE49-F238E27FC236}">
                <a16:creationId xmlns:a16="http://schemas.microsoft.com/office/drawing/2014/main" id="{00000000-0008-0000-1000-000028000000}"/>
              </a:ext>
            </a:extLst>
          </xdr:cNvPr>
          <xdr:cNvSpPr>
            <a:spLocks/>
          </xdr:cNvSpPr>
        </xdr:nvSpPr>
        <xdr:spPr bwMode="auto">
          <a:xfrm>
            <a:off x="5591175" y="952500"/>
            <a:ext cx="1314450" cy="1838325"/>
          </a:xfrm>
          <a:custGeom>
            <a:avLst/>
            <a:gdLst/>
            <a:ahLst/>
            <a:cxnLst>
              <a:cxn ang="0">
                <a:pos x="144" y="354"/>
              </a:cxn>
              <a:cxn ang="0">
                <a:pos x="192" y="354"/>
              </a:cxn>
              <a:cxn ang="0">
                <a:pos x="228" y="324"/>
              </a:cxn>
              <a:cxn ang="0">
                <a:pos x="210" y="264"/>
              </a:cxn>
              <a:cxn ang="0">
                <a:pos x="216" y="210"/>
              </a:cxn>
              <a:cxn ang="0">
                <a:pos x="222" y="180"/>
              </a:cxn>
              <a:cxn ang="0">
                <a:pos x="246" y="144"/>
              </a:cxn>
              <a:cxn ang="0">
                <a:pos x="252" y="114"/>
              </a:cxn>
              <a:cxn ang="0">
                <a:pos x="300" y="60"/>
              </a:cxn>
              <a:cxn ang="0">
                <a:pos x="366" y="42"/>
              </a:cxn>
              <a:cxn ang="0">
                <a:pos x="450" y="30"/>
              </a:cxn>
              <a:cxn ang="0">
                <a:pos x="552" y="18"/>
              </a:cxn>
              <a:cxn ang="0">
                <a:pos x="684" y="42"/>
              </a:cxn>
              <a:cxn ang="0">
                <a:pos x="798" y="60"/>
              </a:cxn>
              <a:cxn ang="0">
                <a:pos x="822" y="102"/>
              </a:cxn>
              <a:cxn ang="0">
                <a:pos x="822" y="150"/>
              </a:cxn>
              <a:cxn ang="0">
                <a:pos x="810" y="228"/>
              </a:cxn>
              <a:cxn ang="0">
                <a:pos x="792" y="366"/>
              </a:cxn>
              <a:cxn ang="0">
                <a:pos x="720" y="432"/>
              </a:cxn>
              <a:cxn ang="0">
                <a:pos x="744" y="468"/>
              </a:cxn>
              <a:cxn ang="0">
                <a:pos x="732" y="516"/>
              </a:cxn>
              <a:cxn ang="0">
                <a:pos x="744" y="576"/>
              </a:cxn>
              <a:cxn ang="0">
                <a:pos x="726" y="618"/>
              </a:cxn>
              <a:cxn ang="0">
                <a:pos x="696" y="678"/>
              </a:cxn>
              <a:cxn ang="0">
                <a:pos x="720" y="708"/>
              </a:cxn>
              <a:cxn ang="0">
                <a:pos x="720" y="768"/>
              </a:cxn>
              <a:cxn ang="0">
                <a:pos x="690" y="810"/>
              </a:cxn>
              <a:cxn ang="0">
                <a:pos x="642" y="816"/>
              </a:cxn>
              <a:cxn ang="0">
                <a:pos x="594" y="792"/>
              </a:cxn>
              <a:cxn ang="0">
                <a:pos x="552" y="846"/>
              </a:cxn>
              <a:cxn ang="0">
                <a:pos x="558" y="870"/>
              </a:cxn>
              <a:cxn ang="0">
                <a:pos x="540" y="918"/>
              </a:cxn>
              <a:cxn ang="0">
                <a:pos x="558" y="966"/>
              </a:cxn>
              <a:cxn ang="0">
                <a:pos x="516" y="1008"/>
              </a:cxn>
              <a:cxn ang="0">
                <a:pos x="480" y="1050"/>
              </a:cxn>
              <a:cxn ang="0">
                <a:pos x="444" y="1086"/>
              </a:cxn>
              <a:cxn ang="0">
                <a:pos x="408" y="1128"/>
              </a:cxn>
              <a:cxn ang="0">
                <a:pos x="384" y="1122"/>
              </a:cxn>
              <a:cxn ang="0">
                <a:pos x="318" y="1110"/>
              </a:cxn>
              <a:cxn ang="0">
                <a:pos x="324" y="1080"/>
              </a:cxn>
              <a:cxn ang="0">
                <a:pos x="270" y="1050"/>
              </a:cxn>
              <a:cxn ang="0">
                <a:pos x="252" y="1026"/>
              </a:cxn>
              <a:cxn ang="0">
                <a:pos x="222" y="1038"/>
              </a:cxn>
              <a:cxn ang="0">
                <a:pos x="156" y="996"/>
              </a:cxn>
              <a:cxn ang="0">
                <a:pos x="138" y="978"/>
              </a:cxn>
              <a:cxn ang="0">
                <a:pos x="144" y="912"/>
              </a:cxn>
              <a:cxn ang="0">
                <a:pos x="180" y="786"/>
              </a:cxn>
              <a:cxn ang="0">
                <a:pos x="150" y="738"/>
              </a:cxn>
              <a:cxn ang="0">
                <a:pos x="72" y="672"/>
              </a:cxn>
              <a:cxn ang="0">
                <a:pos x="30" y="666"/>
              </a:cxn>
              <a:cxn ang="0">
                <a:pos x="18" y="576"/>
              </a:cxn>
              <a:cxn ang="0">
                <a:pos x="60" y="564"/>
              </a:cxn>
              <a:cxn ang="0">
                <a:pos x="48" y="504"/>
              </a:cxn>
              <a:cxn ang="0">
                <a:pos x="96" y="468"/>
              </a:cxn>
              <a:cxn ang="0">
                <a:pos x="96" y="426"/>
              </a:cxn>
              <a:cxn ang="0">
                <a:pos x="90" y="384"/>
              </a:cxn>
            </a:cxnLst>
            <a:rect l="0" t="0" r="r" b="b"/>
            <a:pathLst>
              <a:path w="828" h="1158">
                <a:moveTo>
                  <a:pt x="72" y="342"/>
                </a:moveTo>
                <a:lnTo>
                  <a:pt x="102" y="342"/>
                </a:lnTo>
                <a:lnTo>
                  <a:pt x="102" y="348"/>
                </a:lnTo>
                <a:lnTo>
                  <a:pt x="108" y="354"/>
                </a:lnTo>
                <a:lnTo>
                  <a:pt x="144" y="354"/>
                </a:lnTo>
                <a:lnTo>
                  <a:pt x="150" y="366"/>
                </a:lnTo>
                <a:lnTo>
                  <a:pt x="156" y="372"/>
                </a:lnTo>
                <a:lnTo>
                  <a:pt x="180" y="372"/>
                </a:lnTo>
                <a:lnTo>
                  <a:pt x="186" y="366"/>
                </a:lnTo>
                <a:lnTo>
                  <a:pt x="192" y="354"/>
                </a:lnTo>
                <a:lnTo>
                  <a:pt x="210" y="354"/>
                </a:lnTo>
                <a:lnTo>
                  <a:pt x="216" y="348"/>
                </a:lnTo>
                <a:lnTo>
                  <a:pt x="222" y="342"/>
                </a:lnTo>
                <a:lnTo>
                  <a:pt x="222" y="336"/>
                </a:lnTo>
                <a:lnTo>
                  <a:pt x="228" y="324"/>
                </a:lnTo>
                <a:lnTo>
                  <a:pt x="228" y="312"/>
                </a:lnTo>
                <a:lnTo>
                  <a:pt x="222" y="312"/>
                </a:lnTo>
                <a:lnTo>
                  <a:pt x="216" y="294"/>
                </a:lnTo>
                <a:lnTo>
                  <a:pt x="210" y="288"/>
                </a:lnTo>
                <a:lnTo>
                  <a:pt x="210" y="264"/>
                </a:lnTo>
                <a:lnTo>
                  <a:pt x="204" y="258"/>
                </a:lnTo>
                <a:lnTo>
                  <a:pt x="204" y="234"/>
                </a:lnTo>
                <a:lnTo>
                  <a:pt x="210" y="228"/>
                </a:lnTo>
                <a:lnTo>
                  <a:pt x="210" y="222"/>
                </a:lnTo>
                <a:lnTo>
                  <a:pt x="216" y="210"/>
                </a:lnTo>
                <a:lnTo>
                  <a:pt x="222" y="210"/>
                </a:lnTo>
                <a:lnTo>
                  <a:pt x="222" y="198"/>
                </a:lnTo>
                <a:lnTo>
                  <a:pt x="216" y="198"/>
                </a:lnTo>
                <a:lnTo>
                  <a:pt x="216" y="192"/>
                </a:lnTo>
                <a:lnTo>
                  <a:pt x="222" y="180"/>
                </a:lnTo>
                <a:lnTo>
                  <a:pt x="222" y="168"/>
                </a:lnTo>
                <a:lnTo>
                  <a:pt x="228" y="168"/>
                </a:lnTo>
                <a:lnTo>
                  <a:pt x="234" y="162"/>
                </a:lnTo>
                <a:lnTo>
                  <a:pt x="234" y="150"/>
                </a:lnTo>
                <a:lnTo>
                  <a:pt x="246" y="144"/>
                </a:lnTo>
                <a:lnTo>
                  <a:pt x="234" y="138"/>
                </a:lnTo>
                <a:lnTo>
                  <a:pt x="234" y="132"/>
                </a:lnTo>
                <a:lnTo>
                  <a:pt x="246" y="120"/>
                </a:lnTo>
                <a:lnTo>
                  <a:pt x="252" y="120"/>
                </a:lnTo>
                <a:lnTo>
                  <a:pt x="252" y="114"/>
                </a:lnTo>
                <a:lnTo>
                  <a:pt x="264" y="102"/>
                </a:lnTo>
                <a:lnTo>
                  <a:pt x="270" y="84"/>
                </a:lnTo>
                <a:lnTo>
                  <a:pt x="294" y="84"/>
                </a:lnTo>
                <a:lnTo>
                  <a:pt x="300" y="84"/>
                </a:lnTo>
                <a:lnTo>
                  <a:pt x="300" y="60"/>
                </a:lnTo>
                <a:lnTo>
                  <a:pt x="324" y="60"/>
                </a:lnTo>
                <a:lnTo>
                  <a:pt x="342" y="48"/>
                </a:lnTo>
                <a:lnTo>
                  <a:pt x="348" y="42"/>
                </a:lnTo>
                <a:lnTo>
                  <a:pt x="360" y="42"/>
                </a:lnTo>
                <a:lnTo>
                  <a:pt x="366" y="42"/>
                </a:lnTo>
                <a:lnTo>
                  <a:pt x="366" y="24"/>
                </a:lnTo>
                <a:lnTo>
                  <a:pt x="372" y="6"/>
                </a:lnTo>
                <a:lnTo>
                  <a:pt x="384" y="0"/>
                </a:lnTo>
                <a:lnTo>
                  <a:pt x="414" y="0"/>
                </a:lnTo>
                <a:lnTo>
                  <a:pt x="450" y="30"/>
                </a:lnTo>
                <a:lnTo>
                  <a:pt x="474" y="42"/>
                </a:lnTo>
                <a:lnTo>
                  <a:pt x="480" y="24"/>
                </a:lnTo>
                <a:lnTo>
                  <a:pt x="498" y="30"/>
                </a:lnTo>
                <a:lnTo>
                  <a:pt x="498" y="12"/>
                </a:lnTo>
                <a:lnTo>
                  <a:pt x="552" y="18"/>
                </a:lnTo>
                <a:lnTo>
                  <a:pt x="588" y="48"/>
                </a:lnTo>
                <a:lnTo>
                  <a:pt x="606" y="72"/>
                </a:lnTo>
                <a:lnTo>
                  <a:pt x="636" y="60"/>
                </a:lnTo>
                <a:lnTo>
                  <a:pt x="654" y="48"/>
                </a:lnTo>
                <a:lnTo>
                  <a:pt x="684" y="42"/>
                </a:lnTo>
                <a:lnTo>
                  <a:pt x="708" y="60"/>
                </a:lnTo>
                <a:lnTo>
                  <a:pt x="732" y="54"/>
                </a:lnTo>
                <a:lnTo>
                  <a:pt x="744" y="54"/>
                </a:lnTo>
                <a:lnTo>
                  <a:pt x="750" y="60"/>
                </a:lnTo>
                <a:lnTo>
                  <a:pt x="798" y="60"/>
                </a:lnTo>
                <a:lnTo>
                  <a:pt x="810" y="54"/>
                </a:lnTo>
                <a:lnTo>
                  <a:pt x="822" y="72"/>
                </a:lnTo>
                <a:lnTo>
                  <a:pt x="828" y="78"/>
                </a:lnTo>
                <a:lnTo>
                  <a:pt x="828" y="90"/>
                </a:lnTo>
                <a:lnTo>
                  <a:pt x="822" y="102"/>
                </a:lnTo>
                <a:lnTo>
                  <a:pt x="822" y="108"/>
                </a:lnTo>
                <a:lnTo>
                  <a:pt x="810" y="114"/>
                </a:lnTo>
                <a:lnTo>
                  <a:pt x="810" y="138"/>
                </a:lnTo>
                <a:lnTo>
                  <a:pt x="822" y="144"/>
                </a:lnTo>
                <a:lnTo>
                  <a:pt x="822" y="150"/>
                </a:lnTo>
                <a:lnTo>
                  <a:pt x="828" y="162"/>
                </a:lnTo>
                <a:lnTo>
                  <a:pt x="828" y="192"/>
                </a:lnTo>
                <a:lnTo>
                  <a:pt x="822" y="204"/>
                </a:lnTo>
                <a:lnTo>
                  <a:pt x="822" y="222"/>
                </a:lnTo>
                <a:lnTo>
                  <a:pt x="810" y="228"/>
                </a:lnTo>
                <a:lnTo>
                  <a:pt x="810" y="264"/>
                </a:lnTo>
                <a:lnTo>
                  <a:pt x="804" y="282"/>
                </a:lnTo>
                <a:lnTo>
                  <a:pt x="804" y="306"/>
                </a:lnTo>
                <a:lnTo>
                  <a:pt x="792" y="318"/>
                </a:lnTo>
                <a:lnTo>
                  <a:pt x="792" y="366"/>
                </a:lnTo>
                <a:lnTo>
                  <a:pt x="768" y="384"/>
                </a:lnTo>
                <a:lnTo>
                  <a:pt x="756" y="402"/>
                </a:lnTo>
                <a:lnTo>
                  <a:pt x="744" y="402"/>
                </a:lnTo>
                <a:lnTo>
                  <a:pt x="732" y="408"/>
                </a:lnTo>
                <a:lnTo>
                  <a:pt x="720" y="432"/>
                </a:lnTo>
                <a:lnTo>
                  <a:pt x="720" y="438"/>
                </a:lnTo>
                <a:lnTo>
                  <a:pt x="726" y="456"/>
                </a:lnTo>
                <a:lnTo>
                  <a:pt x="726" y="462"/>
                </a:lnTo>
                <a:lnTo>
                  <a:pt x="732" y="462"/>
                </a:lnTo>
                <a:lnTo>
                  <a:pt x="744" y="468"/>
                </a:lnTo>
                <a:lnTo>
                  <a:pt x="750" y="468"/>
                </a:lnTo>
                <a:lnTo>
                  <a:pt x="756" y="474"/>
                </a:lnTo>
                <a:lnTo>
                  <a:pt x="756" y="498"/>
                </a:lnTo>
                <a:lnTo>
                  <a:pt x="750" y="504"/>
                </a:lnTo>
                <a:lnTo>
                  <a:pt x="732" y="516"/>
                </a:lnTo>
                <a:lnTo>
                  <a:pt x="726" y="516"/>
                </a:lnTo>
                <a:lnTo>
                  <a:pt x="726" y="534"/>
                </a:lnTo>
                <a:lnTo>
                  <a:pt x="726" y="552"/>
                </a:lnTo>
                <a:lnTo>
                  <a:pt x="732" y="558"/>
                </a:lnTo>
                <a:lnTo>
                  <a:pt x="744" y="576"/>
                </a:lnTo>
                <a:lnTo>
                  <a:pt x="732" y="582"/>
                </a:lnTo>
                <a:lnTo>
                  <a:pt x="744" y="594"/>
                </a:lnTo>
                <a:lnTo>
                  <a:pt x="744" y="606"/>
                </a:lnTo>
                <a:lnTo>
                  <a:pt x="732" y="612"/>
                </a:lnTo>
                <a:lnTo>
                  <a:pt x="726" y="618"/>
                </a:lnTo>
                <a:lnTo>
                  <a:pt x="720" y="636"/>
                </a:lnTo>
                <a:lnTo>
                  <a:pt x="696" y="654"/>
                </a:lnTo>
                <a:lnTo>
                  <a:pt x="690" y="654"/>
                </a:lnTo>
                <a:lnTo>
                  <a:pt x="690" y="678"/>
                </a:lnTo>
                <a:lnTo>
                  <a:pt x="696" y="678"/>
                </a:lnTo>
                <a:lnTo>
                  <a:pt x="696" y="684"/>
                </a:lnTo>
                <a:lnTo>
                  <a:pt x="708" y="678"/>
                </a:lnTo>
                <a:lnTo>
                  <a:pt x="714" y="684"/>
                </a:lnTo>
                <a:lnTo>
                  <a:pt x="714" y="702"/>
                </a:lnTo>
                <a:lnTo>
                  <a:pt x="720" y="708"/>
                </a:lnTo>
                <a:lnTo>
                  <a:pt x="714" y="726"/>
                </a:lnTo>
                <a:lnTo>
                  <a:pt x="714" y="732"/>
                </a:lnTo>
                <a:lnTo>
                  <a:pt x="714" y="756"/>
                </a:lnTo>
                <a:lnTo>
                  <a:pt x="714" y="762"/>
                </a:lnTo>
                <a:lnTo>
                  <a:pt x="720" y="768"/>
                </a:lnTo>
                <a:lnTo>
                  <a:pt x="720" y="780"/>
                </a:lnTo>
                <a:lnTo>
                  <a:pt x="708" y="792"/>
                </a:lnTo>
                <a:lnTo>
                  <a:pt x="696" y="792"/>
                </a:lnTo>
                <a:lnTo>
                  <a:pt x="690" y="798"/>
                </a:lnTo>
                <a:lnTo>
                  <a:pt x="690" y="810"/>
                </a:lnTo>
                <a:lnTo>
                  <a:pt x="672" y="810"/>
                </a:lnTo>
                <a:lnTo>
                  <a:pt x="672" y="816"/>
                </a:lnTo>
                <a:lnTo>
                  <a:pt x="666" y="822"/>
                </a:lnTo>
                <a:lnTo>
                  <a:pt x="648" y="822"/>
                </a:lnTo>
                <a:lnTo>
                  <a:pt x="642" y="816"/>
                </a:lnTo>
                <a:lnTo>
                  <a:pt x="630" y="816"/>
                </a:lnTo>
                <a:lnTo>
                  <a:pt x="618" y="810"/>
                </a:lnTo>
                <a:lnTo>
                  <a:pt x="612" y="810"/>
                </a:lnTo>
                <a:lnTo>
                  <a:pt x="600" y="798"/>
                </a:lnTo>
                <a:lnTo>
                  <a:pt x="594" y="792"/>
                </a:lnTo>
                <a:lnTo>
                  <a:pt x="588" y="792"/>
                </a:lnTo>
                <a:lnTo>
                  <a:pt x="576" y="798"/>
                </a:lnTo>
                <a:lnTo>
                  <a:pt x="570" y="816"/>
                </a:lnTo>
                <a:lnTo>
                  <a:pt x="570" y="822"/>
                </a:lnTo>
                <a:lnTo>
                  <a:pt x="552" y="846"/>
                </a:lnTo>
                <a:lnTo>
                  <a:pt x="540" y="840"/>
                </a:lnTo>
                <a:lnTo>
                  <a:pt x="528" y="840"/>
                </a:lnTo>
                <a:lnTo>
                  <a:pt x="528" y="852"/>
                </a:lnTo>
                <a:lnTo>
                  <a:pt x="540" y="870"/>
                </a:lnTo>
                <a:lnTo>
                  <a:pt x="558" y="870"/>
                </a:lnTo>
                <a:lnTo>
                  <a:pt x="558" y="900"/>
                </a:lnTo>
                <a:lnTo>
                  <a:pt x="564" y="906"/>
                </a:lnTo>
                <a:lnTo>
                  <a:pt x="558" y="912"/>
                </a:lnTo>
                <a:lnTo>
                  <a:pt x="552" y="912"/>
                </a:lnTo>
                <a:lnTo>
                  <a:pt x="540" y="918"/>
                </a:lnTo>
                <a:lnTo>
                  <a:pt x="540" y="930"/>
                </a:lnTo>
                <a:lnTo>
                  <a:pt x="558" y="936"/>
                </a:lnTo>
                <a:lnTo>
                  <a:pt x="564" y="942"/>
                </a:lnTo>
                <a:lnTo>
                  <a:pt x="564" y="960"/>
                </a:lnTo>
                <a:lnTo>
                  <a:pt x="558" y="966"/>
                </a:lnTo>
                <a:lnTo>
                  <a:pt x="552" y="966"/>
                </a:lnTo>
                <a:lnTo>
                  <a:pt x="528" y="990"/>
                </a:lnTo>
                <a:lnTo>
                  <a:pt x="528" y="1002"/>
                </a:lnTo>
                <a:lnTo>
                  <a:pt x="516" y="1002"/>
                </a:lnTo>
                <a:lnTo>
                  <a:pt x="516" y="1008"/>
                </a:lnTo>
                <a:lnTo>
                  <a:pt x="492" y="1008"/>
                </a:lnTo>
                <a:lnTo>
                  <a:pt x="486" y="1002"/>
                </a:lnTo>
                <a:lnTo>
                  <a:pt x="486" y="1020"/>
                </a:lnTo>
                <a:lnTo>
                  <a:pt x="480" y="1026"/>
                </a:lnTo>
                <a:lnTo>
                  <a:pt x="480" y="1050"/>
                </a:lnTo>
                <a:lnTo>
                  <a:pt x="474" y="1050"/>
                </a:lnTo>
                <a:lnTo>
                  <a:pt x="462" y="1056"/>
                </a:lnTo>
                <a:lnTo>
                  <a:pt x="462" y="1068"/>
                </a:lnTo>
                <a:lnTo>
                  <a:pt x="456" y="1068"/>
                </a:lnTo>
                <a:lnTo>
                  <a:pt x="444" y="1086"/>
                </a:lnTo>
                <a:lnTo>
                  <a:pt x="426" y="1086"/>
                </a:lnTo>
                <a:lnTo>
                  <a:pt x="420" y="1092"/>
                </a:lnTo>
                <a:lnTo>
                  <a:pt x="420" y="1098"/>
                </a:lnTo>
                <a:lnTo>
                  <a:pt x="408" y="1110"/>
                </a:lnTo>
                <a:lnTo>
                  <a:pt x="408" y="1128"/>
                </a:lnTo>
                <a:lnTo>
                  <a:pt x="414" y="1140"/>
                </a:lnTo>
                <a:lnTo>
                  <a:pt x="414" y="1146"/>
                </a:lnTo>
                <a:lnTo>
                  <a:pt x="402" y="1158"/>
                </a:lnTo>
                <a:lnTo>
                  <a:pt x="384" y="1158"/>
                </a:lnTo>
                <a:lnTo>
                  <a:pt x="384" y="1122"/>
                </a:lnTo>
                <a:lnTo>
                  <a:pt x="378" y="1116"/>
                </a:lnTo>
                <a:lnTo>
                  <a:pt x="330" y="1116"/>
                </a:lnTo>
                <a:lnTo>
                  <a:pt x="318" y="1122"/>
                </a:lnTo>
                <a:lnTo>
                  <a:pt x="306" y="1116"/>
                </a:lnTo>
                <a:lnTo>
                  <a:pt x="318" y="1110"/>
                </a:lnTo>
                <a:lnTo>
                  <a:pt x="306" y="1098"/>
                </a:lnTo>
                <a:lnTo>
                  <a:pt x="318" y="1092"/>
                </a:lnTo>
                <a:lnTo>
                  <a:pt x="324" y="1086"/>
                </a:lnTo>
                <a:lnTo>
                  <a:pt x="330" y="1086"/>
                </a:lnTo>
                <a:lnTo>
                  <a:pt x="324" y="1080"/>
                </a:lnTo>
                <a:lnTo>
                  <a:pt x="324" y="1068"/>
                </a:lnTo>
                <a:lnTo>
                  <a:pt x="306" y="1062"/>
                </a:lnTo>
                <a:lnTo>
                  <a:pt x="282" y="1062"/>
                </a:lnTo>
                <a:lnTo>
                  <a:pt x="270" y="1056"/>
                </a:lnTo>
                <a:lnTo>
                  <a:pt x="270" y="1050"/>
                </a:lnTo>
                <a:lnTo>
                  <a:pt x="264" y="1050"/>
                </a:lnTo>
                <a:lnTo>
                  <a:pt x="264" y="1038"/>
                </a:lnTo>
                <a:lnTo>
                  <a:pt x="258" y="1032"/>
                </a:lnTo>
                <a:lnTo>
                  <a:pt x="258" y="1020"/>
                </a:lnTo>
                <a:lnTo>
                  <a:pt x="252" y="1026"/>
                </a:lnTo>
                <a:lnTo>
                  <a:pt x="252" y="1038"/>
                </a:lnTo>
                <a:lnTo>
                  <a:pt x="246" y="1056"/>
                </a:lnTo>
                <a:lnTo>
                  <a:pt x="228" y="1056"/>
                </a:lnTo>
                <a:lnTo>
                  <a:pt x="222" y="1050"/>
                </a:lnTo>
                <a:lnTo>
                  <a:pt x="222" y="1038"/>
                </a:lnTo>
                <a:lnTo>
                  <a:pt x="216" y="1032"/>
                </a:lnTo>
                <a:lnTo>
                  <a:pt x="186" y="1032"/>
                </a:lnTo>
                <a:lnTo>
                  <a:pt x="168" y="1008"/>
                </a:lnTo>
                <a:lnTo>
                  <a:pt x="156" y="1008"/>
                </a:lnTo>
                <a:lnTo>
                  <a:pt x="156" y="996"/>
                </a:lnTo>
                <a:lnTo>
                  <a:pt x="144" y="996"/>
                </a:lnTo>
                <a:lnTo>
                  <a:pt x="138" y="1002"/>
                </a:lnTo>
                <a:lnTo>
                  <a:pt x="138" y="990"/>
                </a:lnTo>
                <a:lnTo>
                  <a:pt x="144" y="978"/>
                </a:lnTo>
                <a:lnTo>
                  <a:pt x="138" y="978"/>
                </a:lnTo>
                <a:lnTo>
                  <a:pt x="138" y="966"/>
                </a:lnTo>
                <a:lnTo>
                  <a:pt x="132" y="960"/>
                </a:lnTo>
                <a:lnTo>
                  <a:pt x="114" y="960"/>
                </a:lnTo>
                <a:lnTo>
                  <a:pt x="108" y="948"/>
                </a:lnTo>
                <a:lnTo>
                  <a:pt x="144" y="912"/>
                </a:lnTo>
                <a:lnTo>
                  <a:pt x="144" y="882"/>
                </a:lnTo>
                <a:lnTo>
                  <a:pt x="180" y="882"/>
                </a:lnTo>
                <a:lnTo>
                  <a:pt x="186" y="846"/>
                </a:lnTo>
                <a:lnTo>
                  <a:pt x="180" y="828"/>
                </a:lnTo>
                <a:lnTo>
                  <a:pt x="180" y="786"/>
                </a:lnTo>
                <a:lnTo>
                  <a:pt x="168" y="780"/>
                </a:lnTo>
                <a:lnTo>
                  <a:pt x="156" y="768"/>
                </a:lnTo>
                <a:lnTo>
                  <a:pt x="156" y="756"/>
                </a:lnTo>
                <a:lnTo>
                  <a:pt x="156" y="750"/>
                </a:lnTo>
                <a:lnTo>
                  <a:pt x="150" y="738"/>
                </a:lnTo>
                <a:lnTo>
                  <a:pt x="108" y="696"/>
                </a:lnTo>
                <a:lnTo>
                  <a:pt x="102" y="684"/>
                </a:lnTo>
                <a:lnTo>
                  <a:pt x="96" y="684"/>
                </a:lnTo>
                <a:lnTo>
                  <a:pt x="90" y="678"/>
                </a:lnTo>
                <a:lnTo>
                  <a:pt x="72" y="672"/>
                </a:lnTo>
                <a:lnTo>
                  <a:pt x="66" y="672"/>
                </a:lnTo>
                <a:lnTo>
                  <a:pt x="60" y="654"/>
                </a:lnTo>
                <a:lnTo>
                  <a:pt x="54" y="654"/>
                </a:lnTo>
                <a:lnTo>
                  <a:pt x="36" y="666"/>
                </a:lnTo>
                <a:lnTo>
                  <a:pt x="30" y="666"/>
                </a:lnTo>
                <a:lnTo>
                  <a:pt x="12" y="666"/>
                </a:lnTo>
                <a:lnTo>
                  <a:pt x="0" y="654"/>
                </a:lnTo>
                <a:lnTo>
                  <a:pt x="0" y="594"/>
                </a:lnTo>
                <a:lnTo>
                  <a:pt x="12" y="582"/>
                </a:lnTo>
                <a:lnTo>
                  <a:pt x="18" y="576"/>
                </a:lnTo>
                <a:lnTo>
                  <a:pt x="18" y="558"/>
                </a:lnTo>
                <a:lnTo>
                  <a:pt x="30" y="558"/>
                </a:lnTo>
                <a:lnTo>
                  <a:pt x="36" y="576"/>
                </a:lnTo>
                <a:lnTo>
                  <a:pt x="54" y="576"/>
                </a:lnTo>
                <a:lnTo>
                  <a:pt x="60" y="564"/>
                </a:lnTo>
                <a:lnTo>
                  <a:pt x="60" y="552"/>
                </a:lnTo>
                <a:lnTo>
                  <a:pt x="54" y="546"/>
                </a:lnTo>
                <a:lnTo>
                  <a:pt x="54" y="534"/>
                </a:lnTo>
                <a:lnTo>
                  <a:pt x="54" y="516"/>
                </a:lnTo>
                <a:lnTo>
                  <a:pt x="48" y="504"/>
                </a:lnTo>
                <a:lnTo>
                  <a:pt x="48" y="498"/>
                </a:lnTo>
                <a:lnTo>
                  <a:pt x="54" y="492"/>
                </a:lnTo>
                <a:lnTo>
                  <a:pt x="66" y="492"/>
                </a:lnTo>
                <a:lnTo>
                  <a:pt x="78" y="474"/>
                </a:lnTo>
                <a:lnTo>
                  <a:pt x="96" y="468"/>
                </a:lnTo>
                <a:lnTo>
                  <a:pt x="102" y="468"/>
                </a:lnTo>
                <a:lnTo>
                  <a:pt x="102" y="462"/>
                </a:lnTo>
                <a:lnTo>
                  <a:pt x="102" y="444"/>
                </a:lnTo>
                <a:lnTo>
                  <a:pt x="108" y="444"/>
                </a:lnTo>
                <a:lnTo>
                  <a:pt x="96" y="426"/>
                </a:lnTo>
                <a:lnTo>
                  <a:pt x="90" y="414"/>
                </a:lnTo>
                <a:lnTo>
                  <a:pt x="96" y="402"/>
                </a:lnTo>
                <a:lnTo>
                  <a:pt x="96" y="396"/>
                </a:lnTo>
                <a:lnTo>
                  <a:pt x="90" y="396"/>
                </a:lnTo>
                <a:lnTo>
                  <a:pt x="90" y="384"/>
                </a:lnTo>
                <a:lnTo>
                  <a:pt x="72" y="372"/>
                </a:lnTo>
                <a:lnTo>
                  <a:pt x="72" y="348"/>
                </a:lnTo>
                <a:lnTo>
                  <a:pt x="72" y="342"/>
                </a:lnTo>
                <a:close/>
              </a:path>
            </a:pathLst>
          </a:custGeom>
          <a:grpFill/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41" name="Freeform 75">
            <a:extLst>
              <a:ext uri="{FF2B5EF4-FFF2-40B4-BE49-F238E27FC236}">
                <a16:creationId xmlns:a16="http://schemas.microsoft.com/office/drawing/2014/main" id="{00000000-0008-0000-1000-000029000000}"/>
              </a:ext>
            </a:extLst>
          </xdr:cNvPr>
          <xdr:cNvSpPr>
            <a:spLocks/>
          </xdr:cNvSpPr>
        </xdr:nvSpPr>
        <xdr:spPr bwMode="auto">
          <a:xfrm>
            <a:off x="5934075" y="2571750"/>
            <a:ext cx="180975" cy="142875"/>
          </a:xfrm>
          <a:custGeom>
            <a:avLst/>
            <a:gdLst/>
            <a:ahLst/>
            <a:cxnLst>
              <a:cxn ang="0">
                <a:pos x="42" y="78"/>
              </a:cxn>
              <a:cxn ang="0">
                <a:pos x="36" y="90"/>
              </a:cxn>
              <a:cxn ang="0">
                <a:pos x="30" y="78"/>
              </a:cxn>
              <a:cxn ang="0">
                <a:pos x="30" y="72"/>
              </a:cxn>
              <a:cxn ang="0">
                <a:pos x="12" y="60"/>
              </a:cxn>
              <a:cxn ang="0">
                <a:pos x="12" y="42"/>
              </a:cxn>
              <a:cxn ang="0">
                <a:pos x="0" y="42"/>
              </a:cxn>
              <a:cxn ang="0">
                <a:pos x="6" y="30"/>
              </a:cxn>
              <a:cxn ang="0">
                <a:pos x="12" y="36"/>
              </a:cxn>
              <a:cxn ang="0">
                <a:pos x="30" y="36"/>
              </a:cxn>
              <a:cxn ang="0">
                <a:pos x="36" y="18"/>
              </a:cxn>
              <a:cxn ang="0">
                <a:pos x="36" y="6"/>
              </a:cxn>
              <a:cxn ang="0">
                <a:pos x="42" y="0"/>
              </a:cxn>
              <a:cxn ang="0">
                <a:pos x="42" y="12"/>
              </a:cxn>
              <a:cxn ang="0">
                <a:pos x="48" y="18"/>
              </a:cxn>
              <a:cxn ang="0">
                <a:pos x="48" y="30"/>
              </a:cxn>
              <a:cxn ang="0">
                <a:pos x="54" y="30"/>
              </a:cxn>
              <a:cxn ang="0">
                <a:pos x="54" y="36"/>
              </a:cxn>
              <a:cxn ang="0">
                <a:pos x="66" y="42"/>
              </a:cxn>
              <a:cxn ang="0">
                <a:pos x="90" y="42"/>
              </a:cxn>
              <a:cxn ang="0">
                <a:pos x="108" y="48"/>
              </a:cxn>
              <a:cxn ang="0">
                <a:pos x="108" y="60"/>
              </a:cxn>
              <a:cxn ang="0">
                <a:pos x="114" y="66"/>
              </a:cxn>
              <a:cxn ang="0">
                <a:pos x="108" y="66"/>
              </a:cxn>
              <a:cxn ang="0">
                <a:pos x="102" y="72"/>
              </a:cxn>
              <a:cxn ang="0">
                <a:pos x="90" y="78"/>
              </a:cxn>
              <a:cxn ang="0">
                <a:pos x="78" y="78"/>
              </a:cxn>
              <a:cxn ang="0">
                <a:pos x="72" y="90"/>
              </a:cxn>
              <a:cxn ang="0">
                <a:pos x="66" y="78"/>
              </a:cxn>
              <a:cxn ang="0">
                <a:pos x="42" y="78"/>
              </a:cxn>
            </a:cxnLst>
            <a:rect l="0" t="0" r="r" b="b"/>
            <a:pathLst>
              <a:path w="114" h="90">
                <a:moveTo>
                  <a:pt x="42" y="78"/>
                </a:moveTo>
                <a:lnTo>
                  <a:pt x="36" y="90"/>
                </a:lnTo>
                <a:lnTo>
                  <a:pt x="30" y="78"/>
                </a:lnTo>
                <a:lnTo>
                  <a:pt x="30" y="72"/>
                </a:lnTo>
                <a:lnTo>
                  <a:pt x="12" y="60"/>
                </a:lnTo>
                <a:lnTo>
                  <a:pt x="12" y="42"/>
                </a:lnTo>
                <a:lnTo>
                  <a:pt x="0" y="42"/>
                </a:lnTo>
                <a:lnTo>
                  <a:pt x="6" y="30"/>
                </a:lnTo>
                <a:lnTo>
                  <a:pt x="12" y="36"/>
                </a:lnTo>
                <a:lnTo>
                  <a:pt x="30" y="36"/>
                </a:lnTo>
                <a:lnTo>
                  <a:pt x="36" y="18"/>
                </a:lnTo>
                <a:lnTo>
                  <a:pt x="36" y="6"/>
                </a:lnTo>
                <a:lnTo>
                  <a:pt x="42" y="0"/>
                </a:lnTo>
                <a:lnTo>
                  <a:pt x="42" y="12"/>
                </a:lnTo>
                <a:lnTo>
                  <a:pt x="48" y="18"/>
                </a:lnTo>
                <a:lnTo>
                  <a:pt x="48" y="30"/>
                </a:lnTo>
                <a:lnTo>
                  <a:pt x="54" y="30"/>
                </a:lnTo>
                <a:lnTo>
                  <a:pt x="54" y="36"/>
                </a:lnTo>
                <a:lnTo>
                  <a:pt x="66" y="42"/>
                </a:lnTo>
                <a:lnTo>
                  <a:pt x="90" y="42"/>
                </a:lnTo>
                <a:lnTo>
                  <a:pt x="108" y="48"/>
                </a:lnTo>
                <a:lnTo>
                  <a:pt x="108" y="60"/>
                </a:lnTo>
                <a:lnTo>
                  <a:pt x="114" y="66"/>
                </a:lnTo>
                <a:lnTo>
                  <a:pt x="108" y="66"/>
                </a:lnTo>
                <a:lnTo>
                  <a:pt x="102" y="72"/>
                </a:lnTo>
                <a:lnTo>
                  <a:pt x="90" y="78"/>
                </a:lnTo>
                <a:lnTo>
                  <a:pt x="78" y="78"/>
                </a:lnTo>
                <a:lnTo>
                  <a:pt x="72" y="90"/>
                </a:lnTo>
                <a:lnTo>
                  <a:pt x="66" y="78"/>
                </a:lnTo>
                <a:lnTo>
                  <a:pt x="42" y="78"/>
                </a:lnTo>
                <a:close/>
              </a:path>
            </a:pathLst>
          </a:custGeom>
          <a:grpFill/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</xdr:grpSp>
    <xdr:clientData/>
  </xdr:twoCellAnchor>
  <xdr:twoCellAnchor>
    <xdr:from>
      <xdr:col>2</xdr:col>
      <xdr:colOff>1495426</xdr:colOff>
      <xdr:row>4</xdr:row>
      <xdr:rowOff>327657</xdr:rowOff>
    </xdr:from>
    <xdr:to>
      <xdr:col>4</xdr:col>
      <xdr:colOff>95251</xdr:colOff>
      <xdr:row>6</xdr:row>
      <xdr:rowOff>114299</xdr:rowOff>
    </xdr:to>
    <xdr:sp macro="" textlink="'Data 1'!F671">
      <xdr:nvSpPr>
        <xdr:cNvPr id="42" name="CuadroTexto 41">
          <a:extLst>
            <a:ext uri="{FF2B5EF4-FFF2-40B4-BE49-F238E27FC236}">
              <a16:creationId xmlns:a16="http://schemas.microsoft.com/office/drawing/2014/main" id="{00000000-0008-0000-1000-00002A000000}"/>
            </a:ext>
          </a:extLst>
        </xdr:cNvPr>
        <xdr:cNvSpPr txBox="1"/>
      </xdr:nvSpPr>
      <xdr:spPr>
        <a:xfrm>
          <a:off x="2143126" y="1327782"/>
          <a:ext cx="762000" cy="5772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026442B4-24EF-40EE-BBBB-E89BA4FE1FAE}" type="TxLink">
            <a:rPr lang="en-US" sz="800" b="0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/>
            <a:t>Galicia 141,4 % 24.556 GWh</a:t>
          </a:fld>
          <a:endParaRPr lang="es-ES" sz="1000" b="0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58183</xdr:colOff>
      <xdr:row>2</xdr:row>
      <xdr:rowOff>249555</xdr:rowOff>
    </xdr:from>
    <xdr:to>
      <xdr:col>5</xdr:col>
      <xdr:colOff>314325</xdr:colOff>
      <xdr:row>4</xdr:row>
      <xdr:rowOff>238125</xdr:rowOff>
    </xdr:to>
    <xdr:sp macro="" textlink="'Data 1'!F661">
      <xdr:nvSpPr>
        <xdr:cNvPr id="43" name="CuadroTexto 42">
          <a:extLst>
            <a:ext uri="{FF2B5EF4-FFF2-40B4-BE49-F238E27FC236}">
              <a16:creationId xmlns:a16="http://schemas.microsoft.com/office/drawing/2014/main" id="{00000000-0008-0000-1000-00002B000000}"/>
            </a:ext>
          </a:extLst>
        </xdr:cNvPr>
        <xdr:cNvSpPr txBox="1"/>
      </xdr:nvSpPr>
      <xdr:spPr>
        <a:xfrm>
          <a:off x="2868058" y="706755"/>
          <a:ext cx="799067" cy="5314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A616A2D0-EFA0-4F7A-BD78-A44088D66270}" type="TxLink">
            <a:rPr lang="en-US" sz="800" b="0" i="0" u="none" strike="noStrike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ctr"/>
            <a:t>Asturias 107,0 % 9.335 GWh</a:t>
          </a:fld>
          <a:endParaRPr lang="es-ES" sz="800" b="0" i="0" u="none" strike="noStrike">
            <a:solidFill>
              <a:srgbClr val="004563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5</xdr:col>
      <xdr:colOff>550545</xdr:colOff>
      <xdr:row>3</xdr:row>
      <xdr:rowOff>104772</xdr:rowOff>
    </xdr:from>
    <xdr:to>
      <xdr:col>7</xdr:col>
      <xdr:colOff>85725</xdr:colOff>
      <xdr:row>4</xdr:row>
      <xdr:rowOff>342899</xdr:rowOff>
    </xdr:to>
    <xdr:sp macro="" textlink="'Data 1'!F665">
      <xdr:nvSpPr>
        <xdr:cNvPr id="44" name="CuadroTexto 43">
          <a:extLst>
            <a:ext uri="{FF2B5EF4-FFF2-40B4-BE49-F238E27FC236}">
              <a16:creationId xmlns:a16="http://schemas.microsoft.com/office/drawing/2014/main" id="{00000000-0008-0000-1000-00002C000000}"/>
            </a:ext>
          </a:extLst>
        </xdr:cNvPr>
        <xdr:cNvSpPr txBox="1"/>
      </xdr:nvSpPr>
      <xdr:spPr>
        <a:xfrm>
          <a:off x="3903345" y="819147"/>
          <a:ext cx="735330" cy="5238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817BE6D5-AF45-41A7-BB3C-7AA9D9C8BC41}" type="TxLink">
            <a:rPr lang="en-US" sz="800" b="0" i="0" u="none" strike="noStrike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ctr"/>
            <a:t>Cantabria 41,9 % 1.635 GWh</a:t>
          </a:fld>
          <a:endParaRPr lang="es-ES" sz="1000" b="0" i="0" u="none" strike="noStrike">
            <a:solidFill>
              <a:schemeClr val="accent5">
                <a:lumMod val="50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93343</xdr:colOff>
      <xdr:row>3</xdr:row>
      <xdr:rowOff>123825</xdr:rowOff>
    </xdr:from>
    <xdr:to>
      <xdr:col>8</xdr:col>
      <xdr:colOff>266700</xdr:colOff>
      <xdr:row>4</xdr:row>
      <xdr:rowOff>352425</xdr:rowOff>
    </xdr:to>
    <xdr:sp macro="" textlink="'Data 1'!F677">
      <xdr:nvSpPr>
        <xdr:cNvPr id="45" name="CuadroTexto 44">
          <a:extLst>
            <a:ext uri="{FF2B5EF4-FFF2-40B4-BE49-F238E27FC236}">
              <a16:creationId xmlns:a16="http://schemas.microsoft.com/office/drawing/2014/main" id="{00000000-0008-0000-1000-00002D000000}"/>
            </a:ext>
          </a:extLst>
        </xdr:cNvPr>
        <xdr:cNvSpPr txBox="1"/>
      </xdr:nvSpPr>
      <xdr:spPr>
        <a:xfrm>
          <a:off x="4646293" y="838200"/>
          <a:ext cx="744857" cy="514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1958AD76-5D0A-4DBB-BF5C-73E2F434D54E}" type="TxLink">
            <a:rPr lang="en-US" sz="800" b="0" i="0" u="none" strike="noStrike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ctr"/>
            <a:t>País Vasco 41,2 % 6.168 GWh</a:t>
          </a:fld>
          <a:endParaRPr lang="es-ES" sz="1000" b="0" i="0" u="none" strike="noStrike">
            <a:solidFill>
              <a:schemeClr val="accent5">
                <a:lumMod val="50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314323</xdr:colOff>
      <xdr:row>4</xdr:row>
      <xdr:rowOff>371474</xdr:rowOff>
    </xdr:from>
    <xdr:to>
      <xdr:col>8</xdr:col>
      <xdr:colOff>523875</xdr:colOff>
      <xdr:row>6</xdr:row>
      <xdr:rowOff>161924</xdr:rowOff>
    </xdr:to>
    <xdr:sp macro="" textlink="'Data 1'!F676">
      <xdr:nvSpPr>
        <xdr:cNvPr id="46" name="CuadroTexto 45">
          <a:extLst>
            <a:ext uri="{FF2B5EF4-FFF2-40B4-BE49-F238E27FC236}">
              <a16:creationId xmlns:a16="http://schemas.microsoft.com/office/drawing/2014/main" id="{00000000-0008-0000-1000-00002E000000}"/>
            </a:ext>
          </a:extLst>
        </xdr:cNvPr>
        <xdr:cNvSpPr txBox="1"/>
      </xdr:nvSpPr>
      <xdr:spPr>
        <a:xfrm>
          <a:off x="4867273" y="1371599"/>
          <a:ext cx="781052" cy="581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5AB01812-C689-46B3-B75E-A348EBEFED4B}" type="TxLink">
            <a:rPr lang="en-US" sz="800" b="0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/>
            <a:t>Navarra 136,5 % 6.611 GWh</a:t>
          </a:fld>
          <a:endParaRPr lang="es-ES" sz="1000" b="0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628650</xdr:colOff>
      <xdr:row>5</xdr:row>
      <xdr:rowOff>161924</xdr:rowOff>
    </xdr:from>
    <xdr:to>
      <xdr:col>7</xdr:col>
      <xdr:colOff>180976</xdr:colOff>
      <xdr:row>8</xdr:row>
      <xdr:rowOff>114299</xdr:rowOff>
    </xdr:to>
    <xdr:sp macro="" textlink="'Data 1'!F672">
      <xdr:nvSpPr>
        <xdr:cNvPr id="47" name="CuadroTexto 46">
          <a:extLst>
            <a:ext uri="{FF2B5EF4-FFF2-40B4-BE49-F238E27FC236}">
              <a16:creationId xmlns:a16="http://schemas.microsoft.com/office/drawing/2014/main" id="{00000000-0008-0000-1000-00002F000000}"/>
            </a:ext>
          </a:extLst>
        </xdr:cNvPr>
        <xdr:cNvSpPr txBox="1"/>
      </xdr:nvSpPr>
      <xdr:spPr>
        <a:xfrm>
          <a:off x="3981450" y="1762124"/>
          <a:ext cx="752476" cy="523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95D5CF14-E4B9-41D1-BF8B-22B1FC63F280}" type="TxLink">
            <a:rPr lang="en-US" sz="800" b="0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/>
            <a:t>La Rioja 110,6 % 1.792 GWh</a:t>
          </a:fld>
          <a:endParaRPr lang="es-ES" sz="1000" b="0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120014</xdr:colOff>
      <xdr:row>7</xdr:row>
      <xdr:rowOff>123825</xdr:rowOff>
    </xdr:from>
    <xdr:to>
      <xdr:col>9</xdr:col>
      <xdr:colOff>342901</xdr:colOff>
      <xdr:row>10</xdr:row>
      <xdr:rowOff>104775</xdr:rowOff>
    </xdr:to>
    <xdr:sp macro="" textlink="'Data 1'!F660">
      <xdr:nvSpPr>
        <xdr:cNvPr id="48" name="CuadroTexto 47">
          <a:extLst>
            <a:ext uri="{FF2B5EF4-FFF2-40B4-BE49-F238E27FC236}">
              <a16:creationId xmlns:a16="http://schemas.microsoft.com/office/drawing/2014/main" id="{00000000-0008-0000-1000-000030000000}"/>
            </a:ext>
          </a:extLst>
        </xdr:cNvPr>
        <xdr:cNvSpPr txBox="1"/>
      </xdr:nvSpPr>
      <xdr:spPr>
        <a:xfrm>
          <a:off x="5244464" y="2105025"/>
          <a:ext cx="765812" cy="552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54B6CB09-1383-4D49-ADCB-A95C37BE3F8C}" type="TxLink">
            <a:rPr lang="en-US" sz="800" b="0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/>
            <a:t>Aragón 178,5 % 18.041 GWh</a:t>
          </a:fld>
          <a:endParaRPr lang="es-ES" sz="1000" b="0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9</xdr:col>
      <xdr:colOff>531493</xdr:colOff>
      <xdr:row>6</xdr:row>
      <xdr:rowOff>66675</xdr:rowOff>
    </xdr:from>
    <xdr:to>
      <xdr:col>11</xdr:col>
      <xdr:colOff>19050</xdr:colOff>
      <xdr:row>8</xdr:row>
      <xdr:rowOff>148592</xdr:rowOff>
    </xdr:to>
    <xdr:sp macro="" textlink="'Data 1'!F668">
      <xdr:nvSpPr>
        <xdr:cNvPr id="49" name="CuadroTexto 48">
          <a:extLst>
            <a:ext uri="{FF2B5EF4-FFF2-40B4-BE49-F238E27FC236}">
              <a16:creationId xmlns:a16="http://schemas.microsoft.com/office/drawing/2014/main" id="{00000000-0008-0000-1000-000031000000}"/>
            </a:ext>
          </a:extLst>
        </xdr:cNvPr>
        <xdr:cNvSpPr txBox="1"/>
      </xdr:nvSpPr>
      <xdr:spPr>
        <a:xfrm>
          <a:off x="6198868" y="1857375"/>
          <a:ext cx="763907" cy="4629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5B16460D-3412-4331-A1EE-B1C40A7B6904}" type="TxLink">
            <a:rPr lang="en-US" sz="800" b="0" i="0" u="none" strike="noStrike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ctr"/>
            <a:t>Cataluña 97,6 % 42.952 GWh</a:t>
          </a:fld>
          <a:endParaRPr lang="es-ES" sz="1000" b="0" i="0" u="none" strike="noStrike">
            <a:solidFill>
              <a:schemeClr val="tx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428623</xdr:colOff>
      <xdr:row>7</xdr:row>
      <xdr:rowOff>142876</xdr:rowOff>
    </xdr:from>
    <xdr:to>
      <xdr:col>6</xdr:col>
      <xdr:colOff>57150</xdr:colOff>
      <xdr:row>10</xdr:row>
      <xdr:rowOff>28576</xdr:rowOff>
    </xdr:to>
    <xdr:sp macro="" textlink="'Data 1'!F667">
      <xdr:nvSpPr>
        <xdr:cNvPr id="50" name="CuadroTexto 49">
          <a:extLst>
            <a:ext uri="{FF2B5EF4-FFF2-40B4-BE49-F238E27FC236}">
              <a16:creationId xmlns:a16="http://schemas.microsoft.com/office/drawing/2014/main" id="{00000000-0008-0000-1000-000032000000}"/>
            </a:ext>
          </a:extLst>
        </xdr:cNvPr>
        <xdr:cNvSpPr txBox="1"/>
      </xdr:nvSpPr>
      <xdr:spPr>
        <a:xfrm>
          <a:off x="3238498" y="2124076"/>
          <a:ext cx="809627" cy="457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BB4CF9A4-2F7C-4A18-91B5-5A5A53D4CB7A}" type="TxLink">
            <a:rPr lang="en-US" sz="800" b="0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/>
            <a:t>Castilla León 189,3 % 25.432 GWh</a:t>
          </a:fld>
          <a:endParaRPr lang="es-ES" sz="1000" b="0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428624</xdr:colOff>
      <xdr:row>9</xdr:row>
      <xdr:rowOff>161926</xdr:rowOff>
    </xdr:from>
    <xdr:to>
      <xdr:col>8</xdr:col>
      <xdr:colOff>114300</xdr:colOff>
      <xdr:row>12</xdr:row>
      <xdr:rowOff>47626</xdr:rowOff>
    </xdr:to>
    <xdr:sp macro="" textlink="'Data 1'!F673">
      <xdr:nvSpPr>
        <xdr:cNvPr id="51" name="CuadroTexto 50">
          <a:extLst>
            <a:ext uri="{FF2B5EF4-FFF2-40B4-BE49-F238E27FC236}">
              <a16:creationId xmlns:a16="http://schemas.microsoft.com/office/drawing/2014/main" id="{00000000-0008-0000-1000-000033000000}"/>
            </a:ext>
          </a:extLst>
        </xdr:cNvPr>
        <xdr:cNvSpPr txBox="1"/>
      </xdr:nvSpPr>
      <xdr:spPr>
        <a:xfrm>
          <a:off x="4419599" y="2524126"/>
          <a:ext cx="819151" cy="457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l"/>
          <a:fld id="{F7A4BF3B-4E31-46BB-BB8B-B80E131F2107}" type="TxLink">
            <a:rPr lang="en-US" sz="800" b="0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l"/>
            <a:t>Madrid 4,8 % 1.290 GWh</a:t>
          </a:fld>
          <a:endParaRPr lang="es-ES" sz="1000" b="0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89534</xdr:colOff>
      <xdr:row>14</xdr:row>
      <xdr:rowOff>95250</xdr:rowOff>
    </xdr:from>
    <xdr:to>
      <xdr:col>5</xdr:col>
      <xdr:colOff>409575</xdr:colOff>
      <xdr:row>17</xdr:row>
      <xdr:rowOff>161924</xdr:rowOff>
    </xdr:to>
    <xdr:sp macro="" textlink="'Data 1'!F670">
      <xdr:nvSpPr>
        <xdr:cNvPr id="52" name="CuadroTexto 51">
          <a:extLst>
            <a:ext uri="{FF2B5EF4-FFF2-40B4-BE49-F238E27FC236}">
              <a16:creationId xmlns:a16="http://schemas.microsoft.com/office/drawing/2014/main" id="{00000000-0008-0000-1000-000034000000}"/>
            </a:ext>
          </a:extLst>
        </xdr:cNvPr>
        <xdr:cNvSpPr txBox="1"/>
      </xdr:nvSpPr>
      <xdr:spPr>
        <a:xfrm>
          <a:off x="2899409" y="3409950"/>
          <a:ext cx="862966" cy="628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F98F053F-DBB9-415E-9FA4-784DBCE79EEF}" type="TxLink">
            <a:rPr lang="en-US" sz="800" b="0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/>
            <a:t>Extremadura 431,3 % 21.354 GWh</a:t>
          </a:fld>
          <a:endParaRPr lang="es-ES" sz="1000" b="0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17144</xdr:colOff>
      <xdr:row>14</xdr:row>
      <xdr:rowOff>85726</xdr:rowOff>
    </xdr:from>
    <xdr:to>
      <xdr:col>8</xdr:col>
      <xdr:colOff>19050</xdr:colOff>
      <xdr:row>17</xdr:row>
      <xdr:rowOff>0</xdr:rowOff>
    </xdr:to>
    <xdr:sp macro="" textlink="'Data 1'!F666">
      <xdr:nvSpPr>
        <xdr:cNvPr id="53" name="CuadroTexto 52">
          <a:extLst>
            <a:ext uri="{FF2B5EF4-FFF2-40B4-BE49-F238E27FC236}">
              <a16:creationId xmlns:a16="http://schemas.microsoft.com/office/drawing/2014/main" id="{00000000-0008-0000-1000-000035000000}"/>
            </a:ext>
          </a:extLst>
        </xdr:cNvPr>
        <xdr:cNvSpPr txBox="1"/>
      </xdr:nvSpPr>
      <xdr:spPr>
        <a:xfrm>
          <a:off x="4008119" y="3400426"/>
          <a:ext cx="1135381" cy="4762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77D5DC93-DD90-40DD-B4F3-795E547975C8}" type="TxLink">
            <a:rPr lang="en-US" sz="800" b="0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/>
            <a:t>Castilla-La Mancha 195,3 % 22.935 GWh</a:t>
          </a:fld>
          <a:endParaRPr lang="es-ES" sz="1000" b="0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123824</xdr:colOff>
      <xdr:row>19</xdr:row>
      <xdr:rowOff>171451</xdr:rowOff>
    </xdr:from>
    <xdr:to>
      <xdr:col>6</xdr:col>
      <xdr:colOff>476250</xdr:colOff>
      <xdr:row>22</xdr:row>
      <xdr:rowOff>38100</xdr:rowOff>
    </xdr:to>
    <xdr:sp macro="" textlink="'Data 1'!F659">
      <xdr:nvSpPr>
        <xdr:cNvPr id="54" name="CuadroTexto 53">
          <a:extLst>
            <a:ext uri="{FF2B5EF4-FFF2-40B4-BE49-F238E27FC236}">
              <a16:creationId xmlns:a16="http://schemas.microsoft.com/office/drawing/2014/main" id="{00000000-0008-0000-1000-000036000000}"/>
            </a:ext>
          </a:extLst>
        </xdr:cNvPr>
        <xdr:cNvSpPr txBox="1"/>
      </xdr:nvSpPr>
      <xdr:spPr>
        <a:xfrm>
          <a:off x="3476624" y="4429126"/>
          <a:ext cx="990601" cy="4381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D1765B84-4A3C-48F6-9BEC-6BF4B09C2196}" type="TxLink">
            <a:rPr lang="en-US" sz="800" b="0" i="0" u="none" strike="noStrike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ctr"/>
            <a:t>Andalucía 71,6 % 27.980 GWh</a:t>
          </a:fld>
          <a:endParaRPr lang="es-ES" sz="1000" b="0" i="0" u="none" strike="noStrike">
            <a:solidFill>
              <a:schemeClr val="tx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443866</xdr:colOff>
      <xdr:row>17</xdr:row>
      <xdr:rowOff>95250</xdr:rowOff>
    </xdr:from>
    <xdr:to>
      <xdr:col>9</xdr:col>
      <xdr:colOff>38100</xdr:colOff>
      <xdr:row>21</xdr:row>
      <xdr:rowOff>19049</xdr:rowOff>
    </xdr:to>
    <xdr:sp macro="" textlink="'Data 1'!F675">
      <xdr:nvSpPr>
        <xdr:cNvPr id="55" name="CuadroTexto 54">
          <a:extLst>
            <a:ext uri="{FF2B5EF4-FFF2-40B4-BE49-F238E27FC236}">
              <a16:creationId xmlns:a16="http://schemas.microsoft.com/office/drawing/2014/main" id="{00000000-0008-0000-1000-000037000000}"/>
            </a:ext>
          </a:extLst>
        </xdr:cNvPr>
        <xdr:cNvSpPr txBox="1"/>
      </xdr:nvSpPr>
      <xdr:spPr>
        <a:xfrm>
          <a:off x="4996816" y="3971925"/>
          <a:ext cx="708659" cy="685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2B7AA2A9-4856-4668-B2F4-8624EEB5A47A}" type="TxLink">
            <a:rPr lang="en-US" sz="800" b="0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/>
            <a:t>Murcia 111,6 % 10.273 GWh</a:t>
          </a:fld>
          <a:endParaRPr lang="es-ES" sz="1000" b="0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257176</xdr:colOff>
      <xdr:row>13</xdr:row>
      <xdr:rowOff>47626</xdr:rowOff>
    </xdr:from>
    <xdr:to>
      <xdr:col>9</xdr:col>
      <xdr:colOff>542925</xdr:colOff>
      <xdr:row>17</xdr:row>
      <xdr:rowOff>19050</xdr:rowOff>
    </xdr:to>
    <xdr:sp macro="" textlink="'Data 1'!F663">
      <xdr:nvSpPr>
        <xdr:cNvPr id="56" name="CuadroTexto 55">
          <a:extLst>
            <a:ext uri="{FF2B5EF4-FFF2-40B4-BE49-F238E27FC236}">
              <a16:creationId xmlns:a16="http://schemas.microsoft.com/office/drawing/2014/main" id="{00000000-0008-0000-1000-000038000000}"/>
            </a:ext>
          </a:extLst>
        </xdr:cNvPr>
        <xdr:cNvSpPr txBox="1"/>
      </xdr:nvSpPr>
      <xdr:spPr>
        <a:xfrm>
          <a:off x="5381626" y="3171826"/>
          <a:ext cx="828674" cy="7238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56821416-EC1A-4737-B514-A17234526BDC}" type="TxLink">
            <a:rPr lang="en-US" sz="800" b="0" i="0" u="none" strike="noStrike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ctr"/>
            <a:t>Comunidad Valenciana 73,9 % 19.110 GWh</a:t>
          </a:fld>
          <a:endParaRPr lang="es-ES" sz="1000" b="0" i="0" u="none" strike="noStrike">
            <a:solidFill>
              <a:schemeClr val="tx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10</xdr:col>
      <xdr:colOff>266703</xdr:colOff>
      <xdr:row>10</xdr:row>
      <xdr:rowOff>152401</xdr:rowOff>
    </xdr:from>
    <xdr:to>
      <xdr:col>11</xdr:col>
      <xdr:colOff>400050</xdr:colOff>
      <xdr:row>13</xdr:row>
      <xdr:rowOff>152400</xdr:rowOff>
    </xdr:to>
    <xdr:sp macro="" textlink="'Data 1'!F662">
      <xdr:nvSpPr>
        <xdr:cNvPr id="57" name="CuadroTexto 56">
          <a:extLst>
            <a:ext uri="{FF2B5EF4-FFF2-40B4-BE49-F238E27FC236}">
              <a16:creationId xmlns:a16="http://schemas.microsoft.com/office/drawing/2014/main" id="{00000000-0008-0000-1000-000039000000}"/>
            </a:ext>
          </a:extLst>
        </xdr:cNvPr>
        <xdr:cNvSpPr txBox="1"/>
      </xdr:nvSpPr>
      <xdr:spPr>
        <a:xfrm>
          <a:off x="6572253" y="2705101"/>
          <a:ext cx="771522" cy="5714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E0AF64B7-45E1-4223-B4F0-A1BE57F70132}" type="TxLink">
            <a:rPr lang="en-US" sz="800" b="0" i="0" u="none" strike="noStrike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ctr"/>
            <a:t>Islas Baleares 71,1 % 3.515 GWh</a:t>
          </a:fld>
          <a:endParaRPr lang="es-ES" sz="1000" b="0" i="0" u="none" strike="noStrike">
            <a:solidFill>
              <a:schemeClr val="accent5">
                <a:lumMod val="50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457201</xdr:colOff>
      <xdr:row>23</xdr:row>
      <xdr:rowOff>76202</xdr:rowOff>
    </xdr:from>
    <xdr:to>
      <xdr:col>2</xdr:col>
      <xdr:colOff>1476375</xdr:colOff>
      <xdr:row>25</xdr:row>
      <xdr:rowOff>152400</xdr:rowOff>
    </xdr:to>
    <xdr:sp macro="" textlink="'Data 1'!F664">
      <xdr:nvSpPr>
        <xdr:cNvPr id="58" name="CuadroTexto 57">
          <a:extLst>
            <a:ext uri="{FF2B5EF4-FFF2-40B4-BE49-F238E27FC236}">
              <a16:creationId xmlns:a16="http://schemas.microsoft.com/office/drawing/2014/main" id="{00000000-0008-0000-1000-00003A000000}"/>
            </a:ext>
          </a:extLst>
        </xdr:cNvPr>
        <xdr:cNvSpPr txBox="1"/>
      </xdr:nvSpPr>
      <xdr:spPr>
        <a:xfrm>
          <a:off x="1104901" y="5095877"/>
          <a:ext cx="1019174" cy="4571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465E51CA-7B1F-4BF4-AE9E-F6A29DBF16EA}" type="TxLink">
            <a:rPr lang="en-US" sz="800" b="0" i="0" u="none" strike="noStrike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ctr"/>
            <a:t>Islas Canarias 100 % 7.946 GWh</a:t>
          </a:fld>
          <a:endParaRPr lang="es-ES" sz="1000" b="0" i="0" u="none" strike="noStrike">
            <a:solidFill>
              <a:srgbClr val="215968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238125</xdr:colOff>
      <xdr:row>24</xdr:row>
      <xdr:rowOff>142875</xdr:rowOff>
    </xdr:from>
    <xdr:to>
      <xdr:col>6</xdr:col>
      <xdr:colOff>247650</xdr:colOff>
      <xdr:row>27</xdr:row>
      <xdr:rowOff>28573</xdr:rowOff>
    </xdr:to>
    <xdr:sp macro="" textlink="'Data 1'!F669">
      <xdr:nvSpPr>
        <xdr:cNvPr id="59" name="CuadroTexto 58">
          <a:extLst>
            <a:ext uri="{FF2B5EF4-FFF2-40B4-BE49-F238E27FC236}">
              <a16:creationId xmlns:a16="http://schemas.microsoft.com/office/drawing/2014/main" id="{00000000-0008-0000-1000-00003B000000}"/>
            </a:ext>
          </a:extLst>
        </xdr:cNvPr>
        <xdr:cNvSpPr txBox="1"/>
      </xdr:nvSpPr>
      <xdr:spPr>
        <a:xfrm>
          <a:off x="3590925" y="5353050"/>
          <a:ext cx="647700" cy="4571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29BD74A9-1726-404D-83A3-B2D48865A9E6}" type="TxLink">
            <a:rPr lang="en-US" sz="800" b="0" i="0" u="none" strike="noStrike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ctr"/>
            <a:t>Ceuta 100 % 199 GWh</a:t>
          </a:fld>
          <a:endParaRPr lang="es-ES" sz="1000" b="0" i="0" u="none" strike="noStrike">
            <a:solidFill>
              <a:srgbClr val="215968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114301</xdr:colOff>
      <xdr:row>25</xdr:row>
      <xdr:rowOff>95250</xdr:rowOff>
    </xdr:from>
    <xdr:to>
      <xdr:col>8</xdr:col>
      <xdr:colOff>190501</xdr:colOff>
      <xdr:row>27</xdr:row>
      <xdr:rowOff>171448</xdr:rowOff>
    </xdr:to>
    <xdr:sp macro="" textlink="'Data 1'!F674">
      <xdr:nvSpPr>
        <xdr:cNvPr id="60" name="CuadroTexto 59">
          <a:extLst>
            <a:ext uri="{FF2B5EF4-FFF2-40B4-BE49-F238E27FC236}">
              <a16:creationId xmlns:a16="http://schemas.microsoft.com/office/drawing/2014/main" id="{00000000-0008-0000-1000-00003C000000}"/>
            </a:ext>
          </a:extLst>
        </xdr:cNvPr>
        <xdr:cNvSpPr txBox="1"/>
      </xdr:nvSpPr>
      <xdr:spPr>
        <a:xfrm>
          <a:off x="4667251" y="5495925"/>
          <a:ext cx="647700" cy="4571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CE3D6803-DF88-415C-BC11-21F3704D8BC4}" type="TxLink">
            <a:rPr lang="en-US" sz="800" b="0" i="0" u="none" strike="noStrike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ctr"/>
            <a:t>Melilla 100 % 208 GWh</a:t>
          </a:fld>
          <a:endParaRPr lang="es-ES" sz="1000" b="0" i="0" u="none" strike="noStrike">
            <a:solidFill>
              <a:srgbClr val="215968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1</xdr:col>
      <xdr:colOff>19050</xdr:colOff>
      <xdr:row>0</xdr:row>
      <xdr:rowOff>171450</xdr:rowOff>
    </xdr:from>
    <xdr:to>
      <xdr:col>2</xdr:col>
      <xdr:colOff>438150</xdr:colOff>
      <xdr:row>1</xdr:row>
      <xdr:rowOff>180975</xdr:rowOff>
    </xdr:to>
    <xdr:pic>
      <xdr:nvPicPr>
        <xdr:cNvPr id="61" name="Picture 1">
          <a:extLst>
            <a:ext uri="{FF2B5EF4-FFF2-40B4-BE49-F238E27FC236}">
              <a16:creationId xmlns:a16="http://schemas.microsoft.com/office/drawing/2014/main" id="{00000000-0008-0000-1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17144</xdr:colOff>
      <xdr:row>2</xdr:row>
      <xdr:rowOff>34290</xdr:rowOff>
    </xdr:from>
    <xdr:to>
      <xdr:col>12</xdr:col>
      <xdr:colOff>736394</xdr:colOff>
      <xdr:row>2</xdr:row>
      <xdr:rowOff>34290</xdr:rowOff>
    </xdr:to>
    <xdr:sp macro="" textlink="">
      <xdr:nvSpPr>
        <xdr:cNvPr id="62" name="Line 2">
          <a:extLst>
            <a:ext uri="{FF2B5EF4-FFF2-40B4-BE49-F238E27FC236}">
              <a16:creationId xmlns:a16="http://schemas.microsoft.com/office/drawing/2014/main" id="{00000000-0008-0000-1000-00003E000000}"/>
            </a:ext>
          </a:extLst>
        </xdr:cNvPr>
        <xdr:cNvSpPr>
          <a:spLocks noChangeShapeType="1"/>
        </xdr:cNvSpPr>
      </xdr:nvSpPr>
      <xdr:spPr bwMode="auto">
        <a:xfrm flipH="1">
          <a:off x="198119" y="491490"/>
          <a:ext cx="8244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962447-9BD1-4A70-A1E5-8988144A6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10</xdr:col>
      <xdr:colOff>7800</xdr:colOff>
      <xdr:row>3</xdr:row>
      <xdr:rowOff>28575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F844D530-B03D-4C0E-A09D-EB9B9B90AE8E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7704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152400</xdr:rowOff>
    </xdr:from>
    <xdr:to>
      <xdr:col>2</xdr:col>
      <xdr:colOff>895350</xdr:colOff>
      <xdr:row>2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19050</xdr:rowOff>
    </xdr:from>
    <xdr:to>
      <xdr:col>10</xdr:col>
      <xdr:colOff>2115</xdr:colOff>
      <xdr:row>3</xdr:row>
      <xdr:rowOff>19050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1490"/>
          <a:ext cx="594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DA5326-C03E-44E5-A68E-995DC796BC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16</xdr:col>
      <xdr:colOff>66675</xdr:colOff>
      <xdr:row>3</xdr:row>
      <xdr:rowOff>28575</xdr:rowOff>
    </xdr:to>
    <xdr:sp macro="" textlink="">
      <xdr:nvSpPr>
        <xdr:cNvPr id="3" name="Line 3">
          <a:extLst>
            <a:ext uri="{FF2B5EF4-FFF2-40B4-BE49-F238E27FC236}">
              <a16:creationId xmlns:a16="http://schemas.microsoft.com/office/drawing/2014/main" id="{1A8931FA-1752-4112-9771-F10FB8B682E3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6477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3C2137-4876-47F4-92D9-0161E3DDA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11</xdr:col>
      <xdr:colOff>516525</xdr:colOff>
      <xdr:row>3</xdr:row>
      <xdr:rowOff>28575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9373E59B-DE8D-4681-B334-DB2AEBEB41CF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6803025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6010186" name="Picture 1">
          <a:extLst>
            <a:ext uri="{FF2B5EF4-FFF2-40B4-BE49-F238E27FC236}">
              <a16:creationId xmlns:a16="http://schemas.microsoft.com/office/drawing/2014/main" id="{00000000-0008-0000-1500-00004AB55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8</xdr:col>
      <xdr:colOff>15405</xdr:colOff>
      <xdr:row>3</xdr:row>
      <xdr:rowOff>28575</xdr:rowOff>
    </xdr:to>
    <xdr:sp macro="" textlink="">
      <xdr:nvSpPr>
        <xdr:cNvPr id="6010187" name="Line 2">
          <a:extLst>
            <a:ext uri="{FF2B5EF4-FFF2-40B4-BE49-F238E27FC236}">
              <a16:creationId xmlns:a16="http://schemas.microsoft.com/office/drawing/2014/main" id="{00000000-0008-0000-1500-00004BB55B00}"/>
            </a:ext>
          </a:extLst>
        </xdr:cNvPr>
        <xdr:cNvSpPr>
          <a:spLocks noChangeShapeType="1"/>
        </xdr:cNvSpPr>
      </xdr:nvSpPr>
      <xdr:spPr bwMode="auto">
        <a:xfrm flipH="1">
          <a:off x="200025" y="493395"/>
          <a:ext cx="630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6307935" name="Picture 1">
          <a:extLst>
            <a:ext uri="{FF2B5EF4-FFF2-40B4-BE49-F238E27FC236}">
              <a16:creationId xmlns:a16="http://schemas.microsoft.com/office/drawing/2014/main" id="{00000000-0008-0000-1600-00005F406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8</xdr:col>
      <xdr:colOff>445575</xdr:colOff>
      <xdr:row>3</xdr:row>
      <xdr:rowOff>28575</xdr:rowOff>
    </xdr:to>
    <xdr:sp macro="" textlink="">
      <xdr:nvSpPr>
        <xdr:cNvPr id="6307936" name="Line 2">
          <a:extLst>
            <a:ext uri="{FF2B5EF4-FFF2-40B4-BE49-F238E27FC236}">
              <a16:creationId xmlns:a16="http://schemas.microsoft.com/office/drawing/2014/main" id="{00000000-0008-0000-1600-000060406000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4608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6321235" name="Picture 1">
          <a:extLst>
            <a:ext uri="{FF2B5EF4-FFF2-40B4-BE49-F238E27FC236}">
              <a16:creationId xmlns:a16="http://schemas.microsoft.com/office/drawing/2014/main" id="{00000000-0008-0000-1700-000053746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9524</xdr:colOff>
      <xdr:row>3</xdr:row>
      <xdr:rowOff>28575</xdr:rowOff>
    </xdr:from>
    <xdr:to>
      <xdr:col>13</xdr:col>
      <xdr:colOff>1784</xdr:colOff>
      <xdr:row>3</xdr:row>
      <xdr:rowOff>28575</xdr:rowOff>
    </xdr:to>
    <xdr:sp macro="" textlink="">
      <xdr:nvSpPr>
        <xdr:cNvPr id="6321236" name="Line 2">
          <a:extLst>
            <a:ext uri="{FF2B5EF4-FFF2-40B4-BE49-F238E27FC236}">
              <a16:creationId xmlns:a16="http://schemas.microsoft.com/office/drawing/2014/main" id="{00000000-0008-0000-1700-000054746000}"/>
            </a:ext>
          </a:extLst>
        </xdr:cNvPr>
        <xdr:cNvSpPr>
          <a:spLocks noChangeShapeType="1"/>
        </xdr:cNvSpPr>
      </xdr:nvSpPr>
      <xdr:spPr bwMode="auto">
        <a:xfrm flipH="1">
          <a:off x="200024" y="493395"/>
          <a:ext cx="7056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6336581" name="Picture 1">
          <a:extLst>
            <a:ext uri="{FF2B5EF4-FFF2-40B4-BE49-F238E27FC236}">
              <a16:creationId xmlns:a16="http://schemas.microsoft.com/office/drawing/2014/main" id="{00000000-0008-0000-1800-000045B06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9524</xdr:colOff>
      <xdr:row>3</xdr:row>
      <xdr:rowOff>28575</xdr:rowOff>
    </xdr:from>
    <xdr:to>
      <xdr:col>16</xdr:col>
      <xdr:colOff>373844</xdr:colOff>
      <xdr:row>3</xdr:row>
      <xdr:rowOff>28575</xdr:rowOff>
    </xdr:to>
    <xdr:sp macro="" textlink="">
      <xdr:nvSpPr>
        <xdr:cNvPr id="6336582" name="Line 2">
          <a:extLst>
            <a:ext uri="{FF2B5EF4-FFF2-40B4-BE49-F238E27FC236}">
              <a16:creationId xmlns:a16="http://schemas.microsoft.com/office/drawing/2014/main" id="{00000000-0008-0000-1800-000046B06000}"/>
            </a:ext>
          </a:extLst>
        </xdr:cNvPr>
        <xdr:cNvSpPr>
          <a:spLocks noChangeShapeType="1"/>
        </xdr:cNvSpPr>
      </xdr:nvSpPr>
      <xdr:spPr bwMode="auto">
        <a:xfrm flipH="1">
          <a:off x="200024" y="493395"/>
          <a:ext cx="6948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6356019" name="Picture 1">
          <a:extLst>
            <a:ext uri="{FF2B5EF4-FFF2-40B4-BE49-F238E27FC236}">
              <a16:creationId xmlns:a16="http://schemas.microsoft.com/office/drawing/2014/main" id="{00000000-0008-0000-1900-000033FC6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9524</xdr:colOff>
      <xdr:row>3</xdr:row>
      <xdr:rowOff>28575</xdr:rowOff>
    </xdr:from>
    <xdr:to>
      <xdr:col>11</xdr:col>
      <xdr:colOff>5684</xdr:colOff>
      <xdr:row>3</xdr:row>
      <xdr:rowOff>28575</xdr:rowOff>
    </xdr:to>
    <xdr:sp macro="" textlink="">
      <xdr:nvSpPr>
        <xdr:cNvPr id="6356020" name="Line 5">
          <a:extLst>
            <a:ext uri="{FF2B5EF4-FFF2-40B4-BE49-F238E27FC236}">
              <a16:creationId xmlns:a16="http://schemas.microsoft.com/office/drawing/2014/main" id="{00000000-0008-0000-1900-000034FC6000}"/>
            </a:ext>
          </a:extLst>
        </xdr:cNvPr>
        <xdr:cNvSpPr>
          <a:spLocks noChangeShapeType="1"/>
        </xdr:cNvSpPr>
      </xdr:nvSpPr>
      <xdr:spPr bwMode="auto">
        <a:xfrm flipH="1">
          <a:off x="200024" y="493395"/>
          <a:ext cx="6336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161925</xdr:colOff>
      <xdr:row>1</xdr:row>
      <xdr:rowOff>152400</xdr:rowOff>
    </xdr:from>
    <xdr:to>
      <xdr:col>2</xdr:col>
      <xdr:colOff>866775</xdr:colOff>
      <xdr:row>2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EE0710-97E6-4DBF-AEE2-0FC0302EF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61925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9524</xdr:colOff>
      <xdr:row>3</xdr:row>
      <xdr:rowOff>28575</xdr:rowOff>
    </xdr:from>
    <xdr:to>
      <xdr:col>10</xdr:col>
      <xdr:colOff>703274</xdr:colOff>
      <xdr:row>3</xdr:row>
      <xdr:rowOff>28575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6865CC89-B6E6-413C-BBCA-6F8D4D3F2C96}"/>
            </a:ext>
          </a:extLst>
        </xdr:cNvPr>
        <xdr:cNvSpPr>
          <a:spLocks noChangeShapeType="1"/>
        </xdr:cNvSpPr>
      </xdr:nvSpPr>
      <xdr:spPr bwMode="auto">
        <a:xfrm flipH="1">
          <a:off x="200024" y="495300"/>
          <a:ext cx="8028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15240</xdr:colOff>
      <xdr:row>6</xdr:row>
      <xdr:rowOff>28574</xdr:rowOff>
    </xdr:from>
    <xdr:to>
      <xdr:col>5</xdr:col>
      <xdr:colOff>0</xdr:colOff>
      <xdr:row>23</xdr:row>
      <xdr:rowOff>158114</xdr:rowOff>
    </xdr:to>
    <xdr:graphicFrame macro="">
      <xdr:nvGraphicFramePr>
        <xdr:cNvPr id="6366272" name="GRAF1">
          <a:extLst>
            <a:ext uri="{FF2B5EF4-FFF2-40B4-BE49-F238E27FC236}">
              <a16:creationId xmlns:a16="http://schemas.microsoft.com/office/drawing/2014/main" id="{00000000-0008-0000-1A00-000040246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6366273" name="Picture 78">
          <a:extLst>
            <a:ext uri="{FF2B5EF4-FFF2-40B4-BE49-F238E27FC236}">
              <a16:creationId xmlns:a16="http://schemas.microsoft.com/office/drawing/2014/main" id="{00000000-0008-0000-1A00-000041246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9524</xdr:colOff>
      <xdr:row>3</xdr:row>
      <xdr:rowOff>28575</xdr:rowOff>
    </xdr:from>
    <xdr:to>
      <xdr:col>4</xdr:col>
      <xdr:colOff>7044599</xdr:colOff>
      <xdr:row>3</xdr:row>
      <xdr:rowOff>28575</xdr:rowOff>
    </xdr:to>
    <xdr:sp macro="" textlink="">
      <xdr:nvSpPr>
        <xdr:cNvPr id="6366274" name="Line 79">
          <a:extLst>
            <a:ext uri="{FF2B5EF4-FFF2-40B4-BE49-F238E27FC236}">
              <a16:creationId xmlns:a16="http://schemas.microsoft.com/office/drawing/2014/main" id="{00000000-0008-0000-1A00-000042246100}"/>
            </a:ext>
          </a:extLst>
        </xdr:cNvPr>
        <xdr:cNvSpPr>
          <a:spLocks noChangeShapeType="1"/>
        </xdr:cNvSpPr>
      </xdr:nvSpPr>
      <xdr:spPr bwMode="auto">
        <a:xfrm flipH="1">
          <a:off x="200024" y="493395"/>
          <a:ext cx="89496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6376485" name="Picture 1">
          <a:extLst>
            <a:ext uri="{FF2B5EF4-FFF2-40B4-BE49-F238E27FC236}">
              <a16:creationId xmlns:a16="http://schemas.microsoft.com/office/drawing/2014/main" id="{00000000-0008-0000-1B00-0000254C6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9</xdr:col>
      <xdr:colOff>210</xdr:colOff>
      <xdr:row>3</xdr:row>
      <xdr:rowOff>28575</xdr:rowOff>
    </xdr:to>
    <xdr:sp macro="" textlink="">
      <xdr:nvSpPr>
        <xdr:cNvPr id="6376486" name="Line 2">
          <a:extLst>
            <a:ext uri="{FF2B5EF4-FFF2-40B4-BE49-F238E27FC236}">
              <a16:creationId xmlns:a16="http://schemas.microsoft.com/office/drawing/2014/main" id="{00000000-0008-0000-1B00-0000264C6100}"/>
            </a:ext>
          </a:extLst>
        </xdr:cNvPr>
        <xdr:cNvSpPr>
          <a:spLocks noChangeShapeType="1"/>
        </xdr:cNvSpPr>
      </xdr:nvSpPr>
      <xdr:spPr bwMode="auto">
        <a:xfrm flipH="1">
          <a:off x="200025" y="493395"/>
          <a:ext cx="594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6384617" name="Picture 35">
          <a:extLst>
            <a:ext uri="{FF2B5EF4-FFF2-40B4-BE49-F238E27FC236}">
              <a16:creationId xmlns:a16="http://schemas.microsoft.com/office/drawing/2014/main" id="{00000000-0008-0000-1C00-0000E96B6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3986250</xdr:colOff>
      <xdr:row>3</xdr:row>
      <xdr:rowOff>28575</xdr:rowOff>
    </xdr:to>
    <xdr:sp macro="" textlink="">
      <xdr:nvSpPr>
        <xdr:cNvPr id="6384618" name="Line 36">
          <a:extLst>
            <a:ext uri="{FF2B5EF4-FFF2-40B4-BE49-F238E27FC236}">
              <a16:creationId xmlns:a16="http://schemas.microsoft.com/office/drawing/2014/main" id="{00000000-0008-0000-1C00-0000EA6B6100}"/>
            </a:ext>
          </a:extLst>
        </xdr:cNvPr>
        <xdr:cNvSpPr>
          <a:spLocks noChangeShapeType="1"/>
        </xdr:cNvSpPr>
      </xdr:nvSpPr>
      <xdr:spPr bwMode="auto">
        <a:xfrm flipH="1">
          <a:off x="200025" y="493395"/>
          <a:ext cx="5796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116205</xdr:colOff>
      <xdr:row>6</xdr:row>
      <xdr:rowOff>133350</xdr:rowOff>
    </xdr:from>
    <xdr:to>
      <xdr:col>4</xdr:col>
      <xdr:colOff>3954780</xdr:colOff>
      <xdr:row>23</xdr:row>
      <xdr:rowOff>95250</xdr:rowOff>
    </xdr:to>
    <xdr:sp macro="" textlink="">
      <xdr:nvSpPr>
        <xdr:cNvPr id="6384619" name="Dibujo 299">
          <a:extLst>
            <a:ext uri="{FF2B5EF4-FFF2-40B4-BE49-F238E27FC236}">
              <a16:creationId xmlns:a16="http://schemas.microsoft.com/office/drawing/2014/main" id="{00000000-0008-0000-1C00-0000EB6B6100}"/>
            </a:ext>
          </a:extLst>
        </xdr:cNvPr>
        <xdr:cNvSpPr>
          <a:spLocks/>
        </xdr:cNvSpPr>
      </xdr:nvSpPr>
      <xdr:spPr bwMode="auto">
        <a:xfrm>
          <a:off x="1973580" y="1187904"/>
          <a:ext cx="3838575" cy="2737757"/>
        </a:xfrm>
        <a:custGeom>
          <a:avLst/>
          <a:gdLst>
            <a:gd name="T0" fmla="*/ 12797 w 16384"/>
            <a:gd name="T1" fmla="*/ 1740 h 16384"/>
            <a:gd name="T2" fmla="*/ 12797 w 16384"/>
            <a:gd name="T3" fmla="*/ 2221 h 16384"/>
            <a:gd name="T4" fmla="*/ 9743 w 16384"/>
            <a:gd name="T5" fmla="*/ 900 h 16384"/>
            <a:gd name="T6" fmla="*/ 6205 w 16384"/>
            <a:gd name="T7" fmla="*/ 900 h 16384"/>
            <a:gd name="T8" fmla="*/ 4266 w 16384"/>
            <a:gd name="T9" fmla="*/ 420 h 16384"/>
            <a:gd name="T10" fmla="*/ 2569 w 16384"/>
            <a:gd name="T11" fmla="*/ 420 h 16384"/>
            <a:gd name="T12" fmla="*/ 1794 w 16384"/>
            <a:gd name="T13" fmla="*/ 0 h 16384"/>
            <a:gd name="T14" fmla="*/ 0 w 16384"/>
            <a:gd name="T15" fmla="*/ 1500 h 16384"/>
            <a:gd name="T16" fmla="*/ 533 w 16384"/>
            <a:gd name="T17" fmla="*/ 3961 h 16384"/>
            <a:gd name="T18" fmla="*/ 1551 w 16384"/>
            <a:gd name="T19" fmla="*/ 3481 h 16384"/>
            <a:gd name="T20" fmla="*/ 1939 w 16384"/>
            <a:gd name="T21" fmla="*/ 4021 h 16384"/>
            <a:gd name="T22" fmla="*/ 2618 w 16384"/>
            <a:gd name="T23" fmla="*/ 3841 h 16384"/>
            <a:gd name="T24" fmla="*/ 3442 w 16384"/>
            <a:gd name="T25" fmla="*/ 3901 h 16384"/>
            <a:gd name="T26" fmla="*/ 3296 w 16384"/>
            <a:gd name="T27" fmla="*/ 4381 h 16384"/>
            <a:gd name="T28" fmla="*/ 3781 w 16384"/>
            <a:gd name="T29" fmla="*/ 4441 h 16384"/>
            <a:gd name="T30" fmla="*/ 2908 w 16384"/>
            <a:gd name="T31" fmla="*/ 5461 h 16384"/>
            <a:gd name="T32" fmla="*/ 2666 w 16384"/>
            <a:gd name="T33" fmla="*/ 8402 h 16384"/>
            <a:gd name="T34" fmla="*/ 2230 w 16384"/>
            <a:gd name="T35" fmla="*/ 8402 h 16384"/>
            <a:gd name="T36" fmla="*/ 2908 w 16384"/>
            <a:gd name="T37" fmla="*/ 9722 h 16384"/>
            <a:gd name="T38" fmla="*/ 2908 w 16384"/>
            <a:gd name="T39" fmla="*/ 9782 h 16384"/>
            <a:gd name="T40" fmla="*/ 2860 w 16384"/>
            <a:gd name="T41" fmla="*/ 9842 h 16384"/>
            <a:gd name="T42" fmla="*/ 2811 w 16384"/>
            <a:gd name="T43" fmla="*/ 10082 h 16384"/>
            <a:gd name="T44" fmla="*/ 2811 w 16384"/>
            <a:gd name="T45" fmla="*/ 10323 h 16384"/>
            <a:gd name="T46" fmla="*/ 2472 w 16384"/>
            <a:gd name="T47" fmla="*/ 10863 h 16384"/>
            <a:gd name="T48" fmla="*/ 2908 w 16384"/>
            <a:gd name="T49" fmla="*/ 11643 h 16384"/>
            <a:gd name="T50" fmla="*/ 2278 w 16384"/>
            <a:gd name="T51" fmla="*/ 12723 h 16384"/>
            <a:gd name="T52" fmla="*/ 2327 w 16384"/>
            <a:gd name="T53" fmla="*/ 13683 h 16384"/>
            <a:gd name="T54" fmla="*/ 3102 w 16384"/>
            <a:gd name="T55" fmla="*/ 13743 h 16384"/>
            <a:gd name="T56" fmla="*/ 3539 w 16384"/>
            <a:gd name="T57" fmla="*/ 14344 h 16384"/>
            <a:gd name="T58" fmla="*/ 3539 w 16384"/>
            <a:gd name="T59" fmla="*/ 15184 h 16384"/>
            <a:gd name="T60" fmla="*/ 4847 w 16384"/>
            <a:gd name="T61" fmla="*/ 16384 h 16384"/>
            <a:gd name="T62" fmla="*/ 6544 w 16384"/>
            <a:gd name="T63" fmla="*/ 14824 h 16384"/>
            <a:gd name="T64" fmla="*/ 8968 w 16384"/>
            <a:gd name="T65" fmla="*/ 14764 h 16384"/>
            <a:gd name="T66" fmla="*/ 9258 w 16384"/>
            <a:gd name="T67" fmla="*/ 14464 h 16384"/>
            <a:gd name="T68" fmla="*/ 9598 w 16384"/>
            <a:gd name="T69" fmla="*/ 14824 h 16384"/>
            <a:gd name="T70" fmla="*/ 9937 w 16384"/>
            <a:gd name="T71" fmla="*/ 13803 h 16384"/>
            <a:gd name="T72" fmla="*/ 10519 w 16384"/>
            <a:gd name="T73" fmla="*/ 13203 h 16384"/>
            <a:gd name="T74" fmla="*/ 11585 w 16384"/>
            <a:gd name="T75" fmla="*/ 13083 h 16384"/>
            <a:gd name="T76" fmla="*/ 11973 w 16384"/>
            <a:gd name="T77" fmla="*/ 11103 h 16384"/>
            <a:gd name="T78" fmla="*/ 12845 w 16384"/>
            <a:gd name="T79" fmla="*/ 10443 h 16384"/>
            <a:gd name="T80" fmla="*/ 11876 w 16384"/>
            <a:gd name="T81" fmla="*/ 8882 h 16384"/>
            <a:gd name="T82" fmla="*/ 12942 w 16384"/>
            <a:gd name="T83" fmla="*/ 6662 h 16384"/>
            <a:gd name="T84" fmla="*/ 13330 w 16384"/>
            <a:gd name="T85" fmla="*/ 6482 h 16384"/>
            <a:gd name="T86" fmla="*/ 13282 w 16384"/>
            <a:gd name="T87" fmla="*/ 5941 h 16384"/>
            <a:gd name="T88" fmla="*/ 15124 w 16384"/>
            <a:gd name="T89" fmla="*/ 4861 h 16384"/>
            <a:gd name="T90" fmla="*/ 16384 w 16384"/>
            <a:gd name="T91" fmla="*/ 3361 h 16384"/>
            <a:gd name="T92" fmla="*/ 16190 w 16384"/>
            <a:gd name="T93" fmla="*/ 2401 h 16384"/>
            <a:gd name="T94" fmla="*/ 14348 w 16384"/>
            <a:gd name="T95" fmla="*/ 2401 h 16384"/>
            <a:gd name="T96" fmla="*/ 14009 w 16384"/>
            <a:gd name="T97" fmla="*/ 2641 h 16384"/>
            <a:gd name="T98" fmla="*/ 13912 w 16384"/>
            <a:gd name="T99" fmla="*/ 2101 h 16384"/>
            <a:gd name="T100" fmla="*/ 12797 w 16384"/>
            <a:gd name="T101" fmla="*/ 1740 h 16384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</a:gdLst>
          <a:ahLst/>
          <a:cxnLst>
            <a:cxn ang="T102">
              <a:pos x="T0" y="T1"/>
            </a:cxn>
            <a:cxn ang="T103">
              <a:pos x="T2" y="T3"/>
            </a:cxn>
            <a:cxn ang="T104">
              <a:pos x="T4" y="T5"/>
            </a:cxn>
            <a:cxn ang="T105">
              <a:pos x="T6" y="T7"/>
            </a:cxn>
            <a:cxn ang="T106">
              <a:pos x="T8" y="T9"/>
            </a:cxn>
            <a:cxn ang="T107">
              <a:pos x="T10" y="T11"/>
            </a:cxn>
            <a:cxn ang="T108">
              <a:pos x="T12" y="T13"/>
            </a:cxn>
            <a:cxn ang="T109">
              <a:pos x="T14" y="T15"/>
            </a:cxn>
            <a:cxn ang="T110">
              <a:pos x="T16" y="T17"/>
            </a:cxn>
            <a:cxn ang="T111">
              <a:pos x="T18" y="T19"/>
            </a:cxn>
            <a:cxn ang="T112">
              <a:pos x="T20" y="T21"/>
            </a:cxn>
            <a:cxn ang="T113">
              <a:pos x="T22" y="T23"/>
            </a:cxn>
            <a:cxn ang="T114">
              <a:pos x="T24" y="T25"/>
            </a:cxn>
            <a:cxn ang="T115">
              <a:pos x="T26" y="T27"/>
            </a:cxn>
            <a:cxn ang="T116">
              <a:pos x="T28" y="T29"/>
            </a:cxn>
            <a:cxn ang="T117">
              <a:pos x="T30" y="T31"/>
            </a:cxn>
            <a:cxn ang="T118">
              <a:pos x="T32" y="T33"/>
            </a:cxn>
            <a:cxn ang="T119">
              <a:pos x="T34" y="T35"/>
            </a:cxn>
            <a:cxn ang="T120">
              <a:pos x="T36" y="T37"/>
            </a:cxn>
            <a:cxn ang="T121">
              <a:pos x="T38" y="T39"/>
            </a:cxn>
            <a:cxn ang="T122">
              <a:pos x="T40" y="T41"/>
            </a:cxn>
            <a:cxn ang="T123">
              <a:pos x="T42" y="T43"/>
            </a:cxn>
            <a:cxn ang="T124">
              <a:pos x="T44" y="T45"/>
            </a:cxn>
            <a:cxn ang="T125">
              <a:pos x="T46" y="T47"/>
            </a:cxn>
            <a:cxn ang="T126">
              <a:pos x="T48" y="T49"/>
            </a:cxn>
            <a:cxn ang="T127">
              <a:pos x="T50" y="T51"/>
            </a:cxn>
            <a:cxn ang="T128">
              <a:pos x="T52" y="T53"/>
            </a:cxn>
            <a:cxn ang="T129">
              <a:pos x="T54" y="T55"/>
            </a:cxn>
            <a:cxn ang="T130">
              <a:pos x="T56" y="T57"/>
            </a:cxn>
            <a:cxn ang="T131">
              <a:pos x="T58" y="T59"/>
            </a:cxn>
            <a:cxn ang="T132">
              <a:pos x="T60" y="T61"/>
            </a:cxn>
            <a:cxn ang="T133">
              <a:pos x="T62" y="T63"/>
            </a:cxn>
            <a:cxn ang="T134">
              <a:pos x="T64" y="T65"/>
            </a:cxn>
            <a:cxn ang="T135">
              <a:pos x="T66" y="T67"/>
            </a:cxn>
            <a:cxn ang="T136">
              <a:pos x="T68" y="T69"/>
            </a:cxn>
            <a:cxn ang="T137">
              <a:pos x="T70" y="T71"/>
            </a:cxn>
            <a:cxn ang="T138">
              <a:pos x="T72" y="T73"/>
            </a:cxn>
            <a:cxn ang="T139">
              <a:pos x="T74" y="T75"/>
            </a:cxn>
            <a:cxn ang="T140">
              <a:pos x="T76" y="T77"/>
            </a:cxn>
            <a:cxn ang="T141">
              <a:pos x="T78" y="T79"/>
            </a:cxn>
            <a:cxn ang="T142">
              <a:pos x="T80" y="T81"/>
            </a:cxn>
            <a:cxn ang="T143">
              <a:pos x="T82" y="T83"/>
            </a:cxn>
            <a:cxn ang="T144">
              <a:pos x="T84" y="T85"/>
            </a:cxn>
            <a:cxn ang="T145">
              <a:pos x="T86" y="T87"/>
            </a:cxn>
            <a:cxn ang="T146">
              <a:pos x="T88" y="T89"/>
            </a:cxn>
            <a:cxn ang="T147">
              <a:pos x="T90" y="T91"/>
            </a:cxn>
            <a:cxn ang="T148">
              <a:pos x="T92" y="T93"/>
            </a:cxn>
            <a:cxn ang="T149">
              <a:pos x="T94" y="T95"/>
            </a:cxn>
            <a:cxn ang="T150">
              <a:pos x="T96" y="T97"/>
            </a:cxn>
            <a:cxn ang="T151">
              <a:pos x="T98" y="T99"/>
            </a:cxn>
            <a:cxn ang="T152">
              <a:pos x="T100" y="T101"/>
            </a:cxn>
          </a:cxnLst>
          <a:rect l="0" t="0" r="r" b="b"/>
          <a:pathLst>
            <a:path w="16384" h="16384">
              <a:moveTo>
                <a:pt x="12797" y="1740"/>
              </a:moveTo>
              <a:lnTo>
                <a:pt x="12797" y="2221"/>
              </a:lnTo>
              <a:lnTo>
                <a:pt x="9743" y="900"/>
              </a:lnTo>
              <a:lnTo>
                <a:pt x="6205" y="900"/>
              </a:lnTo>
              <a:lnTo>
                <a:pt x="4266" y="420"/>
              </a:lnTo>
              <a:lnTo>
                <a:pt x="2569" y="420"/>
              </a:lnTo>
              <a:lnTo>
                <a:pt x="1794" y="0"/>
              </a:lnTo>
              <a:lnTo>
                <a:pt x="0" y="1500"/>
              </a:lnTo>
              <a:lnTo>
                <a:pt x="533" y="3961"/>
              </a:lnTo>
              <a:lnTo>
                <a:pt x="1551" y="3481"/>
              </a:lnTo>
              <a:lnTo>
                <a:pt x="1939" y="4021"/>
              </a:lnTo>
              <a:lnTo>
                <a:pt x="2618" y="3841"/>
              </a:lnTo>
              <a:lnTo>
                <a:pt x="3442" y="3901"/>
              </a:lnTo>
              <a:lnTo>
                <a:pt x="3296" y="4381"/>
              </a:lnTo>
              <a:lnTo>
                <a:pt x="3781" y="4441"/>
              </a:lnTo>
              <a:lnTo>
                <a:pt x="2908" y="5461"/>
              </a:lnTo>
              <a:lnTo>
                <a:pt x="2666" y="8402"/>
              </a:lnTo>
              <a:lnTo>
                <a:pt x="2230" y="8402"/>
              </a:lnTo>
              <a:lnTo>
                <a:pt x="2908" y="9722"/>
              </a:lnTo>
              <a:lnTo>
                <a:pt x="2908" y="9782"/>
              </a:lnTo>
              <a:lnTo>
                <a:pt x="2860" y="9842"/>
              </a:lnTo>
              <a:lnTo>
                <a:pt x="2811" y="10082"/>
              </a:lnTo>
              <a:lnTo>
                <a:pt x="2811" y="10323"/>
              </a:lnTo>
              <a:lnTo>
                <a:pt x="2472" y="10863"/>
              </a:lnTo>
              <a:lnTo>
                <a:pt x="2908" y="11643"/>
              </a:lnTo>
              <a:lnTo>
                <a:pt x="2278" y="12723"/>
              </a:lnTo>
              <a:lnTo>
                <a:pt x="2327" y="13683"/>
              </a:lnTo>
              <a:lnTo>
                <a:pt x="3102" y="13743"/>
              </a:lnTo>
              <a:lnTo>
                <a:pt x="3539" y="14344"/>
              </a:lnTo>
              <a:lnTo>
                <a:pt x="3539" y="15184"/>
              </a:lnTo>
              <a:lnTo>
                <a:pt x="4847" y="16384"/>
              </a:lnTo>
              <a:lnTo>
                <a:pt x="6544" y="14824"/>
              </a:lnTo>
              <a:lnTo>
                <a:pt x="8968" y="14764"/>
              </a:lnTo>
              <a:lnTo>
                <a:pt x="9258" y="14464"/>
              </a:lnTo>
              <a:lnTo>
                <a:pt x="9598" y="14824"/>
              </a:lnTo>
              <a:lnTo>
                <a:pt x="9937" y="13803"/>
              </a:lnTo>
              <a:lnTo>
                <a:pt x="10519" y="13203"/>
              </a:lnTo>
              <a:lnTo>
                <a:pt x="11585" y="13083"/>
              </a:lnTo>
              <a:lnTo>
                <a:pt x="11973" y="11103"/>
              </a:lnTo>
              <a:lnTo>
                <a:pt x="12845" y="10443"/>
              </a:lnTo>
              <a:lnTo>
                <a:pt x="11876" y="8882"/>
              </a:lnTo>
              <a:lnTo>
                <a:pt x="12942" y="6662"/>
              </a:lnTo>
              <a:lnTo>
                <a:pt x="13330" y="6482"/>
              </a:lnTo>
              <a:lnTo>
                <a:pt x="13282" y="5941"/>
              </a:lnTo>
              <a:lnTo>
                <a:pt x="15124" y="4861"/>
              </a:lnTo>
              <a:lnTo>
                <a:pt x="16384" y="3361"/>
              </a:lnTo>
              <a:lnTo>
                <a:pt x="16190" y="2401"/>
              </a:lnTo>
              <a:lnTo>
                <a:pt x="14348" y="2401"/>
              </a:lnTo>
              <a:lnTo>
                <a:pt x="14009" y="2641"/>
              </a:lnTo>
              <a:lnTo>
                <a:pt x="13912" y="2101"/>
              </a:lnTo>
              <a:lnTo>
                <a:pt x="12797" y="1740"/>
              </a:lnTo>
              <a:close/>
            </a:path>
          </a:pathLst>
        </a:custGeom>
        <a:solidFill>
          <a:srgbClr val="D0C1F5"/>
        </a:solidFill>
        <a:ln>
          <a:noFill/>
        </a:ln>
        <a:effectLst>
          <a:outerShdw dist="35921" dir="2700000" algn="ctr" rotWithShape="0">
            <a:srgbClr val="624FAC"/>
          </a:outerShdw>
        </a:effectLst>
      </xdr:spPr>
    </xdr:sp>
    <xdr:clientData/>
  </xdr:twoCellAnchor>
  <xdr:twoCellAnchor>
    <xdr:from>
      <xdr:col>4</xdr:col>
      <xdr:colOff>782955</xdr:colOff>
      <xdr:row>7</xdr:row>
      <xdr:rowOff>114300</xdr:rowOff>
    </xdr:from>
    <xdr:to>
      <xdr:col>4</xdr:col>
      <xdr:colOff>2383155</xdr:colOff>
      <xdr:row>10</xdr:row>
      <xdr:rowOff>133350</xdr:rowOff>
    </xdr:to>
    <xdr:sp macro="" textlink="">
      <xdr:nvSpPr>
        <xdr:cNvPr id="6384620" name="Line 3">
          <a:extLst>
            <a:ext uri="{FF2B5EF4-FFF2-40B4-BE49-F238E27FC236}">
              <a16:creationId xmlns:a16="http://schemas.microsoft.com/office/drawing/2014/main" id="{00000000-0008-0000-1C00-0000EC6B6100}"/>
            </a:ext>
          </a:extLst>
        </xdr:cNvPr>
        <xdr:cNvSpPr>
          <a:spLocks noChangeShapeType="1"/>
        </xdr:cNvSpPr>
      </xdr:nvSpPr>
      <xdr:spPr bwMode="auto">
        <a:xfrm flipV="1">
          <a:off x="2687955" y="1318260"/>
          <a:ext cx="1600200" cy="499110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1821180</xdr:colOff>
      <xdr:row>8</xdr:row>
      <xdr:rowOff>123825</xdr:rowOff>
    </xdr:from>
    <xdr:to>
      <xdr:col>4</xdr:col>
      <xdr:colOff>2154555</xdr:colOff>
      <xdr:row>12</xdr:row>
      <xdr:rowOff>123825</xdr:rowOff>
    </xdr:to>
    <xdr:sp macro="" textlink="">
      <xdr:nvSpPr>
        <xdr:cNvPr id="6384621" name="Line 4">
          <a:extLst>
            <a:ext uri="{FF2B5EF4-FFF2-40B4-BE49-F238E27FC236}">
              <a16:creationId xmlns:a16="http://schemas.microsoft.com/office/drawing/2014/main" id="{00000000-0008-0000-1C00-0000ED6B6100}"/>
            </a:ext>
          </a:extLst>
        </xdr:cNvPr>
        <xdr:cNvSpPr>
          <a:spLocks noChangeShapeType="1"/>
        </xdr:cNvSpPr>
      </xdr:nvSpPr>
      <xdr:spPr bwMode="auto">
        <a:xfrm>
          <a:off x="3726180" y="1487805"/>
          <a:ext cx="333375" cy="640080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773430</xdr:colOff>
      <xdr:row>12</xdr:row>
      <xdr:rowOff>114300</xdr:rowOff>
    </xdr:from>
    <xdr:to>
      <xdr:col>4</xdr:col>
      <xdr:colOff>2173605</xdr:colOff>
      <xdr:row>14</xdr:row>
      <xdr:rowOff>104775</xdr:rowOff>
    </xdr:to>
    <xdr:sp macro="" textlink="">
      <xdr:nvSpPr>
        <xdr:cNvPr id="6384622" name="Line 5">
          <a:extLst>
            <a:ext uri="{FF2B5EF4-FFF2-40B4-BE49-F238E27FC236}">
              <a16:creationId xmlns:a16="http://schemas.microsoft.com/office/drawing/2014/main" id="{00000000-0008-0000-1C00-0000EE6B6100}"/>
            </a:ext>
          </a:extLst>
        </xdr:cNvPr>
        <xdr:cNvSpPr>
          <a:spLocks noChangeShapeType="1"/>
        </xdr:cNvSpPr>
      </xdr:nvSpPr>
      <xdr:spPr bwMode="auto">
        <a:xfrm flipH="1">
          <a:off x="2678430" y="2118360"/>
          <a:ext cx="1400175" cy="310515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773430</xdr:colOff>
      <xdr:row>17</xdr:row>
      <xdr:rowOff>20955</xdr:rowOff>
    </xdr:from>
    <xdr:to>
      <xdr:col>4</xdr:col>
      <xdr:colOff>2030730</xdr:colOff>
      <xdr:row>17</xdr:row>
      <xdr:rowOff>20955</xdr:rowOff>
    </xdr:to>
    <xdr:sp macro="" textlink="">
      <xdr:nvSpPr>
        <xdr:cNvPr id="6384623" name="Line 6">
          <a:extLst>
            <a:ext uri="{FF2B5EF4-FFF2-40B4-BE49-F238E27FC236}">
              <a16:creationId xmlns:a16="http://schemas.microsoft.com/office/drawing/2014/main" id="{00000000-0008-0000-1C00-0000EF6B6100}"/>
            </a:ext>
          </a:extLst>
        </xdr:cNvPr>
        <xdr:cNvSpPr>
          <a:spLocks noChangeShapeType="1"/>
        </xdr:cNvSpPr>
      </xdr:nvSpPr>
      <xdr:spPr bwMode="auto">
        <a:xfrm flipH="1">
          <a:off x="2678430" y="2825115"/>
          <a:ext cx="1257300" cy="0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925830</xdr:colOff>
      <xdr:row>17</xdr:row>
      <xdr:rowOff>20955</xdr:rowOff>
    </xdr:from>
    <xdr:to>
      <xdr:col>4</xdr:col>
      <xdr:colOff>2040255</xdr:colOff>
      <xdr:row>21</xdr:row>
      <xdr:rowOff>59055</xdr:rowOff>
    </xdr:to>
    <xdr:sp macro="" textlink="">
      <xdr:nvSpPr>
        <xdr:cNvPr id="6384624" name="Line 7">
          <a:extLst>
            <a:ext uri="{FF2B5EF4-FFF2-40B4-BE49-F238E27FC236}">
              <a16:creationId xmlns:a16="http://schemas.microsoft.com/office/drawing/2014/main" id="{00000000-0008-0000-1C00-0000F06B6100}"/>
            </a:ext>
          </a:extLst>
        </xdr:cNvPr>
        <xdr:cNvSpPr>
          <a:spLocks noChangeShapeType="1"/>
        </xdr:cNvSpPr>
      </xdr:nvSpPr>
      <xdr:spPr bwMode="auto">
        <a:xfrm flipH="1">
          <a:off x="2830830" y="2825115"/>
          <a:ext cx="1114425" cy="678180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2145030</xdr:colOff>
      <xdr:row>12</xdr:row>
      <xdr:rowOff>114300</xdr:rowOff>
    </xdr:from>
    <xdr:to>
      <xdr:col>4</xdr:col>
      <xdr:colOff>3145155</xdr:colOff>
      <xdr:row>13</xdr:row>
      <xdr:rowOff>123825</xdr:rowOff>
    </xdr:to>
    <xdr:sp macro="" textlink="">
      <xdr:nvSpPr>
        <xdr:cNvPr id="6384625" name="Line 8">
          <a:extLst>
            <a:ext uri="{FF2B5EF4-FFF2-40B4-BE49-F238E27FC236}">
              <a16:creationId xmlns:a16="http://schemas.microsoft.com/office/drawing/2014/main" id="{00000000-0008-0000-1C00-0000F16B6100}"/>
            </a:ext>
          </a:extLst>
        </xdr:cNvPr>
        <xdr:cNvSpPr>
          <a:spLocks noChangeShapeType="1"/>
        </xdr:cNvSpPr>
      </xdr:nvSpPr>
      <xdr:spPr bwMode="auto">
        <a:xfrm>
          <a:off x="4050030" y="2118360"/>
          <a:ext cx="1000125" cy="169545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2040255</xdr:colOff>
      <xdr:row>17</xdr:row>
      <xdr:rowOff>30480</xdr:rowOff>
    </xdr:from>
    <xdr:to>
      <xdr:col>4</xdr:col>
      <xdr:colOff>2573655</xdr:colOff>
      <xdr:row>20</xdr:row>
      <xdr:rowOff>59055</xdr:rowOff>
    </xdr:to>
    <xdr:sp macro="" textlink="">
      <xdr:nvSpPr>
        <xdr:cNvPr id="6384626" name="Line 9">
          <a:extLst>
            <a:ext uri="{FF2B5EF4-FFF2-40B4-BE49-F238E27FC236}">
              <a16:creationId xmlns:a16="http://schemas.microsoft.com/office/drawing/2014/main" id="{00000000-0008-0000-1C00-0000F26B6100}"/>
            </a:ext>
          </a:extLst>
        </xdr:cNvPr>
        <xdr:cNvSpPr>
          <a:spLocks noChangeShapeType="1"/>
        </xdr:cNvSpPr>
      </xdr:nvSpPr>
      <xdr:spPr bwMode="auto">
        <a:xfrm>
          <a:off x="3945255" y="2834640"/>
          <a:ext cx="533400" cy="508635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4</xdr:col>
      <xdr:colOff>957126</xdr:colOff>
      <xdr:row>21</xdr:row>
      <xdr:rowOff>9526</xdr:rowOff>
    </xdr:from>
    <xdr:ext cx="1295547" cy="141001"/>
    <xdr:sp macro="" textlink="">
      <xdr:nvSpPr>
        <xdr:cNvPr id="12" name="Texto 16"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SpPr txBox="1">
          <a:spLocks noChangeArrowheads="1"/>
        </xdr:cNvSpPr>
      </xdr:nvSpPr>
      <xdr:spPr bwMode="auto">
        <a:xfrm>
          <a:off x="2814501" y="3495676"/>
          <a:ext cx="1295547" cy="14100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Guadalquivir-Sur</a:t>
          </a:r>
          <a:r>
            <a:rPr lang="es-ES" sz="800" b="1" i="0" strike="noStrike">
              <a:solidFill>
                <a:schemeClr val="bg1"/>
              </a:solidFill>
              <a:latin typeface="Arial"/>
              <a:cs typeface="Arial"/>
            </a:rPr>
            <a:t>: 610 MW</a:t>
          </a:r>
        </a:p>
      </xdr:txBody>
    </xdr:sp>
    <xdr:clientData/>
  </xdr:oneCellAnchor>
  <xdr:oneCellAnchor>
    <xdr:from>
      <xdr:col>4</xdr:col>
      <xdr:colOff>859155</xdr:colOff>
      <xdr:row>17</xdr:row>
      <xdr:rowOff>30480</xdr:rowOff>
    </xdr:from>
    <xdr:ext cx="930704" cy="141001"/>
    <xdr:sp macro="" textlink="">
      <xdr:nvSpPr>
        <xdr:cNvPr id="13" name="Texto 14"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SpPr txBox="1">
          <a:spLocks noChangeArrowheads="1"/>
        </xdr:cNvSpPr>
      </xdr:nvSpPr>
      <xdr:spPr bwMode="auto">
        <a:xfrm>
          <a:off x="2716530" y="2868930"/>
          <a:ext cx="930704" cy="14100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Guadiana: </a:t>
          </a:r>
          <a:r>
            <a:rPr lang="es-ES" sz="800" b="1" i="0" strike="noStrike">
              <a:solidFill>
                <a:schemeClr val="bg1"/>
              </a:solidFill>
              <a:latin typeface="Arial"/>
              <a:cs typeface="Arial"/>
            </a:rPr>
            <a:t>196 M</a:t>
          </a: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W</a:t>
          </a:r>
        </a:p>
      </xdr:txBody>
    </xdr:sp>
    <xdr:clientData/>
  </xdr:oneCellAnchor>
  <xdr:oneCellAnchor>
    <xdr:from>
      <xdr:col>4</xdr:col>
      <xdr:colOff>1119051</xdr:colOff>
      <xdr:row>10</xdr:row>
      <xdr:rowOff>4536</xdr:rowOff>
    </xdr:from>
    <xdr:ext cx="845168" cy="141001"/>
    <xdr:sp macro="" textlink="">
      <xdr:nvSpPr>
        <xdr:cNvPr id="14" name="Texto 13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SpPr txBox="1">
          <a:spLocks noChangeArrowheads="1"/>
        </xdr:cNvSpPr>
      </xdr:nvSpPr>
      <xdr:spPr bwMode="auto">
        <a:xfrm>
          <a:off x="2976426" y="1709511"/>
          <a:ext cx="845168" cy="14100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Duero: </a:t>
          </a:r>
          <a:r>
            <a:rPr lang="es-ES" sz="800" b="1" i="0" strike="noStrike">
              <a:solidFill>
                <a:schemeClr val="bg1"/>
              </a:solidFill>
              <a:latin typeface="Arial"/>
              <a:cs typeface="Arial"/>
            </a:rPr>
            <a:t>4.078 </a:t>
          </a: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MW</a:t>
          </a:r>
        </a:p>
      </xdr:txBody>
    </xdr:sp>
    <xdr:clientData/>
  </xdr:oneCellAnchor>
  <xdr:oneCellAnchor>
    <xdr:from>
      <xdr:col>4</xdr:col>
      <xdr:colOff>1140823</xdr:colOff>
      <xdr:row>7</xdr:row>
      <xdr:rowOff>129268</xdr:rowOff>
    </xdr:from>
    <xdr:ext cx="816698" cy="141001"/>
    <xdr:sp macro="" textlink="">
      <xdr:nvSpPr>
        <xdr:cNvPr id="15" name="Texto 11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SpPr txBox="1">
          <a:spLocks noChangeArrowheads="1"/>
        </xdr:cNvSpPr>
      </xdr:nvSpPr>
      <xdr:spPr bwMode="auto">
        <a:xfrm>
          <a:off x="2998198" y="1348468"/>
          <a:ext cx="816698" cy="14100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Norte</a:t>
          </a:r>
          <a:r>
            <a:rPr lang="es-ES" sz="800" b="1" i="0" strike="noStrike">
              <a:solidFill>
                <a:schemeClr val="bg1"/>
              </a:solidFill>
              <a:latin typeface="Arial"/>
              <a:cs typeface="Arial"/>
            </a:rPr>
            <a:t>: 5.250 </a:t>
          </a: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MW</a:t>
          </a:r>
        </a:p>
      </xdr:txBody>
    </xdr:sp>
    <xdr:clientData/>
  </xdr:oneCellAnchor>
  <xdr:oneCellAnchor>
    <xdr:from>
      <xdr:col>4</xdr:col>
      <xdr:colOff>1954530</xdr:colOff>
      <xdr:row>8</xdr:row>
      <xdr:rowOff>147412</xdr:rowOff>
    </xdr:from>
    <xdr:ext cx="1164421" cy="141001"/>
    <xdr:sp macro="" textlink="">
      <xdr:nvSpPr>
        <xdr:cNvPr id="16" name="Texto 12"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SpPr txBox="1">
          <a:spLocks noChangeArrowheads="1"/>
        </xdr:cNvSpPr>
      </xdr:nvSpPr>
      <xdr:spPr bwMode="auto">
        <a:xfrm>
          <a:off x="3811905" y="1528537"/>
          <a:ext cx="1164421" cy="14100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Ebro-Pirineo</a:t>
          </a:r>
          <a:r>
            <a:rPr lang="es-ES" sz="800" b="1" i="0" strike="noStrike">
              <a:solidFill>
                <a:schemeClr val="bg1"/>
              </a:solidFill>
              <a:latin typeface="Arial"/>
              <a:cs typeface="Arial"/>
            </a:rPr>
            <a:t>: 3.406</a:t>
          </a:r>
          <a:r>
            <a:rPr lang="es-ES" sz="800" b="1" i="0" strike="noStrike" baseline="0">
              <a:solidFill>
                <a:schemeClr val="bg1"/>
              </a:solidFill>
              <a:latin typeface="Arial"/>
              <a:cs typeface="Arial"/>
            </a:rPr>
            <a:t> </a:t>
          </a:r>
          <a:r>
            <a:rPr lang="es-ES" sz="800" b="1" i="0" strike="noStrike">
              <a:solidFill>
                <a:schemeClr val="bg1"/>
              </a:solidFill>
              <a:latin typeface="Arial"/>
              <a:cs typeface="Arial"/>
            </a:rPr>
            <a:t>MW</a:t>
          </a:r>
        </a:p>
      </xdr:txBody>
    </xdr:sp>
    <xdr:clientData/>
  </xdr:oneCellAnchor>
  <xdr:oneCellAnchor>
    <xdr:from>
      <xdr:col>4</xdr:col>
      <xdr:colOff>1610269</xdr:colOff>
      <xdr:row>13</xdr:row>
      <xdr:rowOff>91168</xdr:rowOff>
    </xdr:from>
    <xdr:ext cx="1449628" cy="141001"/>
    <xdr:sp macro="" textlink="">
      <xdr:nvSpPr>
        <xdr:cNvPr id="17" name="Texto 15">
          <a:extLst>
            <a:ext uri="{FF2B5EF4-FFF2-40B4-BE49-F238E27FC236}">
              <a16:creationId xmlns:a16="http://schemas.microsoft.com/office/drawing/2014/main" id="{00000000-0008-0000-1C00-000011000000}"/>
            </a:ext>
          </a:extLst>
        </xdr:cNvPr>
        <xdr:cNvSpPr txBox="1">
          <a:spLocks noChangeArrowheads="1"/>
        </xdr:cNvSpPr>
      </xdr:nvSpPr>
      <xdr:spPr bwMode="auto">
        <a:xfrm>
          <a:off x="3467644" y="2281918"/>
          <a:ext cx="1449628" cy="14100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Tajo-Júcar-Segura</a:t>
          </a:r>
          <a:r>
            <a:rPr lang="es-ES" sz="800" b="1" i="0" strike="noStrike">
              <a:solidFill>
                <a:schemeClr val="bg1"/>
              </a:solidFill>
              <a:latin typeface="Arial"/>
              <a:cs typeface="Arial"/>
            </a:rPr>
            <a:t>: 3.557</a:t>
          </a:r>
          <a:r>
            <a:rPr lang="es-ES" sz="800" b="1" i="0" strike="noStrike" baseline="0">
              <a:solidFill>
                <a:schemeClr val="bg1"/>
              </a:solidFill>
              <a:latin typeface="Arial"/>
              <a:cs typeface="Arial"/>
            </a:rPr>
            <a:t> </a:t>
          </a:r>
          <a:r>
            <a:rPr lang="es-ES" sz="800" b="1" i="0" strike="noStrike">
              <a:solidFill>
                <a:schemeClr val="bg1"/>
              </a:solidFill>
              <a:latin typeface="Arial"/>
              <a:cs typeface="Arial"/>
            </a:rPr>
            <a:t>MW</a:t>
          </a:r>
        </a:p>
      </xdr:txBody>
    </xdr:sp>
    <xdr:clientData/>
  </xdr:oneCellAnchor>
  <xdr:twoCellAnchor>
    <xdr:from>
      <xdr:col>4</xdr:col>
      <xdr:colOff>246833</xdr:colOff>
      <xdr:row>7</xdr:row>
      <xdr:rowOff>57150</xdr:rowOff>
    </xdr:from>
    <xdr:to>
      <xdr:col>4</xdr:col>
      <xdr:colOff>570683</xdr:colOff>
      <xdr:row>8</xdr:row>
      <xdr:rowOff>95250</xdr:rowOff>
    </xdr:to>
    <xdr:sp macro="" textlink="'Data 2'!E210">
      <xdr:nvSpPr>
        <xdr:cNvPr id="18" name="Texto 239">
          <a:extLst>
            <a:ext uri="{FF2B5EF4-FFF2-40B4-BE49-F238E27FC236}">
              <a16:creationId xmlns:a16="http://schemas.microsoft.com/office/drawing/2014/main" id="{00000000-0008-0000-1C00-000012000000}"/>
            </a:ext>
          </a:extLst>
        </xdr:cNvPr>
        <xdr:cNvSpPr txBox="1">
          <a:spLocks noChangeArrowheads="1" noTextEdit="1"/>
        </xdr:cNvSpPr>
      </xdr:nvSpPr>
      <xdr:spPr bwMode="auto">
        <a:xfrm>
          <a:off x="2104208" y="1274989"/>
          <a:ext cx="323850" cy="20138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fld id="{591B059E-6A7E-45CB-BD0A-291FD8C6D5C8}" type="TxLink">
            <a:rPr lang="en-U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pPr algn="l" rtl="0">
              <a:defRPr sz="1000"/>
            </a:pPr>
            <a:t>1.433</a:t>
          </a:fld>
          <a:endParaRPr lang="es-ES" sz="800" b="0" i="0" u="none" strike="noStrike" baseline="0">
            <a:solidFill>
              <a:srgbClr val="004563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270192</xdr:colOff>
      <xdr:row>9</xdr:row>
      <xdr:rowOff>24371</xdr:rowOff>
    </xdr:from>
    <xdr:to>
      <xdr:col>4</xdr:col>
      <xdr:colOff>486192</xdr:colOff>
      <xdr:row>10</xdr:row>
      <xdr:rowOff>64046</xdr:rowOff>
    </xdr:to>
    <xdr:sp macro="" textlink="'Data 2'!F210">
      <xdr:nvSpPr>
        <xdr:cNvPr id="19" name="Text Box 45">
          <a:extLst>
            <a:ext uri="{FF2B5EF4-FFF2-40B4-BE49-F238E27FC236}">
              <a16:creationId xmlns:a16="http://schemas.microsoft.com/office/drawing/2014/main" id="{00000000-0008-0000-1C00-000013000000}"/>
            </a:ext>
          </a:extLst>
        </xdr:cNvPr>
        <xdr:cNvSpPr txBox="1">
          <a:spLocks noChangeArrowheads="1" noTextEdit="1"/>
        </xdr:cNvSpPr>
      </xdr:nvSpPr>
      <xdr:spPr bwMode="auto">
        <a:xfrm>
          <a:off x="2127567" y="1567421"/>
          <a:ext cx="216000" cy="201600"/>
        </a:xfrm>
        <a:prstGeom prst="rect">
          <a:avLst/>
        </a:prstGeom>
        <a:solidFill>
          <a:srgbClr val="00B0F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C37317A4-8698-4DC9-BE38-8D9802A505DF}" type="TxLink">
            <a:rPr lang="en-US" sz="700" b="1" i="0" u="none" strike="noStrike" baseline="0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56%</a:t>
          </a:fld>
          <a:endParaRPr lang="es-ES" sz="700" b="1" i="0" u="none" strike="noStrike" baseline="0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240030</xdr:colOff>
      <xdr:row>8</xdr:row>
      <xdr:rowOff>20955</xdr:rowOff>
    </xdr:from>
    <xdr:to>
      <xdr:col>4</xdr:col>
      <xdr:colOff>268605</xdr:colOff>
      <xdr:row>10</xdr:row>
      <xdr:rowOff>63455</xdr:rowOff>
    </xdr:to>
    <xdr:sp macro="" textlink="">
      <xdr:nvSpPr>
        <xdr:cNvPr id="6384635" name="Rectangle 42">
          <a:extLst>
            <a:ext uri="{FF2B5EF4-FFF2-40B4-BE49-F238E27FC236}">
              <a16:creationId xmlns:a16="http://schemas.microsoft.com/office/drawing/2014/main" id="{00000000-0008-0000-1C00-0000FB6B6100}"/>
            </a:ext>
          </a:extLst>
        </xdr:cNvPr>
        <xdr:cNvSpPr>
          <a:spLocks noChangeArrowheads="1"/>
        </xdr:cNvSpPr>
      </xdr:nvSpPr>
      <xdr:spPr bwMode="auto">
        <a:xfrm>
          <a:off x="2097405" y="1394143"/>
          <a:ext cx="28575" cy="36000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523058</xdr:colOff>
      <xdr:row>7</xdr:row>
      <xdr:rowOff>58511</xdr:rowOff>
    </xdr:from>
    <xdr:to>
      <xdr:col>4</xdr:col>
      <xdr:colOff>846908</xdr:colOff>
      <xdr:row>8</xdr:row>
      <xdr:rowOff>96611</xdr:rowOff>
    </xdr:to>
    <xdr:sp macro="" textlink="'Data 2'!H210">
      <xdr:nvSpPr>
        <xdr:cNvPr id="21" name="Texto 239">
          <a:extLst>
            <a:ext uri="{FF2B5EF4-FFF2-40B4-BE49-F238E27FC236}">
              <a16:creationId xmlns:a16="http://schemas.microsoft.com/office/drawing/2014/main" id="{00000000-0008-0000-1C00-000015000000}"/>
            </a:ext>
          </a:extLst>
        </xdr:cNvPr>
        <xdr:cNvSpPr txBox="1">
          <a:spLocks noChangeArrowheads="1" noTextEdit="1"/>
        </xdr:cNvSpPr>
      </xdr:nvSpPr>
      <xdr:spPr bwMode="auto">
        <a:xfrm>
          <a:off x="2380433" y="1276350"/>
          <a:ext cx="323850" cy="20138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fld id="{EEE28207-40BB-42FA-A549-49FE152B551A}" type="TxLink">
            <a:rPr lang="en-U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pPr algn="l" rtl="0">
              <a:defRPr sz="1000"/>
            </a:pPr>
            <a:t>486</a:t>
          </a:fld>
          <a:endParaRPr lang="es-ES" sz="800" b="0" i="0" u="none" strike="noStrike" baseline="0">
            <a:solidFill>
              <a:srgbClr val="004563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537870</xdr:colOff>
      <xdr:row>9</xdr:row>
      <xdr:rowOff>36009</xdr:rowOff>
    </xdr:from>
    <xdr:to>
      <xdr:col>4</xdr:col>
      <xdr:colOff>789870</xdr:colOff>
      <xdr:row>10</xdr:row>
      <xdr:rowOff>65617</xdr:rowOff>
    </xdr:to>
    <xdr:sp macro="" textlink="'Data 2'!I210">
      <xdr:nvSpPr>
        <xdr:cNvPr id="22" name="Text Box 49">
          <a:extLst>
            <a:ext uri="{FF2B5EF4-FFF2-40B4-BE49-F238E27FC236}">
              <a16:creationId xmlns:a16="http://schemas.microsoft.com/office/drawing/2014/main" id="{00000000-0008-0000-1C00-000016000000}"/>
            </a:ext>
          </a:extLst>
        </xdr:cNvPr>
        <xdr:cNvSpPr txBox="1">
          <a:spLocks noChangeArrowheads="1" noTextEdit="1"/>
        </xdr:cNvSpPr>
      </xdr:nvSpPr>
      <xdr:spPr bwMode="auto">
        <a:xfrm>
          <a:off x="2398908" y="1567336"/>
          <a:ext cx="252000" cy="190800"/>
        </a:xfrm>
        <a:prstGeom prst="rect">
          <a:avLst/>
        </a:prstGeom>
        <a:solidFill>
          <a:srgbClr val="00B05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16B57074-7B01-4560-BD49-FDD00BAF210D}" type="TxLink">
            <a:rPr lang="en-US" sz="700" b="1" i="0" u="none" strike="noStrike">
              <a:solidFill>
                <a:srgbClr val="FFFFFF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53%</a:t>
          </a:fld>
          <a:endParaRPr lang="es-ES" sz="700" b="1" i="0" u="none" strike="noStrike">
            <a:solidFill>
              <a:srgbClr val="FFFFFF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504009</xdr:colOff>
      <xdr:row>8</xdr:row>
      <xdr:rowOff>26397</xdr:rowOff>
    </xdr:from>
    <xdr:to>
      <xdr:col>4</xdr:col>
      <xdr:colOff>532584</xdr:colOff>
      <xdr:row>10</xdr:row>
      <xdr:rowOff>68897</xdr:rowOff>
    </xdr:to>
    <xdr:sp macro="" textlink="">
      <xdr:nvSpPr>
        <xdr:cNvPr id="6384638" name="Rectangle 51">
          <a:extLst>
            <a:ext uri="{FF2B5EF4-FFF2-40B4-BE49-F238E27FC236}">
              <a16:creationId xmlns:a16="http://schemas.microsoft.com/office/drawing/2014/main" id="{00000000-0008-0000-1C00-0000FE6B6100}"/>
            </a:ext>
          </a:extLst>
        </xdr:cNvPr>
        <xdr:cNvSpPr>
          <a:spLocks noChangeArrowheads="1"/>
        </xdr:cNvSpPr>
      </xdr:nvSpPr>
      <xdr:spPr bwMode="auto">
        <a:xfrm>
          <a:off x="2361384" y="1399585"/>
          <a:ext cx="28575" cy="36000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2346663</xdr:colOff>
      <xdr:row>9</xdr:row>
      <xdr:rowOff>123825</xdr:rowOff>
    </xdr:from>
    <xdr:to>
      <xdr:col>4</xdr:col>
      <xdr:colOff>2670513</xdr:colOff>
      <xdr:row>10</xdr:row>
      <xdr:rowOff>122465</xdr:rowOff>
    </xdr:to>
    <xdr:sp macro="" textlink="'Data 2'!E215">
      <xdr:nvSpPr>
        <xdr:cNvPr id="24" name="Texto 239">
          <a:extLst>
            <a:ext uri="{FF2B5EF4-FFF2-40B4-BE49-F238E27FC236}">
              <a16:creationId xmlns:a16="http://schemas.microsoft.com/office/drawing/2014/main" id="{00000000-0008-0000-1C00-000018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204038" y="1668236"/>
          <a:ext cx="323850" cy="1619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fld id="{1B262556-51CA-4FD8-BDDF-ACB0B1373015}" type="TxLink">
            <a:rPr lang="en-U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pPr algn="l" rtl="0">
              <a:defRPr sz="1000"/>
            </a:pPr>
            <a:t>1.370</a:t>
          </a:fld>
          <a:endParaRPr lang="es-ES" sz="800" b="0" i="0" u="none" strike="noStrike" baseline="0">
            <a:solidFill>
              <a:srgbClr val="004563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2411730</xdr:colOff>
      <xdr:row>11</xdr:row>
      <xdr:rowOff>66265</xdr:rowOff>
    </xdr:from>
    <xdr:to>
      <xdr:col>4</xdr:col>
      <xdr:colOff>2627730</xdr:colOff>
      <xdr:row>12</xdr:row>
      <xdr:rowOff>135473</xdr:rowOff>
    </xdr:to>
    <xdr:sp macro="" textlink="'Data 2'!F215">
      <xdr:nvSpPr>
        <xdr:cNvPr id="25" name="Text Box 54">
          <a:extLst>
            <a:ext uri="{FF2B5EF4-FFF2-40B4-BE49-F238E27FC236}">
              <a16:creationId xmlns:a16="http://schemas.microsoft.com/office/drawing/2014/main" id="{00000000-0008-0000-1C00-000019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272768" y="1919977"/>
          <a:ext cx="216000" cy="230400"/>
        </a:xfrm>
        <a:prstGeom prst="rect">
          <a:avLst/>
        </a:prstGeom>
        <a:solidFill>
          <a:srgbClr val="00B0F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2A04C67D-74E4-42F7-B732-398C2BD993D2}" type="TxLink">
            <a:rPr lang="en-US" sz="700" b="1" i="0" u="none" strike="noStrike" baseline="0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64%</a:t>
          </a:fld>
          <a:endParaRPr lang="es-ES" sz="700" b="1" i="0" u="none" strike="noStrike" baseline="0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2383155</xdr:colOff>
      <xdr:row>10</xdr:row>
      <xdr:rowOff>109402</xdr:rowOff>
    </xdr:from>
    <xdr:to>
      <xdr:col>4</xdr:col>
      <xdr:colOff>2411730</xdr:colOff>
      <xdr:row>12</xdr:row>
      <xdr:rowOff>142830</xdr:rowOff>
    </xdr:to>
    <xdr:sp macro="" textlink="">
      <xdr:nvSpPr>
        <xdr:cNvPr id="6453249" name="Rectangle 56">
          <a:extLst>
            <a:ext uri="{FF2B5EF4-FFF2-40B4-BE49-F238E27FC236}">
              <a16:creationId xmlns:a16="http://schemas.microsoft.com/office/drawing/2014/main" id="{00000000-0008-0000-1C00-000001786200}"/>
            </a:ext>
          </a:extLst>
        </xdr:cNvPr>
        <xdr:cNvSpPr>
          <a:spLocks noChangeArrowheads="1"/>
        </xdr:cNvSpPr>
      </xdr:nvSpPr>
      <xdr:spPr bwMode="auto">
        <a:xfrm>
          <a:off x="4240530" y="1817098"/>
          <a:ext cx="28575" cy="36000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2668657</xdr:colOff>
      <xdr:row>9</xdr:row>
      <xdr:rowOff>133104</xdr:rowOff>
    </xdr:from>
    <xdr:to>
      <xdr:col>4</xdr:col>
      <xdr:colOff>2898321</xdr:colOff>
      <xdr:row>10</xdr:row>
      <xdr:rowOff>115661</xdr:rowOff>
    </xdr:to>
    <xdr:sp macro="" textlink="'Data 2'!H215">
      <xdr:nvSpPr>
        <xdr:cNvPr id="27" name="Texto 239">
          <a:extLst>
            <a:ext uri="{FF2B5EF4-FFF2-40B4-BE49-F238E27FC236}">
              <a16:creationId xmlns:a16="http://schemas.microsoft.com/office/drawing/2014/main" id="{00000000-0008-0000-1C00-00001B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526032" y="1677515"/>
          <a:ext cx="229664" cy="14584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fld id="{2B9C68EF-ABE6-43E1-9670-4D8C7069F27E}" type="TxLink">
            <a:rPr lang="en-U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pPr algn="l" rtl="0">
              <a:defRPr sz="1000"/>
            </a:pPr>
            <a:t>66</a:t>
          </a:fld>
          <a:endParaRPr lang="es-ES" sz="800" b="0" i="0" u="none" strike="noStrike" baseline="0">
            <a:solidFill>
              <a:srgbClr val="004563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2666978</xdr:colOff>
      <xdr:row>12</xdr:row>
      <xdr:rowOff>39031</xdr:rowOff>
    </xdr:from>
    <xdr:to>
      <xdr:col>4</xdr:col>
      <xdr:colOff>2882978</xdr:colOff>
      <xdr:row>12</xdr:row>
      <xdr:rowOff>136231</xdr:rowOff>
    </xdr:to>
    <xdr:sp macro="" textlink="'Data 2'!I215">
      <xdr:nvSpPr>
        <xdr:cNvPr id="28" name="Text Box 59">
          <a:extLst>
            <a:ext uri="{FF2B5EF4-FFF2-40B4-BE49-F238E27FC236}">
              <a16:creationId xmlns:a16="http://schemas.microsoft.com/office/drawing/2014/main" id="{00000000-0008-0000-1C00-00001C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528016" y="2053935"/>
          <a:ext cx="216000" cy="97200"/>
        </a:xfrm>
        <a:prstGeom prst="rect">
          <a:avLst/>
        </a:prstGeom>
        <a:solidFill>
          <a:srgbClr val="00B05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ctr" anchorCtr="0" upright="1"/>
        <a:lstStyle/>
        <a:p>
          <a:pPr marL="0" indent="0" algn="ctr" rtl="0">
            <a:defRPr sz="1000"/>
          </a:pPr>
          <a:fld id="{CF2EF239-6CAE-4DC9-B41E-98A3AA07858D}" type="TxLink">
            <a:rPr lang="en-US" sz="700" b="1" i="0" u="none" strike="noStrike">
              <a:solidFill>
                <a:srgbClr val="FFFFFF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27%</a:t>
          </a:fld>
          <a:endParaRPr lang="es-ES" sz="700" b="1" i="0" u="none" strike="noStrike">
            <a:solidFill>
              <a:srgbClr val="FFFFFF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2647133</xdr:colOff>
      <xdr:row>10</xdr:row>
      <xdr:rowOff>109403</xdr:rowOff>
    </xdr:from>
    <xdr:to>
      <xdr:col>4</xdr:col>
      <xdr:colOff>2675708</xdr:colOff>
      <xdr:row>12</xdr:row>
      <xdr:rowOff>142831</xdr:rowOff>
    </xdr:to>
    <xdr:sp macro="" textlink="">
      <xdr:nvSpPr>
        <xdr:cNvPr id="6453252" name="Rectangle 61">
          <a:extLst>
            <a:ext uri="{FF2B5EF4-FFF2-40B4-BE49-F238E27FC236}">
              <a16:creationId xmlns:a16="http://schemas.microsoft.com/office/drawing/2014/main" id="{00000000-0008-0000-1C00-000004786200}"/>
            </a:ext>
          </a:extLst>
        </xdr:cNvPr>
        <xdr:cNvSpPr>
          <a:spLocks noChangeArrowheads="1"/>
        </xdr:cNvSpPr>
      </xdr:nvSpPr>
      <xdr:spPr bwMode="auto">
        <a:xfrm>
          <a:off x="4504508" y="1817099"/>
          <a:ext cx="28575" cy="36000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1653252</xdr:colOff>
      <xdr:row>14</xdr:row>
      <xdr:rowOff>53774</xdr:rowOff>
    </xdr:from>
    <xdr:to>
      <xdr:col>4</xdr:col>
      <xdr:colOff>1977102</xdr:colOff>
      <xdr:row>15</xdr:row>
      <xdr:rowOff>11207</xdr:rowOff>
    </xdr:to>
    <xdr:sp macro="" textlink="'Data 2'!E212">
      <xdr:nvSpPr>
        <xdr:cNvPr id="30" name="Texto 239">
          <a:extLst>
            <a:ext uri="{FF2B5EF4-FFF2-40B4-BE49-F238E27FC236}">
              <a16:creationId xmlns:a16="http://schemas.microsoft.com/office/drawing/2014/main" id="{00000000-0008-0000-1C00-00001E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507826" y="2418215"/>
          <a:ext cx="323850" cy="11991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fld id="{F529FC0F-22B1-42C7-BFF8-3674738D34AB}" type="TxLink">
            <a:rPr lang="en-U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pPr algn="l" rtl="0">
              <a:defRPr sz="1000"/>
            </a:pPr>
            <a:t>1.708</a:t>
          </a:fld>
          <a:endParaRPr lang="es-ES" sz="800" b="0" i="0" u="none" strike="noStrike" baseline="0">
            <a:solidFill>
              <a:srgbClr val="004563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1661296</xdr:colOff>
      <xdr:row>15</xdr:row>
      <xdr:rowOff>67055</xdr:rowOff>
    </xdr:from>
    <xdr:to>
      <xdr:col>4</xdr:col>
      <xdr:colOff>1877296</xdr:colOff>
      <xdr:row>16</xdr:row>
      <xdr:rowOff>157863</xdr:rowOff>
    </xdr:to>
    <xdr:sp macro="" textlink="'Data 2'!F212">
      <xdr:nvSpPr>
        <xdr:cNvPr id="31" name="Text Box 64">
          <a:extLst>
            <a:ext uri="{FF2B5EF4-FFF2-40B4-BE49-F238E27FC236}">
              <a16:creationId xmlns:a16="http://schemas.microsoft.com/office/drawing/2014/main" id="{00000000-0008-0000-1C00-00001F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522334" y="2565536"/>
          <a:ext cx="216000" cy="252000"/>
        </a:xfrm>
        <a:prstGeom prst="rect">
          <a:avLst/>
        </a:prstGeom>
        <a:solidFill>
          <a:srgbClr val="00B0F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11AEA517-AF5F-4B01-ADF5-AFEDD38F31C2}" type="TxLink">
            <a:rPr lang="en-US" sz="700" b="1" i="0" u="none" strike="noStrike" baseline="0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70%</a:t>
          </a:fld>
          <a:endParaRPr lang="es-ES" sz="700" b="1" i="0" u="none" strike="noStrike" baseline="0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1634762</xdr:colOff>
      <xdr:row>14</xdr:row>
      <xdr:rowOff>130627</xdr:rowOff>
    </xdr:from>
    <xdr:to>
      <xdr:col>4</xdr:col>
      <xdr:colOff>1663337</xdr:colOff>
      <xdr:row>17</xdr:row>
      <xdr:rowOff>770</xdr:rowOff>
    </xdr:to>
    <xdr:sp macro="" textlink="">
      <xdr:nvSpPr>
        <xdr:cNvPr id="6453255" name="Rectangle 66">
          <a:extLst>
            <a:ext uri="{FF2B5EF4-FFF2-40B4-BE49-F238E27FC236}">
              <a16:creationId xmlns:a16="http://schemas.microsoft.com/office/drawing/2014/main" id="{00000000-0008-0000-1C00-000007786200}"/>
            </a:ext>
          </a:extLst>
        </xdr:cNvPr>
        <xdr:cNvSpPr>
          <a:spLocks noChangeArrowheads="1"/>
        </xdr:cNvSpPr>
      </xdr:nvSpPr>
      <xdr:spPr bwMode="auto">
        <a:xfrm>
          <a:off x="3492137" y="2491466"/>
          <a:ext cx="28575" cy="36000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1955891</xdr:colOff>
      <xdr:row>14</xdr:row>
      <xdr:rowOff>54974</xdr:rowOff>
    </xdr:from>
    <xdr:to>
      <xdr:col>4</xdr:col>
      <xdr:colOff>2231572</xdr:colOff>
      <xdr:row>15</xdr:row>
      <xdr:rowOff>47626</xdr:rowOff>
    </xdr:to>
    <xdr:sp macro="" textlink="'Data 2'!H212">
      <xdr:nvSpPr>
        <xdr:cNvPr id="33" name="Texto 239">
          <a:extLst>
            <a:ext uri="{FF2B5EF4-FFF2-40B4-BE49-F238E27FC236}">
              <a16:creationId xmlns:a16="http://schemas.microsoft.com/office/drawing/2014/main" id="{00000000-0008-0000-1C00-000021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813266" y="2415813"/>
          <a:ext cx="275681" cy="15593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fld id="{A23E152B-1B1E-4B17-B9C7-131BA28260FB}" type="TxLink">
            <a:rPr lang="en-U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pPr algn="l" rtl="0">
              <a:defRPr sz="1000"/>
            </a:pPr>
            <a:t>936</a:t>
          </a:fld>
          <a:endParaRPr lang="es-ES" sz="800" b="0" i="0" u="none" strike="noStrike" baseline="0">
            <a:solidFill>
              <a:srgbClr val="004563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1913709</xdr:colOff>
      <xdr:row>14</xdr:row>
      <xdr:rowOff>127906</xdr:rowOff>
    </xdr:from>
    <xdr:to>
      <xdr:col>4</xdr:col>
      <xdr:colOff>1942284</xdr:colOff>
      <xdr:row>16</xdr:row>
      <xdr:rowOff>156481</xdr:rowOff>
    </xdr:to>
    <xdr:sp macro="" textlink="">
      <xdr:nvSpPr>
        <xdr:cNvPr id="6453257" name="Rectangle 71">
          <a:extLst>
            <a:ext uri="{FF2B5EF4-FFF2-40B4-BE49-F238E27FC236}">
              <a16:creationId xmlns:a16="http://schemas.microsoft.com/office/drawing/2014/main" id="{00000000-0008-0000-1C00-000009786200}"/>
            </a:ext>
          </a:extLst>
        </xdr:cNvPr>
        <xdr:cNvSpPr>
          <a:spLocks noChangeArrowheads="1"/>
        </xdr:cNvSpPr>
      </xdr:nvSpPr>
      <xdr:spPr bwMode="auto">
        <a:xfrm>
          <a:off x="3771084" y="2488745"/>
          <a:ext cx="28575" cy="355147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1512297</xdr:colOff>
      <xdr:row>18</xdr:row>
      <xdr:rowOff>68580</xdr:rowOff>
    </xdr:from>
    <xdr:to>
      <xdr:col>4</xdr:col>
      <xdr:colOff>1714499</xdr:colOff>
      <xdr:row>19</xdr:row>
      <xdr:rowOff>104775</xdr:rowOff>
    </xdr:to>
    <xdr:sp macro="" textlink="'Data 2'!E214">
      <xdr:nvSpPr>
        <xdr:cNvPr id="36" name="Texto 239">
          <a:extLst>
            <a:ext uri="{FF2B5EF4-FFF2-40B4-BE49-F238E27FC236}">
              <a16:creationId xmlns:a16="http://schemas.microsoft.com/office/drawing/2014/main" id="{00000000-0008-0000-1C00-000024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369672" y="3082562"/>
          <a:ext cx="202202" cy="19948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fld id="{20951190-64D7-4907-AF22-971AFDA9C62E}" type="TxLink">
            <a:rPr lang="en-U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pPr algn="l" rtl="0">
              <a:defRPr sz="1000"/>
            </a:pPr>
            <a:t>119</a:t>
          </a:fld>
          <a:endParaRPr lang="es-ES" sz="800" b="0" i="0" u="none" strike="noStrike" baseline="0">
            <a:solidFill>
              <a:srgbClr val="004563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1514342</xdr:colOff>
      <xdr:row>19</xdr:row>
      <xdr:rowOff>120104</xdr:rowOff>
    </xdr:from>
    <xdr:to>
      <xdr:col>4</xdr:col>
      <xdr:colOff>1730342</xdr:colOff>
      <xdr:row>21</xdr:row>
      <xdr:rowOff>35319</xdr:rowOff>
    </xdr:to>
    <xdr:sp macro="" textlink="'Data 2'!F214">
      <xdr:nvSpPr>
        <xdr:cNvPr id="37" name="Text Box 74">
          <a:extLst>
            <a:ext uri="{FF2B5EF4-FFF2-40B4-BE49-F238E27FC236}">
              <a16:creationId xmlns:a16="http://schemas.microsoft.com/office/drawing/2014/main" id="{00000000-0008-0000-1C00-000025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375380" y="3263354"/>
          <a:ext cx="216000" cy="237600"/>
        </a:xfrm>
        <a:prstGeom prst="rect">
          <a:avLst/>
        </a:prstGeom>
        <a:solidFill>
          <a:srgbClr val="00B0F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C29B1249-C0BD-4ECB-948B-ECFE1AE01B85}" type="TxLink">
            <a:rPr lang="en-US" sz="700" b="1" i="0" u="none" strike="noStrike" baseline="0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66%</a:t>
          </a:fld>
          <a:endParaRPr lang="es-ES" sz="700" b="1" i="0" u="none" strike="noStrike" baseline="0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1487805</xdr:colOff>
      <xdr:row>19</xdr:row>
      <xdr:rowOff>1359</xdr:rowOff>
    </xdr:from>
    <xdr:to>
      <xdr:col>4</xdr:col>
      <xdr:colOff>1516380</xdr:colOff>
      <xdr:row>21</xdr:row>
      <xdr:rowOff>34788</xdr:rowOff>
    </xdr:to>
    <xdr:sp macro="" textlink="">
      <xdr:nvSpPr>
        <xdr:cNvPr id="6453260" name="Rectangle 76">
          <a:extLst>
            <a:ext uri="{FF2B5EF4-FFF2-40B4-BE49-F238E27FC236}">
              <a16:creationId xmlns:a16="http://schemas.microsoft.com/office/drawing/2014/main" id="{00000000-0008-0000-1C00-00000C786200}"/>
            </a:ext>
          </a:extLst>
        </xdr:cNvPr>
        <xdr:cNvSpPr>
          <a:spLocks noChangeArrowheads="1"/>
        </xdr:cNvSpPr>
      </xdr:nvSpPr>
      <xdr:spPr bwMode="auto">
        <a:xfrm>
          <a:off x="3345180" y="3178627"/>
          <a:ext cx="28575" cy="36000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1774916</xdr:colOff>
      <xdr:row>18</xdr:row>
      <xdr:rowOff>61778</xdr:rowOff>
    </xdr:from>
    <xdr:to>
      <xdr:col>4</xdr:col>
      <xdr:colOff>2047875</xdr:colOff>
      <xdr:row>19</xdr:row>
      <xdr:rowOff>47626</xdr:rowOff>
    </xdr:to>
    <xdr:sp macro="" textlink="'Data 2'!H214">
      <xdr:nvSpPr>
        <xdr:cNvPr id="39" name="Texto 239">
          <a:extLst>
            <a:ext uri="{FF2B5EF4-FFF2-40B4-BE49-F238E27FC236}">
              <a16:creationId xmlns:a16="http://schemas.microsoft.com/office/drawing/2014/main" id="{00000000-0008-0000-1C00-000027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632291" y="3075760"/>
          <a:ext cx="272959" cy="14913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fld id="{B1B8E643-2C6C-459A-975B-3641F6EAECD1}" type="TxLink">
            <a:rPr lang="en-U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pPr algn="l" rtl="0">
              <a:defRPr sz="1000"/>
            </a:pPr>
            <a:t>161</a:t>
          </a:fld>
          <a:endParaRPr lang="es-ES" sz="800" b="0" i="0" u="none" strike="noStrike" baseline="0">
            <a:solidFill>
              <a:srgbClr val="004563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1757227</xdr:colOff>
      <xdr:row>19</xdr:row>
      <xdr:rowOff>8163</xdr:rowOff>
    </xdr:from>
    <xdr:to>
      <xdr:col>4</xdr:col>
      <xdr:colOff>1785802</xdr:colOff>
      <xdr:row>21</xdr:row>
      <xdr:rowOff>41592</xdr:rowOff>
    </xdr:to>
    <xdr:sp macro="" textlink="">
      <xdr:nvSpPr>
        <xdr:cNvPr id="6453262" name="Rectangle 81">
          <a:extLst>
            <a:ext uri="{FF2B5EF4-FFF2-40B4-BE49-F238E27FC236}">
              <a16:creationId xmlns:a16="http://schemas.microsoft.com/office/drawing/2014/main" id="{00000000-0008-0000-1C00-00000E786200}"/>
            </a:ext>
          </a:extLst>
        </xdr:cNvPr>
        <xdr:cNvSpPr>
          <a:spLocks noChangeArrowheads="1"/>
        </xdr:cNvSpPr>
      </xdr:nvSpPr>
      <xdr:spPr bwMode="auto">
        <a:xfrm>
          <a:off x="3614602" y="3185431"/>
          <a:ext cx="28575" cy="36000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868680</xdr:colOff>
      <xdr:row>17</xdr:row>
      <xdr:rowOff>142875</xdr:rowOff>
    </xdr:from>
    <xdr:to>
      <xdr:col>4</xdr:col>
      <xdr:colOff>1192530</xdr:colOff>
      <xdr:row>19</xdr:row>
      <xdr:rowOff>20955</xdr:rowOff>
    </xdr:to>
    <xdr:sp macro="" textlink="'Data 2'!H213">
      <xdr:nvSpPr>
        <xdr:cNvPr id="42" name="Texto 239">
          <a:extLst>
            <a:ext uri="{FF2B5EF4-FFF2-40B4-BE49-F238E27FC236}">
              <a16:creationId xmlns:a16="http://schemas.microsoft.com/office/drawing/2014/main" id="{00000000-0008-0000-1C00-00002A000000}"/>
            </a:ext>
          </a:extLst>
        </xdr:cNvPr>
        <xdr:cNvSpPr txBox="1">
          <a:spLocks noChangeArrowheads="1" noTextEdit="1"/>
        </xdr:cNvSpPr>
      </xdr:nvSpPr>
      <xdr:spPr bwMode="auto">
        <a:xfrm>
          <a:off x="2773680" y="2947035"/>
          <a:ext cx="323850" cy="1981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fld id="{EF4E3770-A0D4-4BE2-BEAD-EF30A15C0A3A}" type="TxLink">
            <a:rPr lang="en-U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pPr algn="l" rtl="0">
              <a:defRPr sz="1000"/>
            </a:pPr>
            <a:t>112</a:t>
          </a:fld>
          <a:endParaRPr lang="es-ES" sz="800" b="0" i="0" u="none" strike="noStrike" baseline="0">
            <a:solidFill>
              <a:srgbClr val="004563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840105</xdr:colOff>
      <xdr:row>18</xdr:row>
      <xdr:rowOff>40004</xdr:rowOff>
    </xdr:from>
    <xdr:to>
      <xdr:col>4</xdr:col>
      <xdr:colOff>868680</xdr:colOff>
      <xdr:row>20</xdr:row>
      <xdr:rowOff>73432</xdr:rowOff>
    </xdr:to>
    <xdr:sp macro="" textlink="">
      <xdr:nvSpPr>
        <xdr:cNvPr id="6453264" name="Rectangle 86">
          <a:extLst>
            <a:ext uri="{FF2B5EF4-FFF2-40B4-BE49-F238E27FC236}">
              <a16:creationId xmlns:a16="http://schemas.microsoft.com/office/drawing/2014/main" id="{00000000-0008-0000-1C00-000010786200}"/>
            </a:ext>
          </a:extLst>
        </xdr:cNvPr>
        <xdr:cNvSpPr>
          <a:spLocks noChangeArrowheads="1"/>
        </xdr:cNvSpPr>
      </xdr:nvSpPr>
      <xdr:spPr bwMode="auto">
        <a:xfrm>
          <a:off x="2697480" y="3053986"/>
          <a:ext cx="28575" cy="36000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3048000</xdr:colOff>
      <xdr:row>24</xdr:row>
      <xdr:rowOff>0</xdr:rowOff>
    </xdr:from>
    <xdr:to>
      <xdr:col>4</xdr:col>
      <xdr:colOff>3371850</xdr:colOff>
      <xdr:row>25</xdr:row>
      <xdr:rowOff>38100</xdr:rowOff>
    </xdr:to>
    <xdr:sp macro="" textlink="'Data 2'!H216">
      <xdr:nvSpPr>
        <xdr:cNvPr id="45" name="Texto 239">
          <a:extLst>
            <a:ext uri="{FF2B5EF4-FFF2-40B4-BE49-F238E27FC236}">
              <a16:creationId xmlns:a16="http://schemas.microsoft.com/office/drawing/2014/main" id="{00000000-0008-0000-1C00-00002D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495800" y="3924300"/>
          <a:ext cx="323850" cy="200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fld id="{7A5C4B4B-A9C6-4C7D-9ED4-D4E52754520B}" type="TxLink">
            <a:rPr lang="en-US" sz="800" b="1" i="0" u="none" strike="noStrike" baseline="0">
              <a:solidFill>
                <a:srgbClr val="004563"/>
              </a:solidFill>
              <a:latin typeface="Arial"/>
              <a:cs typeface="Arial"/>
            </a:rPr>
            <a:pPr algn="l" rtl="0">
              <a:defRPr sz="1000"/>
            </a:pPr>
            <a:t>3.855</a:t>
          </a:fld>
          <a:endParaRPr lang="es-ES" sz="800" b="0" i="0" u="none" strike="noStrike" baseline="0">
            <a:solidFill>
              <a:srgbClr val="004563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3051786</xdr:colOff>
      <xdr:row>25</xdr:row>
      <xdr:rowOff>78119</xdr:rowOff>
    </xdr:from>
    <xdr:to>
      <xdr:col>4</xdr:col>
      <xdr:colOff>3339786</xdr:colOff>
      <xdr:row>26</xdr:row>
      <xdr:rowOff>60926</xdr:rowOff>
    </xdr:to>
    <xdr:sp macro="" textlink="'Data 2'!I216">
      <xdr:nvSpPr>
        <xdr:cNvPr id="46" name="Text Box 89">
          <a:extLst>
            <a:ext uri="{FF2B5EF4-FFF2-40B4-BE49-F238E27FC236}">
              <a16:creationId xmlns:a16="http://schemas.microsoft.com/office/drawing/2014/main" id="{00000000-0008-0000-1C00-00002E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912824" y="4144561"/>
          <a:ext cx="288000" cy="144000"/>
        </a:xfrm>
        <a:prstGeom prst="rect">
          <a:avLst/>
        </a:prstGeom>
        <a:solidFill>
          <a:srgbClr val="00B05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fld id="{D53D60A5-779B-4285-9D93-4FAE6CE52F6C}" type="TxLink">
            <a:rPr lang="en-US" sz="700" b="1" i="0" u="none" strike="noStrike">
              <a:solidFill>
                <a:schemeClr val="bg1"/>
              </a:solidFill>
              <a:latin typeface="Arial"/>
              <a:cs typeface="Arial"/>
            </a:rPr>
            <a:pPr algn="ctr" rtl="0">
              <a:defRPr sz="1000"/>
            </a:pPr>
            <a:t>40%</a:t>
          </a:fld>
          <a:endParaRPr lang="es-ES" sz="700" b="1" i="0" strike="noStrike">
            <a:solidFill>
              <a:schemeClr val="bg1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3028950</xdr:colOff>
      <xdr:row>24</xdr:row>
      <xdr:rowOff>28575</xdr:rowOff>
    </xdr:from>
    <xdr:to>
      <xdr:col>4</xdr:col>
      <xdr:colOff>3057525</xdr:colOff>
      <xdr:row>26</xdr:row>
      <xdr:rowOff>57150</xdr:rowOff>
    </xdr:to>
    <xdr:sp macro="" textlink="">
      <xdr:nvSpPr>
        <xdr:cNvPr id="6453267" name="Rectangle 91">
          <a:extLst>
            <a:ext uri="{FF2B5EF4-FFF2-40B4-BE49-F238E27FC236}">
              <a16:creationId xmlns:a16="http://schemas.microsoft.com/office/drawing/2014/main" id="{00000000-0008-0000-1C00-000013786200}"/>
            </a:ext>
          </a:extLst>
        </xdr:cNvPr>
        <xdr:cNvSpPr>
          <a:spLocks noChangeArrowheads="1"/>
        </xdr:cNvSpPr>
      </xdr:nvSpPr>
      <xdr:spPr bwMode="auto">
        <a:xfrm>
          <a:off x="4476750" y="3952875"/>
          <a:ext cx="28575" cy="352425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2552700</xdr:colOff>
      <xdr:row>24</xdr:row>
      <xdr:rowOff>0</xdr:rowOff>
    </xdr:from>
    <xdr:to>
      <xdr:col>4</xdr:col>
      <xdr:colOff>2876550</xdr:colOff>
      <xdr:row>25</xdr:row>
      <xdr:rowOff>38100</xdr:rowOff>
    </xdr:to>
    <xdr:sp macro="" textlink="'Data 2'!E216">
      <xdr:nvSpPr>
        <xdr:cNvPr id="48" name="Texto 239">
          <a:extLst>
            <a:ext uri="{FF2B5EF4-FFF2-40B4-BE49-F238E27FC236}">
              <a16:creationId xmlns:a16="http://schemas.microsoft.com/office/drawing/2014/main" id="{00000000-0008-0000-1C00-000030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000500" y="3924300"/>
          <a:ext cx="323850" cy="200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fld id="{9051F146-5A3C-439D-A989-D5A11FE43285}" type="TxLink">
            <a:rPr lang="en-US" sz="800" b="1" i="0" u="none" strike="noStrike" baseline="0">
              <a:solidFill>
                <a:srgbClr val="004563"/>
              </a:solidFill>
              <a:latin typeface="Arial"/>
              <a:cs typeface="Arial"/>
            </a:rPr>
            <a:pPr algn="l" rtl="0">
              <a:defRPr sz="1000"/>
            </a:pPr>
            <a:t>5.564</a:t>
          </a:fld>
          <a:endParaRPr lang="es-ES" sz="800" b="1" i="0" u="none" strike="noStrike" baseline="0">
            <a:solidFill>
              <a:srgbClr val="004563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2556557</xdr:colOff>
      <xdr:row>24</xdr:row>
      <xdr:rowOff>148586</xdr:rowOff>
    </xdr:from>
    <xdr:to>
      <xdr:col>4</xdr:col>
      <xdr:colOff>2844557</xdr:colOff>
      <xdr:row>26</xdr:row>
      <xdr:rowOff>49401</xdr:rowOff>
    </xdr:to>
    <xdr:sp macro="" textlink="'Data 2'!F216">
      <xdr:nvSpPr>
        <xdr:cNvPr id="49" name="Text Box 94">
          <a:extLst>
            <a:ext uri="{FF2B5EF4-FFF2-40B4-BE49-F238E27FC236}">
              <a16:creationId xmlns:a16="http://schemas.microsoft.com/office/drawing/2014/main" id="{00000000-0008-0000-1C00-000031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417595" y="4053836"/>
          <a:ext cx="288000" cy="223200"/>
        </a:xfrm>
        <a:prstGeom prst="rect">
          <a:avLst/>
        </a:prstGeom>
        <a:solidFill>
          <a:srgbClr val="00B0F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algn="ctr" rtl="0">
            <a:defRPr sz="1000"/>
          </a:pPr>
          <a:fld id="{CB129F0E-16BE-4A61-8FBD-5DD7819D3790}" type="TxLink">
            <a:rPr lang="en-US" sz="700" b="1" i="0" u="none" strike="noStrike">
              <a:solidFill>
                <a:schemeClr val="bg1"/>
              </a:solidFill>
              <a:latin typeface="Arial"/>
              <a:cs typeface="Arial"/>
            </a:rPr>
            <a:pPr algn="ctr" rtl="0">
              <a:defRPr sz="1000"/>
            </a:pPr>
            <a:t>62%</a:t>
          </a:fld>
          <a:endParaRPr lang="es-ES" sz="700" b="1" i="0" strike="noStrike">
            <a:solidFill>
              <a:schemeClr val="bg1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2533650</xdr:colOff>
      <xdr:row>24</xdr:row>
      <xdr:rowOff>28574</xdr:rowOff>
    </xdr:from>
    <xdr:to>
      <xdr:col>4</xdr:col>
      <xdr:colOff>2562225</xdr:colOff>
      <xdr:row>26</xdr:row>
      <xdr:rowOff>62002</xdr:rowOff>
    </xdr:to>
    <xdr:sp macro="" textlink="">
      <xdr:nvSpPr>
        <xdr:cNvPr id="6453270" name="Rectangle 96">
          <a:extLst>
            <a:ext uri="{FF2B5EF4-FFF2-40B4-BE49-F238E27FC236}">
              <a16:creationId xmlns:a16="http://schemas.microsoft.com/office/drawing/2014/main" id="{00000000-0008-0000-1C00-000016786200}"/>
            </a:ext>
          </a:extLst>
        </xdr:cNvPr>
        <xdr:cNvSpPr>
          <a:spLocks noChangeArrowheads="1"/>
        </xdr:cNvSpPr>
      </xdr:nvSpPr>
      <xdr:spPr bwMode="auto">
        <a:xfrm>
          <a:off x="4391025" y="3974645"/>
          <a:ext cx="28575" cy="36000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810891</xdr:colOff>
      <xdr:row>10</xdr:row>
      <xdr:rowOff>115662</xdr:rowOff>
    </xdr:from>
    <xdr:to>
      <xdr:col>4</xdr:col>
      <xdr:colOff>1122589</xdr:colOff>
      <xdr:row>11</xdr:row>
      <xdr:rowOff>88448</xdr:rowOff>
    </xdr:to>
    <xdr:sp macro="" textlink="'Data 2'!E211">
      <xdr:nvSpPr>
        <xdr:cNvPr id="51" name="Texto 239">
          <a:extLst>
            <a:ext uri="{FF2B5EF4-FFF2-40B4-BE49-F238E27FC236}">
              <a16:creationId xmlns:a16="http://schemas.microsoft.com/office/drawing/2014/main" id="{00000000-0008-0000-1C00-000033000000}"/>
            </a:ext>
          </a:extLst>
        </xdr:cNvPr>
        <xdr:cNvSpPr txBox="1">
          <a:spLocks noChangeArrowheads="1" noTextEdit="1"/>
        </xdr:cNvSpPr>
      </xdr:nvSpPr>
      <xdr:spPr bwMode="auto">
        <a:xfrm>
          <a:off x="2668266" y="1823358"/>
          <a:ext cx="311698" cy="13607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fld id="{31B53751-9551-4477-BF4E-7AC4CC52E924}" type="TxLink">
            <a:rPr lang="en-U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pPr algn="l" rtl="0">
              <a:defRPr sz="1000"/>
            </a:pPr>
            <a:t>935</a:t>
          </a:fld>
          <a:endParaRPr lang="es-ES" sz="800" b="0" i="0" u="none" strike="noStrike" baseline="0">
            <a:solidFill>
              <a:srgbClr val="004563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894237</xdr:colOff>
      <xdr:row>12</xdr:row>
      <xdr:rowOff>71994</xdr:rowOff>
    </xdr:from>
    <xdr:to>
      <xdr:col>4</xdr:col>
      <xdr:colOff>1110237</xdr:colOff>
      <xdr:row>13</xdr:row>
      <xdr:rowOff>112402</xdr:rowOff>
    </xdr:to>
    <xdr:sp macro="" textlink="'Data 2'!F211">
      <xdr:nvSpPr>
        <xdr:cNvPr id="52" name="Text Box 99">
          <a:extLst>
            <a:ext uri="{FF2B5EF4-FFF2-40B4-BE49-F238E27FC236}">
              <a16:creationId xmlns:a16="http://schemas.microsoft.com/office/drawing/2014/main" id="{00000000-0008-0000-1C00-000034000000}"/>
            </a:ext>
          </a:extLst>
        </xdr:cNvPr>
        <xdr:cNvSpPr txBox="1">
          <a:spLocks noChangeArrowheads="1" noTextEdit="1"/>
        </xdr:cNvSpPr>
      </xdr:nvSpPr>
      <xdr:spPr bwMode="auto">
        <a:xfrm>
          <a:off x="2755275" y="2086898"/>
          <a:ext cx="216000" cy="201600"/>
        </a:xfrm>
        <a:prstGeom prst="rect">
          <a:avLst/>
        </a:prstGeom>
        <a:solidFill>
          <a:srgbClr val="00B0F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3BC81654-0927-499D-B0D5-792739B60C8A}" type="TxLink">
            <a:rPr lang="en-US" sz="700" b="1" i="0" u="none" strike="noStrike" baseline="0">
              <a:solidFill>
                <a:srgbClr val="00B0F0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56%</a:t>
          </a:fld>
          <a:endParaRPr lang="es-ES" sz="700" b="1" i="0" u="none" strike="noStrike" baseline="0">
            <a:solidFill>
              <a:srgbClr val="00B0F0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874122</xdr:colOff>
      <xdr:row>11</xdr:row>
      <xdr:rowOff>74021</xdr:rowOff>
    </xdr:from>
    <xdr:to>
      <xdr:col>4</xdr:col>
      <xdr:colOff>902697</xdr:colOff>
      <xdr:row>13</xdr:row>
      <xdr:rowOff>107449</xdr:rowOff>
    </xdr:to>
    <xdr:sp macro="" textlink="">
      <xdr:nvSpPr>
        <xdr:cNvPr id="6453273" name="Rectangle 101">
          <a:extLst>
            <a:ext uri="{FF2B5EF4-FFF2-40B4-BE49-F238E27FC236}">
              <a16:creationId xmlns:a16="http://schemas.microsoft.com/office/drawing/2014/main" id="{00000000-0008-0000-1C00-000019786200}"/>
            </a:ext>
          </a:extLst>
        </xdr:cNvPr>
        <xdr:cNvSpPr>
          <a:spLocks noChangeArrowheads="1"/>
        </xdr:cNvSpPr>
      </xdr:nvSpPr>
      <xdr:spPr bwMode="auto">
        <a:xfrm>
          <a:off x="2731497" y="1945003"/>
          <a:ext cx="28575" cy="36000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1106725</xdr:colOff>
      <xdr:row>10</xdr:row>
      <xdr:rowOff>115662</xdr:rowOff>
    </xdr:from>
    <xdr:to>
      <xdr:col>4</xdr:col>
      <xdr:colOff>1430575</xdr:colOff>
      <xdr:row>11</xdr:row>
      <xdr:rowOff>157027</xdr:rowOff>
    </xdr:to>
    <xdr:sp macro="" textlink="'Data 2'!H211">
      <xdr:nvSpPr>
        <xdr:cNvPr id="54" name="Texto 239">
          <a:extLst>
            <a:ext uri="{FF2B5EF4-FFF2-40B4-BE49-F238E27FC236}">
              <a16:creationId xmlns:a16="http://schemas.microsoft.com/office/drawing/2014/main" id="{00000000-0008-0000-1C00-000036000000}"/>
            </a:ext>
          </a:extLst>
        </xdr:cNvPr>
        <xdr:cNvSpPr txBox="1">
          <a:spLocks noChangeArrowheads="1" noTextEdit="1"/>
        </xdr:cNvSpPr>
      </xdr:nvSpPr>
      <xdr:spPr bwMode="auto">
        <a:xfrm>
          <a:off x="2964100" y="1823358"/>
          <a:ext cx="323850" cy="20465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fld id="{D2DEA693-CD82-41F8-A899-0E0FB073FD58}" type="TxLink">
            <a:rPr lang="en-U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pPr algn="l" rtl="0">
              <a:defRPr sz="1000"/>
            </a:pPr>
            <a:t>2.094</a:t>
          </a:fld>
          <a:endParaRPr lang="es-ES" sz="800" b="0" i="0" u="none" strike="noStrike" baseline="0">
            <a:solidFill>
              <a:srgbClr val="004563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1147081</xdr:colOff>
      <xdr:row>12</xdr:row>
      <xdr:rowOff>32525</xdr:rowOff>
    </xdr:from>
    <xdr:to>
      <xdr:col>4</xdr:col>
      <xdr:colOff>1363081</xdr:colOff>
      <xdr:row>13</xdr:row>
      <xdr:rowOff>112533</xdr:rowOff>
    </xdr:to>
    <xdr:sp macro="" textlink="'Data 2'!I211">
      <xdr:nvSpPr>
        <xdr:cNvPr id="55" name="Text Box 104">
          <a:extLst>
            <a:ext uri="{FF2B5EF4-FFF2-40B4-BE49-F238E27FC236}">
              <a16:creationId xmlns:a16="http://schemas.microsoft.com/office/drawing/2014/main" id="{00000000-0008-0000-1C00-000037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008119" y="2047429"/>
          <a:ext cx="216000" cy="241200"/>
        </a:xfrm>
        <a:prstGeom prst="rect">
          <a:avLst/>
        </a:prstGeom>
        <a:solidFill>
          <a:srgbClr val="00B05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5C92C5DB-4CAD-4197-834C-274AF3C24F2D}" type="TxLink">
            <a:rPr lang="en-US" sz="700" b="1" i="0" u="none" strike="noStrike">
              <a:solidFill>
                <a:srgbClr val="FFFFFF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67%</a:t>
          </a:fld>
          <a:endParaRPr lang="es-ES" sz="700" b="1" i="0" u="none" strike="noStrike">
            <a:solidFill>
              <a:srgbClr val="FFFFFF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1128576</xdr:colOff>
      <xdr:row>11</xdr:row>
      <xdr:rowOff>74021</xdr:rowOff>
    </xdr:from>
    <xdr:to>
      <xdr:col>4</xdr:col>
      <xdr:colOff>1157151</xdr:colOff>
      <xdr:row>13</xdr:row>
      <xdr:rowOff>107449</xdr:rowOff>
    </xdr:to>
    <xdr:sp macro="" textlink="">
      <xdr:nvSpPr>
        <xdr:cNvPr id="6453276" name="Rectangle 106">
          <a:extLst>
            <a:ext uri="{FF2B5EF4-FFF2-40B4-BE49-F238E27FC236}">
              <a16:creationId xmlns:a16="http://schemas.microsoft.com/office/drawing/2014/main" id="{00000000-0008-0000-1C00-00001C786200}"/>
            </a:ext>
          </a:extLst>
        </xdr:cNvPr>
        <xdr:cNvSpPr>
          <a:spLocks noChangeArrowheads="1"/>
        </xdr:cNvSpPr>
      </xdr:nvSpPr>
      <xdr:spPr bwMode="auto">
        <a:xfrm>
          <a:off x="2985951" y="1945003"/>
          <a:ext cx="28575" cy="36000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4</xdr:col>
      <xdr:colOff>3524250</xdr:colOff>
      <xdr:row>24</xdr:row>
      <xdr:rowOff>0</xdr:rowOff>
    </xdr:from>
    <xdr:ext cx="275268" cy="141001"/>
    <xdr:sp macro="" textlink="'Data 2'!K216">
      <xdr:nvSpPr>
        <xdr:cNvPr id="57" name="Texto 239">
          <a:extLst>
            <a:ext uri="{FF2B5EF4-FFF2-40B4-BE49-F238E27FC236}">
              <a16:creationId xmlns:a16="http://schemas.microsoft.com/office/drawing/2014/main" id="{00000000-0008-0000-1C00-000039000000}"/>
            </a:ext>
          </a:extLst>
        </xdr:cNvPr>
        <xdr:cNvSpPr txBox="1">
          <a:spLocks noChangeArrowheads="1" noTextEdit="1"/>
        </xdr:cNvSpPr>
      </xdr:nvSpPr>
      <xdr:spPr bwMode="auto">
        <a:xfrm>
          <a:off x="5381625" y="3924300"/>
          <a:ext cx="275268" cy="14100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fld id="{B40D075F-EFA5-4D46-9D7A-0601AD69E399}" type="TxLink">
            <a:rPr lang="en-US" sz="800" b="1" i="0" u="none" strike="noStrike" baseline="0">
              <a:solidFill>
                <a:srgbClr val="004563"/>
              </a:solidFill>
              <a:latin typeface="Arial"/>
              <a:cs typeface="Arial"/>
            </a:rPr>
            <a:pPr algn="l" rtl="0">
              <a:defRPr sz="1000"/>
            </a:pPr>
            <a:t>9.419</a:t>
          </a:fld>
          <a:endParaRPr lang="es-ES" sz="800" b="1" i="0" u="none" strike="noStrike" baseline="0">
            <a:solidFill>
              <a:srgbClr val="004563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4</xdr:col>
      <xdr:colOff>3528625</xdr:colOff>
      <xdr:row>25</xdr:row>
      <xdr:rowOff>31841</xdr:rowOff>
    </xdr:from>
    <xdr:to>
      <xdr:col>4</xdr:col>
      <xdr:colOff>3816625</xdr:colOff>
      <xdr:row>26</xdr:row>
      <xdr:rowOff>52155</xdr:rowOff>
    </xdr:to>
    <xdr:sp macro="" textlink="'Data 2'!L216">
      <xdr:nvSpPr>
        <xdr:cNvPr id="58" name="Text Box 109">
          <a:extLst>
            <a:ext uri="{FF2B5EF4-FFF2-40B4-BE49-F238E27FC236}">
              <a16:creationId xmlns:a16="http://schemas.microsoft.com/office/drawing/2014/main" id="{00000000-0008-0000-1C00-00003A000000}"/>
            </a:ext>
          </a:extLst>
        </xdr:cNvPr>
        <xdr:cNvSpPr txBox="1">
          <a:spLocks noChangeArrowheads="1" noTextEdit="1"/>
        </xdr:cNvSpPr>
      </xdr:nvSpPr>
      <xdr:spPr bwMode="auto">
        <a:xfrm>
          <a:off x="5386000" y="4141198"/>
          <a:ext cx="288000" cy="183600"/>
        </a:xfrm>
        <a:prstGeom prst="rect">
          <a:avLst/>
        </a:prstGeom>
        <a:solidFill>
          <a:schemeClr val="bg1">
            <a:lumMod val="50000"/>
          </a:schemeClr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fld id="{1FDC5908-E15F-48B0-BB83-8C99EE908DDE}" type="TxLink">
            <a:rPr lang="en-US" sz="700" b="1" i="0" u="none" strike="noStrike">
              <a:solidFill>
                <a:schemeClr val="bg1"/>
              </a:solidFill>
              <a:latin typeface="Arial"/>
              <a:cs typeface="Arial"/>
            </a:rPr>
            <a:pPr algn="ctr" rtl="0">
              <a:defRPr sz="1000"/>
            </a:pPr>
            <a:t>51%</a:t>
          </a:fld>
          <a:endParaRPr lang="es-ES" sz="700" b="1" i="0" strike="noStrike">
            <a:solidFill>
              <a:schemeClr val="bg1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3505200</xdr:colOff>
      <xdr:row>24</xdr:row>
      <xdr:rowOff>28575</xdr:rowOff>
    </xdr:from>
    <xdr:to>
      <xdr:col>4</xdr:col>
      <xdr:colOff>3533775</xdr:colOff>
      <xdr:row>26</xdr:row>
      <xdr:rowOff>57150</xdr:rowOff>
    </xdr:to>
    <xdr:sp macro="" textlink="">
      <xdr:nvSpPr>
        <xdr:cNvPr id="6453279" name="Rectangle 111">
          <a:extLst>
            <a:ext uri="{FF2B5EF4-FFF2-40B4-BE49-F238E27FC236}">
              <a16:creationId xmlns:a16="http://schemas.microsoft.com/office/drawing/2014/main" id="{00000000-0008-0000-1C00-00001F786200}"/>
            </a:ext>
          </a:extLst>
        </xdr:cNvPr>
        <xdr:cNvSpPr>
          <a:spLocks noChangeArrowheads="1"/>
        </xdr:cNvSpPr>
      </xdr:nvSpPr>
      <xdr:spPr bwMode="auto">
        <a:xfrm>
          <a:off x="4953000" y="3952875"/>
          <a:ext cx="28575" cy="352425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1609725</xdr:colOff>
      <xdr:row>24</xdr:row>
      <xdr:rowOff>0</xdr:rowOff>
    </xdr:from>
    <xdr:to>
      <xdr:col>4</xdr:col>
      <xdr:colOff>2505075</xdr:colOff>
      <xdr:row>25</xdr:row>
      <xdr:rowOff>19050</xdr:rowOff>
    </xdr:to>
    <xdr:sp macro="" textlink="">
      <xdr:nvSpPr>
        <xdr:cNvPr id="60" name="Texto 239">
          <a:extLst>
            <a:ext uri="{FF2B5EF4-FFF2-40B4-BE49-F238E27FC236}">
              <a16:creationId xmlns:a16="http://schemas.microsoft.com/office/drawing/2014/main" id="{00000000-0008-0000-1C00-00003C000000}"/>
            </a:ext>
          </a:extLst>
        </xdr:cNvPr>
        <xdr:cNvSpPr txBox="1">
          <a:spLocks noChangeArrowheads="1"/>
        </xdr:cNvSpPr>
      </xdr:nvSpPr>
      <xdr:spPr bwMode="auto">
        <a:xfrm>
          <a:off x="3467100" y="3924300"/>
          <a:ext cx="895350" cy="1809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0" tIns="22860" rIns="27432" bIns="0" anchor="t" upright="1"/>
        <a:lstStyle/>
        <a:p>
          <a:pPr algn="r" rtl="0">
            <a:defRPr sz="1000"/>
          </a:pPr>
          <a:r>
            <a:rPr lang="es-E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t>Reservas (GWh)</a:t>
          </a:r>
        </a:p>
      </xdr:txBody>
    </xdr:sp>
    <xdr:clientData/>
  </xdr:twoCellAnchor>
  <xdr:twoCellAnchor>
    <xdr:from>
      <xdr:col>4</xdr:col>
      <xdr:colOff>1609725</xdr:colOff>
      <xdr:row>25</xdr:row>
      <xdr:rowOff>66675</xdr:rowOff>
    </xdr:from>
    <xdr:to>
      <xdr:col>4</xdr:col>
      <xdr:colOff>2505075</xdr:colOff>
      <xdr:row>26</xdr:row>
      <xdr:rowOff>76200</xdr:rowOff>
    </xdr:to>
    <xdr:sp macro="" textlink="">
      <xdr:nvSpPr>
        <xdr:cNvPr id="61" name="Texto 239">
          <a:extLst>
            <a:ext uri="{FF2B5EF4-FFF2-40B4-BE49-F238E27FC236}">
              <a16:creationId xmlns:a16="http://schemas.microsoft.com/office/drawing/2014/main" id="{00000000-0008-0000-1C00-00003D000000}"/>
            </a:ext>
          </a:extLst>
        </xdr:cNvPr>
        <xdr:cNvSpPr txBox="1">
          <a:spLocks noChangeArrowheads="1"/>
        </xdr:cNvSpPr>
      </xdr:nvSpPr>
      <xdr:spPr bwMode="auto">
        <a:xfrm>
          <a:off x="3467100" y="4152900"/>
          <a:ext cx="895350" cy="1714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0" tIns="22860" rIns="27432" bIns="0" anchor="t" upright="1"/>
        <a:lstStyle/>
        <a:p>
          <a:pPr algn="r" rtl="0">
            <a:defRPr sz="1000"/>
          </a:pPr>
          <a:r>
            <a:rPr lang="es-E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t>Llenado (%)</a:t>
          </a:r>
        </a:p>
      </xdr:txBody>
    </xdr:sp>
    <xdr:clientData/>
  </xdr:twoCellAnchor>
  <xdr:twoCellAnchor>
    <xdr:from>
      <xdr:col>4</xdr:col>
      <xdr:colOff>2495550</xdr:colOff>
      <xdr:row>21</xdr:row>
      <xdr:rowOff>123825</xdr:rowOff>
    </xdr:from>
    <xdr:to>
      <xdr:col>4</xdr:col>
      <xdr:colOff>3886200</xdr:colOff>
      <xdr:row>24</xdr:row>
      <xdr:rowOff>9525</xdr:rowOff>
    </xdr:to>
    <xdr:sp macro="" textlink="">
      <xdr:nvSpPr>
        <xdr:cNvPr id="62" name="Texto 239">
          <a:extLst>
            <a:ext uri="{FF2B5EF4-FFF2-40B4-BE49-F238E27FC236}">
              <a16:creationId xmlns:a16="http://schemas.microsoft.com/office/drawing/2014/main" id="{00000000-0008-0000-1C00-00003E000000}"/>
            </a:ext>
          </a:extLst>
        </xdr:cNvPr>
        <xdr:cNvSpPr txBox="1">
          <a:spLocks noChangeArrowheads="1"/>
        </xdr:cNvSpPr>
      </xdr:nvSpPr>
      <xdr:spPr bwMode="auto">
        <a:xfrm>
          <a:off x="3943350" y="3609975"/>
          <a:ext cx="1390650" cy="3238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t>Régimen   Régimen                   </a:t>
          </a:r>
        </a:p>
        <a:p>
          <a:pPr algn="l" rtl="0">
            <a:defRPr sz="1000"/>
          </a:pPr>
          <a:r>
            <a:rPr lang="es-E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t>anual         hiperanual  Total     </a:t>
          </a:r>
        </a:p>
      </xdr:txBody>
    </xdr:sp>
    <xdr:clientData/>
  </xdr:twoCellAnchor>
  <xdr:twoCellAnchor>
    <xdr:from>
      <xdr:col>4</xdr:col>
      <xdr:colOff>1941537</xdr:colOff>
      <xdr:row>16</xdr:row>
      <xdr:rowOff>67431</xdr:rowOff>
    </xdr:from>
    <xdr:to>
      <xdr:col>4</xdr:col>
      <xdr:colOff>2157537</xdr:colOff>
      <xdr:row>17</xdr:row>
      <xdr:rowOff>2281</xdr:rowOff>
    </xdr:to>
    <xdr:sp macro="" textlink="'Data 2'!I212">
      <xdr:nvSpPr>
        <xdr:cNvPr id="63" name="Text Box 146">
          <a:extLst>
            <a:ext uri="{FF2B5EF4-FFF2-40B4-BE49-F238E27FC236}">
              <a16:creationId xmlns:a16="http://schemas.microsoft.com/office/drawing/2014/main" id="{00000000-0008-0000-1C00-00003F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798912" y="2710619"/>
          <a:ext cx="216000" cy="93600"/>
        </a:xfrm>
        <a:prstGeom prst="rect">
          <a:avLst/>
        </a:prstGeom>
        <a:solidFill>
          <a:srgbClr val="00B05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95B07AE6-BC93-49E6-9095-F2C54A966F20}" type="TxLink">
            <a:rPr lang="en-US" sz="700" b="1" i="0" u="none" strike="noStrike">
              <a:solidFill>
                <a:srgbClr val="00B050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25%</a:t>
          </a:fld>
          <a:endParaRPr lang="es-ES" sz="700" b="1" i="0" u="none" strike="noStrike">
            <a:solidFill>
              <a:srgbClr val="00B050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861876</xdr:colOff>
      <xdr:row>19</xdr:row>
      <xdr:rowOff>156651</xdr:rowOff>
    </xdr:from>
    <xdr:to>
      <xdr:col>4</xdr:col>
      <xdr:colOff>1077876</xdr:colOff>
      <xdr:row>20</xdr:row>
      <xdr:rowOff>76165</xdr:rowOff>
    </xdr:to>
    <xdr:sp macro="" textlink="'Data 2'!I213">
      <xdr:nvSpPr>
        <xdr:cNvPr id="64" name="Text Box 148">
          <a:extLst>
            <a:ext uri="{FF2B5EF4-FFF2-40B4-BE49-F238E27FC236}">
              <a16:creationId xmlns:a16="http://schemas.microsoft.com/office/drawing/2014/main" id="{00000000-0008-0000-1C00-000040000000}"/>
            </a:ext>
          </a:extLst>
        </xdr:cNvPr>
        <xdr:cNvSpPr txBox="1">
          <a:spLocks noChangeArrowheads="1" noTextEdit="1"/>
        </xdr:cNvSpPr>
      </xdr:nvSpPr>
      <xdr:spPr bwMode="auto">
        <a:xfrm>
          <a:off x="2719251" y="3333919"/>
          <a:ext cx="216000" cy="82800"/>
        </a:xfrm>
        <a:prstGeom prst="rect">
          <a:avLst/>
        </a:prstGeom>
        <a:solidFill>
          <a:srgbClr val="00B05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466B5E49-0615-4E9A-BF0F-337BB6AEB432}" type="TxLink">
            <a:rPr lang="en-US" sz="700" b="1" i="0" u="none" strike="noStrike">
              <a:solidFill>
                <a:srgbClr val="FFFFFF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13%</a:t>
          </a:fld>
          <a:endParaRPr lang="es-ES" sz="700" b="1" i="0" u="none" strike="noStrike">
            <a:solidFill>
              <a:srgbClr val="FFFFFF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1789181</xdr:colOff>
      <xdr:row>20</xdr:row>
      <xdr:rowOff>98222</xdr:rowOff>
    </xdr:from>
    <xdr:to>
      <xdr:col>4</xdr:col>
      <xdr:colOff>2005181</xdr:colOff>
      <xdr:row>21</xdr:row>
      <xdr:rowOff>45029</xdr:rowOff>
    </xdr:to>
    <xdr:sp macro="" textlink="'Data 2'!I214">
      <xdr:nvSpPr>
        <xdr:cNvPr id="65" name="Text Box 150">
          <a:extLst>
            <a:ext uri="{FF2B5EF4-FFF2-40B4-BE49-F238E27FC236}">
              <a16:creationId xmlns:a16="http://schemas.microsoft.com/office/drawing/2014/main" id="{00000000-0008-0000-1C00-000041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650219" y="3402664"/>
          <a:ext cx="216000" cy="108000"/>
        </a:xfrm>
        <a:prstGeom prst="rect">
          <a:avLst/>
        </a:prstGeom>
        <a:solidFill>
          <a:srgbClr val="00B05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ctr" upright="1"/>
        <a:lstStyle/>
        <a:p>
          <a:pPr marL="0" indent="0" algn="ctr" rtl="0">
            <a:defRPr sz="1000"/>
          </a:pPr>
          <a:fld id="{6FD75A9C-DC01-4CA2-816D-0B8DC812E631}" type="TxLink">
            <a:rPr lang="en-US" sz="700" b="1" i="0" u="none" strike="noStrike">
              <a:solidFill>
                <a:srgbClr val="FFFFFF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24%</a:t>
          </a:fld>
          <a:endParaRPr lang="es-ES" sz="700" b="1" i="0" u="none" strike="noStrike">
            <a:solidFill>
              <a:srgbClr val="FFFFFF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803366</xdr:colOff>
      <xdr:row>8</xdr:row>
      <xdr:rowOff>34290</xdr:rowOff>
    </xdr:from>
    <xdr:to>
      <xdr:col>4</xdr:col>
      <xdr:colOff>831941</xdr:colOff>
      <xdr:row>10</xdr:row>
      <xdr:rowOff>70440</xdr:rowOff>
    </xdr:to>
    <xdr:sp macro="" textlink="">
      <xdr:nvSpPr>
        <xdr:cNvPr id="66" name="Rectangle 51">
          <a:extLst>
            <a:ext uri="{FF2B5EF4-FFF2-40B4-BE49-F238E27FC236}">
              <a16:creationId xmlns:a16="http://schemas.microsoft.com/office/drawing/2014/main" id="{00000000-0008-0000-1C00-000042000000}"/>
            </a:ext>
          </a:extLst>
        </xdr:cNvPr>
        <xdr:cNvSpPr>
          <a:spLocks noChangeArrowheads="1"/>
        </xdr:cNvSpPr>
      </xdr:nvSpPr>
      <xdr:spPr bwMode="auto">
        <a:xfrm>
          <a:off x="2660741" y="1415415"/>
          <a:ext cx="28575" cy="362721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836774</xdr:colOff>
      <xdr:row>9</xdr:row>
      <xdr:rowOff>32217</xdr:rowOff>
    </xdr:from>
    <xdr:to>
      <xdr:col>4</xdr:col>
      <xdr:colOff>1052774</xdr:colOff>
      <xdr:row>10</xdr:row>
      <xdr:rowOff>72625</xdr:rowOff>
    </xdr:to>
    <xdr:sp macro="" textlink="'Data 2'!L210">
      <xdr:nvSpPr>
        <xdr:cNvPr id="67" name="Text Box 49">
          <a:extLst>
            <a:ext uri="{FF2B5EF4-FFF2-40B4-BE49-F238E27FC236}">
              <a16:creationId xmlns:a16="http://schemas.microsoft.com/office/drawing/2014/main" id="{00000000-0008-0000-1C00-000043000000}"/>
            </a:ext>
          </a:extLst>
        </xdr:cNvPr>
        <xdr:cNvSpPr txBox="1">
          <a:spLocks noChangeArrowheads="1" noTextEdit="1"/>
        </xdr:cNvSpPr>
      </xdr:nvSpPr>
      <xdr:spPr bwMode="auto">
        <a:xfrm>
          <a:off x="2697812" y="1563544"/>
          <a:ext cx="216000" cy="201600"/>
        </a:xfrm>
        <a:prstGeom prst="rect">
          <a:avLst/>
        </a:prstGeom>
        <a:solidFill>
          <a:schemeClr val="bg1">
            <a:lumMod val="50000"/>
          </a:schemeClr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D492A2EF-642D-4E13-BC2F-265A4FAC416E}" type="TxLink">
            <a:rPr lang="en-US" sz="700" b="1" i="0" u="none" strike="noStrike">
              <a:solidFill>
                <a:srgbClr val="FFFFFF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56%</a:t>
          </a:fld>
          <a:endParaRPr lang="es-ES" sz="700" b="1" i="0" u="none" strike="noStrike">
            <a:solidFill>
              <a:srgbClr val="FFFFFF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803365</xdr:colOff>
      <xdr:row>7</xdr:row>
      <xdr:rowOff>61504</xdr:rowOff>
    </xdr:from>
    <xdr:to>
      <xdr:col>4</xdr:col>
      <xdr:colOff>1127215</xdr:colOff>
      <xdr:row>8</xdr:row>
      <xdr:rowOff>99604</xdr:rowOff>
    </xdr:to>
    <xdr:sp macro="" textlink="'Data 2'!K210">
      <xdr:nvSpPr>
        <xdr:cNvPr id="68" name="Texto 239">
          <a:extLst>
            <a:ext uri="{FF2B5EF4-FFF2-40B4-BE49-F238E27FC236}">
              <a16:creationId xmlns:a16="http://schemas.microsoft.com/office/drawing/2014/main" id="{00000000-0008-0000-1C00-000044000000}"/>
            </a:ext>
          </a:extLst>
        </xdr:cNvPr>
        <xdr:cNvSpPr txBox="1">
          <a:spLocks noChangeArrowheads="1" noTextEdit="1"/>
        </xdr:cNvSpPr>
      </xdr:nvSpPr>
      <xdr:spPr bwMode="auto">
        <a:xfrm>
          <a:off x="2664403" y="1270446"/>
          <a:ext cx="323850" cy="19929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fld id="{DD47E0AC-7345-4DD2-AAB9-F8650D52FFDE}" type="TxLink">
            <a:rPr lang="en-U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pPr algn="l" rtl="0">
              <a:defRPr sz="1000"/>
            </a:pPr>
            <a:t>1.918</a:t>
          </a:fld>
          <a:endParaRPr lang="es-ES" sz="800" b="0" i="0" u="none" strike="noStrike" baseline="0">
            <a:solidFill>
              <a:srgbClr val="004563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1395277</xdr:colOff>
      <xdr:row>11</xdr:row>
      <xdr:rowOff>68309</xdr:rowOff>
    </xdr:from>
    <xdr:to>
      <xdr:col>4</xdr:col>
      <xdr:colOff>1423852</xdr:colOff>
      <xdr:row>13</xdr:row>
      <xdr:rowOff>101737</xdr:rowOff>
    </xdr:to>
    <xdr:sp macro="" textlink="">
      <xdr:nvSpPr>
        <xdr:cNvPr id="69" name="Rectangle 106">
          <a:extLst>
            <a:ext uri="{FF2B5EF4-FFF2-40B4-BE49-F238E27FC236}">
              <a16:creationId xmlns:a16="http://schemas.microsoft.com/office/drawing/2014/main" id="{00000000-0008-0000-1C00-000045000000}"/>
            </a:ext>
          </a:extLst>
        </xdr:cNvPr>
        <xdr:cNvSpPr>
          <a:spLocks noChangeArrowheads="1"/>
        </xdr:cNvSpPr>
      </xdr:nvSpPr>
      <xdr:spPr bwMode="auto">
        <a:xfrm>
          <a:off x="3252652" y="1939291"/>
          <a:ext cx="28575" cy="36000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1423014</xdr:colOff>
      <xdr:row>12</xdr:row>
      <xdr:rowOff>36600</xdr:rowOff>
    </xdr:from>
    <xdr:to>
      <xdr:col>4</xdr:col>
      <xdr:colOff>1639014</xdr:colOff>
      <xdr:row>13</xdr:row>
      <xdr:rowOff>102208</xdr:rowOff>
    </xdr:to>
    <xdr:sp macro="" textlink="'Data 2'!L211">
      <xdr:nvSpPr>
        <xdr:cNvPr id="70" name="Text Box 49">
          <a:extLst>
            <a:ext uri="{FF2B5EF4-FFF2-40B4-BE49-F238E27FC236}">
              <a16:creationId xmlns:a16="http://schemas.microsoft.com/office/drawing/2014/main" id="{00000000-0008-0000-1C00-000046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284052" y="2051504"/>
          <a:ext cx="216000" cy="226800"/>
        </a:xfrm>
        <a:prstGeom prst="rect">
          <a:avLst/>
        </a:prstGeom>
        <a:solidFill>
          <a:schemeClr val="bg1">
            <a:lumMod val="50000"/>
          </a:schemeClr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68CF77F9-6149-40E6-ABC4-869F98A31F58}" type="TxLink">
            <a:rPr lang="en-US" sz="700" b="1" i="0" u="none" strike="noStrike">
              <a:solidFill>
                <a:srgbClr val="FFFFFF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63%</a:t>
          </a:fld>
          <a:endParaRPr lang="es-ES" sz="700" b="1" i="0" u="none" strike="noStrike">
            <a:solidFill>
              <a:srgbClr val="FFFFFF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1408884</xdr:colOff>
      <xdr:row>10</xdr:row>
      <xdr:rowOff>112940</xdr:rowOff>
    </xdr:from>
    <xdr:to>
      <xdr:col>4</xdr:col>
      <xdr:colOff>1732734</xdr:colOff>
      <xdr:row>11</xdr:row>
      <xdr:rowOff>151040</xdr:rowOff>
    </xdr:to>
    <xdr:sp macro="" textlink="'Data 2'!K211">
      <xdr:nvSpPr>
        <xdr:cNvPr id="71" name="Texto 239">
          <a:extLst>
            <a:ext uri="{FF2B5EF4-FFF2-40B4-BE49-F238E27FC236}">
              <a16:creationId xmlns:a16="http://schemas.microsoft.com/office/drawing/2014/main" id="{00000000-0008-0000-1C00-000047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266259" y="1820636"/>
          <a:ext cx="323850" cy="20138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fld id="{BA363A82-0018-4726-9397-43BB52CD3DC4}" type="TxLink">
            <a:rPr lang="en-U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pPr algn="l" rtl="0">
              <a:defRPr sz="1000"/>
            </a:pPr>
            <a:t>3.029</a:t>
          </a:fld>
          <a:endParaRPr lang="es-ES" sz="800" b="0" i="0" u="none" strike="noStrike" baseline="0">
            <a:solidFill>
              <a:srgbClr val="004563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2892682</xdr:colOff>
      <xdr:row>10</xdr:row>
      <xdr:rowOff>112940</xdr:rowOff>
    </xdr:from>
    <xdr:to>
      <xdr:col>4</xdr:col>
      <xdr:colOff>2921257</xdr:colOff>
      <xdr:row>12</xdr:row>
      <xdr:rowOff>145131</xdr:rowOff>
    </xdr:to>
    <xdr:sp macro="" textlink="">
      <xdr:nvSpPr>
        <xdr:cNvPr id="72" name="Rectangle 106">
          <a:extLst>
            <a:ext uri="{FF2B5EF4-FFF2-40B4-BE49-F238E27FC236}">
              <a16:creationId xmlns:a16="http://schemas.microsoft.com/office/drawing/2014/main" id="{00000000-0008-0000-1C00-000048000000}"/>
            </a:ext>
          </a:extLst>
        </xdr:cNvPr>
        <xdr:cNvSpPr>
          <a:spLocks noChangeArrowheads="1"/>
        </xdr:cNvSpPr>
      </xdr:nvSpPr>
      <xdr:spPr bwMode="auto">
        <a:xfrm>
          <a:off x="4750057" y="1820636"/>
          <a:ext cx="28575" cy="358763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2913187</xdr:colOff>
      <xdr:row>11</xdr:row>
      <xdr:rowOff>89121</xdr:rowOff>
    </xdr:from>
    <xdr:to>
      <xdr:col>4</xdr:col>
      <xdr:colOff>3129187</xdr:colOff>
      <xdr:row>12</xdr:row>
      <xdr:rowOff>143929</xdr:rowOff>
    </xdr:to>
    <xdr:sp macro="" textlink="'Data 2'!L215">
      <xdr:nvSpPr>
        <xdr:cNvPr id="73" name="Text Box 49">
          <a:extLst>
            <a:ext uri="{FF2B5EF4-FFF2-40B4-BE49-F238E27FC236}">
              <a16:creationId xmlns:a16="http://schemas.microsoft.com/office/drawing/2014/main" id="{00000000-0008-0000-1C00-000049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774225" y="1942833"/>
          <a:ext cx="216000" cy="216000"/>
        </a:xfrm>
        <a:prstGeom prst="rect">
          <a:avLst/>
        </a:prstGeom>
        <a:solidFill>
          <a:schemeClr val="bg1">
            <a:lumMod val="50000"/>
          </a:schemeClr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A192F5A9-55BC-4B12-BB23-744F468A02F8}" type="TxLink">
            <a:rPr lang="en-US" sz="700" b="1" i="0" u="none" strike="noStrike">
              <a:solidFill>
                <a:srgbClr val="FFFFFF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60%</a:t>
          </a:fld>
          <a:endParaRPr lang="es-ES" sz="700" b="1" i="0" u="none" strike="noStrike">
            <a:solidFill>
              <a:srgbClr val="FFFFFF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2892061</xdr:colOff>
      <xdr:row>9</xdr:row>
      <xdr:rowOff>140154</xdr:rowOff>
    </xdr:from>
    <xdr:to>
      <xdr:col>4</xdr:col>
      <xdr:colOff>3215911</xdr:colOff>
      <xdr:row>10</xdr:row>
      <xdr:rowOff>129268</xdr:rowOff>
    </xdr:to>
    <xdr:sp macro="" textlink="'Data 2'!K215">
      <xdr:nvSpPr>
        <xdr:cNvPr id="74" name="Texto 239">
          <a:extLst>
            <a:ext uri="{FF2B5EF4-FFF2-40B4-BE49-F238E27FC236}">
              <a16:creationId xmlns:a16="http://schemas.microsoft.com/office/drawing/2014/main" id="{00000000-0008-0000-1C00-00004A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749436" y="1684565"/>
          <a:ext cx="323850" cy="1523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fld id="{DF3F2176-B564-4E55-9AD6-AE74BB62D98C}" type="TxLink">
            <a:rPr lang="en-U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pPr algn="l" rtl="0">
              <a:defRPr sz="1000"/>
            </a:pPr>
            <a:t>1.436</a:t>
          </a:fld>
          <a:endParaRPr lang="es-ES" sz="800" b="0" i="0" u="none" strike="noStrike" baseline="0">
            <a:solidFill>
              <a:srgbClr val="004563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2177687</xdr:colOff>
      <xdr:row>14</xdr:row>
      <xdr:rowOff>126547</xdr:rowOff>
    </xdr:from>
    <xdr:to>
      <xdr:col>4</xdr:col>
      <xdr:colOff>2206262</xdr:colOff>
      <xdr:row>16</xdr:row>
      <xdr:rowOff>158738</xdr:rowOff>
    </xdr:to>
    <xdr:sp macro="" textlink="">
      <xdr:nvSpPr>
        <xdr:cNvPr id="75" name="Rectangle 106">
          <a:extLst>
            <a:ext uri="{FF2B5EF4-FFF2-40B4-BE49-F238E27FC236}">
              <a16:creationId xmlns:a16="http://schemas.microsoft.com/office/drawing/2014/main" id="{00000000-0008-0000-1C00-00004B000000}"/>
            </a:ext>
          </a:extLst>
        </xdr:cNvPr>
        <xdr:cNvSpPr>
          <a:spLocks noChangeArrowheads="1"/>
        </xdr:cNvSpPr>
      </xdr:nvSpPr>
      <xdr:spPr bwMode="auto">
        <a:xfrm>
          <a:off x="4035062" y="2487386"/>
          <a:ext cx="28575" cy="358763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2204902</xdr:colOff>
      <xdr:row>15</xdr:row>
      <xdr:rowOff>156696</xdr:rowOff>
    </xdr:from>
    <xdr:to>
      <xdr:col>4</xdr:col>
      <xdr:colOff>2420902</xdr:colOff>
      <xdr:row>17</xdr:row>
      <xdr:rowOff>3512</xdr:rowOff>
    </xdr:to>
    <xdr:sp macro="" textlink="'Data 2'!L212">
      <xdr:nvSpPr>
        <xdr:cNvPr id="76" name="Text Box 49">
          <a:extLst>
            <a:ext uri="{FF2B5EF4-FFF2-40B4-BE49-F238E27FC236}">
              <a16:creationId xmlns:a16="http://schemas.microsoft.com/office/drawing/2014/main" id="{00000000-0008-0000-1C00-00004C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065940" y="2655177"/>
          <a:ext cx="216000" cy="169200"/>
        </a:xfrm>
        <a:prstGeom prst="rect">
          <a:avLst/>
        </a:prstGeom>
        <a:solidFill>
          <a:schemeClr val="bg1">
            <a:lumMod val="50000"/>
          </a:schemeClr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ctr" upright="1"/>
        <a:lstStyle/>
        <a:p>
          <a:pPr marL="0" indent="0" algn="ctr" rtl="0">
            <a:defRPr sz="1000"/>
          </a:pPr>
          <a:fld id="{0C45AD92-EDC1-4BAC-9399-4751B5A5669A}" type="TxLink">
            <a:rPr lang="en-US" sz="7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43%</a:t>
          </a:fld>
          <a:endParaRPr lang="es-ES" sz="7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2184490</xdr:colOff>
      <xdr:row>14</xdr:row>
      <xdr:rowOff>44904</xdr:rowOff>
    </xdr:from>
    <xdr:to>
      <xdr:col>4</xdr:col>
      <xdr:colOff>2508340</xdr:colOff>
      <xdr:row>15</xdr:row>
      <xdr:rowOff>34017</xdr:rowOff>
    </xdr:to>
    <xdr:sp macro="" textlink="'Data 2'!K212">
      <xdr:nvSpPr>
        <xdr:cNvPr id="77" name="Texto 239">
          <a:extLst>
            <a:ext uri="{FF2B5EF4-FFF2-40B4-BE49-F238E27FC236}">
              <a16:creationId xmlns:a16="http://schemas.microsoft.com/office/drawing/2014/main" id="{00000000-0008-0000-1C00-00004D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041865" y="2405743"/>
          <a:ext cx="323850" cy="1523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fld id="{67AB8EDC-FB59-4480-8E45-643BBF38C8DC}" type="TxLink">
            <a:rPr lang="en-U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pPr algn="l" rtl="0">
              <a:defRPr sz="1000"/>
            </a:pPr>
            <a:t>2.644</a:t>
          </a:fld>
          <a:endParaRPr lang="es-ES" sz="800" b="0" i="0" u="none" strike="noStrike" baseline="0">
            <a:solidFill>
              <a:srgbClr val="004563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2021205</xdr:colOff>
      <xdr:row>18</xdr:row>
      <xdr:rowOff>160565</xdr:rowOff>
    </xdr:from>
    <xdr:to>
      <xdr:col>4</xdr:col>
      <xdr:colOff>2049780</xdr:colOff>
      <xdr:row>21</xdr:row>
      <xdr:rowOff>30708</xdr:rowOff>
    </xdr:to>
    <xdr:sp macro="" textlink="">
      <xdr:nvSpPr>
        <xdr:cNvPr id="78" name="Rectangle 81">
          <a:extLst>
            <a:ext uri="{FF2B5EF4-FFF2-40B4-BE49-F238E27FC236}">
              <a16:creationId xmlns:a16="http://schemas.microsoft.com/office/drawing/2014/main" id="{00000000-0008-0000-1C00-00004E000000}"/>
            </a:ext>
          </a:extLst>
        </xdr:cNvPr>
        <xdr:cNvSpPr>
          <a:spLocks noChangeArrowheads="1"/>
        </xdr:cNvSpPr>
      </xdr:nvSpPr>
      <xdr:spPr bwMode="auto">
        <a:xfrm>
          <a:off x="3878580" y="3174547"/>
          <a:ext cx="28575" cy="36000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2053410</xdr:colOff>
      <xdr:row>20</xdr:row>
      <xdr:rowOff>69396</xdr:rowOff>
    </xdr:from>
    <xdr:to>
      <xdr:col>4</xdr:col>
      <xdr:colOff>2269410</xdr:colOff>
      <xdr:row>21</xdr:row>
      <xdr:rowOff>27003</xdr:rowOff>
    </xdr:to>
    <xdr:sp macro="" textlink="'Data 2'!L214">
      <xdr:nvSpPr>
        <xdr:cNvPr id="79" name="Text Box 49">
          <a:extLst>
            <a:ext uri="{FF2B5EF4-FFF2-40B4-BE49-F238E27FC236}">
              <a16:creationId xmlns:a16="http://schemas.microsoft.com/office/drawing/2014/main" id="{00000000-0008-0000-1C00-00004F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914448" y="3373838"/>
          <a:ext cx="216000" cy="118800"/>
        </a:xfrm>
        <a:prstGeom prst="rect">
          <a:avLst/>
        </a:prstGeom>
        <a:solidFill>
          <a:schemeClr val="bg1">
            <a:lumMod val="50000"/>
          </a:schemeClr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ctr" upright="1"/>
        <a:lstStyle/>
        <a:p>
          <a:pPr marL="0" indent="0" algn="ctr" rtl="0">
            <a:defRPr sz="1000"/>
          </a:pPr>
          <a:fld id="{A5239C62-09D3-4D5F-A00E-20BF056EF3D3}" type="TxLink">
            <a:rPr lang="en-US" sz="700" b="1" i="0" u="none" strike="noStrike">
              <a:solidFill>
                <a:srgbClr val="FFFFFF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33%</a:t>
          </a:fld>
          <a:endParaRPr lang="es-ES" sz="700" b="1" i="0" u="none" strike="noStrike">
            <a:solidFill>
              <a:srgbClr val="FFFFFF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2034812</xdr:colOff>
      <xdr:row>18</xdr:row>
      <xdr:rowOff>51707</xdr:rowOff>
    </xdr:from>
    <xdr:to>
      <xdr:col>4</xdr:col>
      <xdr:colOff>2358662</xdr:colOff>
      <xdr:row>19</xdr:row>
      <xdr:rowOff>40820</xdr:rowOff>
    </xdr:to>
    <xdr:sp macro="" textlink="'Data 2'!K214">
      <xdr:nvSpPr>
        <xdr:cNvPr id="80" name="Texto 239">
          <a:extLst>
            <a:ext uri="{FF2B5EF4-FFF2-40B4-BE49-F238E27FC236}">
              <a16:creationId xmlns:a16="http://schemas.microsoft.com/office/drawing/2014/main" id="{00000000-0008-0000-1C00-000050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892187" y="3065689"/>
          <a:ext cx="323850" cy="1523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fld id="{60192121-55E1-49CB-A34E-D00CEB468DB5}" type="TxLink">
            <a:rPr lang="en-U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pPr algn="l" rtl="0">
              <a:defRPr sz="1000"/>
            </a:pPr>
            <a:t>280</a:t>
          </a:fld>
          <a:endParaRPr lang="es-ES" sz="800" b="0" i="0" u="none" strike="noStrike" baseline="0">
            <a:solidFill>
              <a:srgbClr val="004563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912344</xdr:colOff>
      <xdr:row>12</xdr:row>
      <xdr:rowOff>148945</xdr:rowOff>
    </xdr:from>
    <xdr:to>
      <xdr:col>4</xdr:col>
      <xdr:colOff>1128344</xdr:colOff>
      <xdr:row>13</xdr:row>
      <xdr:rowOff>94460</xdr:rowOff>
    </xdr:to>
    <xdr:sp macro="" textlink="'Data 2'!F211">
      <xdr:nvSpPr>
        <xdr:cNvPr id="81" name="Text Box 99">
          <a:extLst>
            <a:ext uri="{FF2B5EF4-FFF2-40B4-BE49-F238E27FC236}">
              <a16:creationId xmlns:a16="http://schemas.microsoft.com/office/drawing/2014/main" id="{00000000-0008-0000-1C00-000051000000}"/>
            </a:ext>
          </a:extLst>
        </xdr:cNvPr>
        <xdr:cNvSpPr txBox="1">
          <a:spLocks noChangeArrowheads="1" noTextEdit="1"/>
        </xdr:cNvSpPr>
      </xdr:nvSpPr>
      <xdr:spPr bwMode="auto">
        <a:xfrm>
          <a:off x="2769719" y="2157133"/>
          <a:ext cx="216000" cy="10426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3BC81654-0927-499D-B0D5-792739B60C8A}" type="TxLink">
            <a:rPr lang="en-US" sz="700" b="1" i="0" u="none" strike="noStrike" baseline="0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56%</a:t>
          </a:fld>
          <a:endParaRPr lang="es-ES" sz="700" b="1" i="0" u="none" strike="noStrike" baseline="0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1958171</xdr:colOff>
      <xdr:row>16</xdr:row>
      <xdr:rowOff>61712</xdr:rowOff>
    </xdr:from>
    <xdr:to>
      <xdr:col>4</xdr:col>
      <xdr:colOff>2174171</xdr:colOff>
      <xdr:row>17</xdr:row>
      <xdr:rowOff>7227</xdr:rowOff>
    </xdr:to>
    <xdr:sp macro="" textlink="'Data 2'!I212">
      <xdr:nvSpPr>
        <xdr:cNvPr id="82" name="Text Box 146">
          <a:extLst>
            <a:ext uri="{FF2B5EF4-FFF2-40B4-BE49-F238E27FC236}">
              <a16:creationId xmlns:a16="http://schemas.microsoft.com/office/drawing/2014/main" id="{00000000-0008-0000-1C00-000052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815546" y="2749123"/>
          <a:ext cx="216000" cy="108800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95B07AE6-BC93-49E6-9095-F2C54A966F20}" type="TxLink">
            <a:rPr lang="en-US" sz="7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25%</a:t>
          </a:fld>
          <a:endParaRPr lang="es-ES" sz="7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518160</xdr:colOff>
      <xdr:row>6</xdr:row>
      <xdr:rowOff>9525</xdr:rowOff>
    </xdr:from>
    <xdr:to>
      <xdr:col>5</xdr:col>
      <xdr:colOff>251460</xdr:colOff>
      <xdr:row>23</xdr:row>
      <xdr:rowOff>160020</xdr:rowOff>
    </xdr:to>
    <xdr:graphicFrame macro="">
      <xdr:nvGraphicFramePr>
        <xdr:cNvPr id="6412310" name="GRAF1">
          <a:extLst>
            <a:ext uri="{FF2B5EF4-FFF2-40B4-BE49-F238E27FC236}">
              <a16:creationId xmlns:a16="http://schemas.microsoft.com/office/drawing/2014/main" id="{00000000-0008-0000-1D00-000016D86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6412311" name="Picture 2">
          <a:extLst>
            <a:ext uri="{FF2B5EF4-FFF2-40B4-BE49-F238E27FC236}">
              <a16:creationId xmlns:a16="http://schemas.microsoft.com/office/drawing/2014/main" id="{00000000-0008-0000-1D00-000017D86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9524</xdr:colOff>
      <xdr:row>3</xdr:row>
      <xdr:rowOff>28575</xdr:rowOff>
    </xdr:from>
    <xdr:to>
      <xdr:col>4</xdr:col>
      <xdr:colOff>7044599</xdr:colOff>
      <xdr:row>3</xdr:row>
      <xdr:rowOff>28575</xdr:rowOff>
    </xdr:to>
    <xdr:sp macro="" textlink="">
      <xdr:nvSpPr>
        <xdr:cNvPr id="6412312" name="Line 3">
          <a:extLst>
            <a:ext uri="{FF2B5EF4-FFF2-40B4-BE49-F238E27FC236}">
              <a16:creationId xmlns:a16="http://schemas.microsoft.com/office/drawing/2014/main" id="{00000000-0008-0000-1D00-000018D86100}"/>
            </a:ext>
          </a:extLst>
        </xdr:cNvPr>
        <xdr:cNvSpPr>
          <a:spLocks noChangeShapeType="1"/>
        </xdr:cNvSpPr>
      </xdr:nvSpPr>
      <xdr:spPr bwMode="auto">
        <a:xfrm flipH="1">
          <a:off x="200024" y="493395"/>
          <a:ext cx="89496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0.55965</cdr:x>
      <cdr:y>0.86113</cdr:y>
    </cdr:from>
    <cdr:to>
      <cdr:x>0.59104</cdr:x>
      <cdr:y>0.91764</cdr:y>
    </cdr:to>
    <cdr:sp macro="" textlink="">
      <cdr:nvSpPr>
        <cdr:cNvPr id="321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28302" y="2500039"/>
          <a:ext cx="265202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2018</a:t>
          </a:r>
        </a:p>
      </cdr:txBody>
    </cdr:sp>
  </cdr:relSizeAnchor>
  <cdr:relSizeAnchor xmlns:cdr="http://schemas.openxmlformats.org/drawingml/2006/chartDrawing">
    <cdr:from>
      <cdr:x>0.66666</cdr:x>
      <cdr:y>0.75776</cdr:y>
    </cdr:from>
    <cdr:to>
      <cdr:x>0.91364</cdr:x>
      <cdr:y>0.82585</cdr:y>
    </cdr:to>
    <cdr:sp macro="" textlink="">
      <cdr:nvSpPr>
        <cdr:cNvPr id="321540" name="Texto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96248" y="2186950"/>
          <a:ext cx="2147348" cy="19651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18288" tIns="22860" rIns="0" bIns="22860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Mínimo estadístico</a:t>
          </a:r>
        </a:p>
      </cdr:txBody>
    </cdr:sp>
  </cdr:relSizeAnchor>
  <cdr:relSizeAnchor xmlns:cdr="http://schemas.openxmlformats.org/drawingml/2006/chartDrawing">
    <cdr:from>
      <cdr:x>0.84199</cdr:x>
      <cdr:y>0.86508</cdr:y>
    </cdr:from>
    <cdr:to>
      <cdr:x>0.87338</cdr:x>
      <cdr:y>0.92159</cdr:y>
    </cdr:to>
    <cdr:sp macro="" textlink="">
      <cdr:nvSpPr>
        <cdr:cNvPr id="321541" name="Texto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113701" y="2511507"/>
          <a:ext cx="265202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2020</a:t>
          </a:r>
        </a:p>
      </cdr:txBody>
    </cdr:sp>
  </cdr:relSizeAnchor>
  <cdr:relSizeAnchor xmlns:cdr="http://schemas.openxmlformats.org/drawingml/2006/chartDrawing">
    <cdr:from>
      <cdr:x>0.70423</cdr:x>
      <cdr:y>0.8616</cdr:y>
    </cdr:from>
    <cdr:to>
      <cdr:x>0.73562</cdr:x>
      <cdr:y>0.91811</cdr:y>
    </cdr:to>
    <cdr:sp macro="" textlink="">
      <cdr:nvSpPr>
        <cdr:cNvPr id="321542" name="Texto 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49811" y="2501403"/>
          <a:ext cx="265202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2019</a:t>
          </a:r>
        </a:p>
      </cdr:txBody>
    </cdr:sp>
  </cdr:relSizeAnchor>
  <cdr:relSizeAnchor xmlns:cdr="http://schemas.openxmlformats.org/drawingml/2006/chartDrawing">
    <cdr:from>
      <cdr:x>0.36897</cdr:x>
      <cdr:y>0.16568</cdr:y>
    </cdr:from>
    <cdr:to>
      <cdr:x>0.36907</cdr:x>
      <cdr:y>0.89806</cdr:y>
    </cdr:to>
    <cdr:sp macro="" textlink="">
      <cdr:nvSpPr>
        <cdr:cNvPr id="321543" name="Line 7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3208021" y="478154"/>
          <a:ext cx="836" cy="211371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F5F5F5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0.51107</cdr:x>
      <cdr:y>0.15512</cdr:y>
    </cdr:from>
    <cdr:to>
      <cdr:x>0.51107</cdr:x>
      <cdr:y>0.89014</cdr:y>
    </cdr:to>
    <cdr:sp macro="" textlink="">
      <cdr:nvSpPr>
        <cdr:cNvPr id="321544" name="Line 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4443468" y="447674"/>
          <a:ext cx="0" cy="212133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F5F5F5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0.66725</cdr:x>
      <cdr:y>0.26956</cdr:y>
    </cdr:from>
    <cdr:to>
      <cdr:x>0.91175</cdr:x>
      <cdr:y>0.33978</cdr:y>
    </cdr:to>
    <cdr:sp macro="" textlink="">
      <cdr:nvSpPr>
        <cdr:cNvPr id="321539" name="Texto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01359" y="777979"/>
          <a:ext cx="2125785" cy="2026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18288" tIns="22860" rIns="0" bIns="22860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Máximo</a:t>
          </a:r>
          <a:r>
            <a:rPr lang="es-ES" sz="800" b="0" i="0" strike="noStrike" baseline="0">
              <a:solidFill>
                <a:srgbClr val="004563"/>
              </a:solidFill>
              <a:latin typeface="Arial"/>
              <a:cs typeface="Arial"/>
            </a:rPr>
            <a:t> </a:t>
          </a: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estadístico</a:t>
          </a:r>
        </a:p>
      </cdr:txBody>
    </cdr:sp>
  </cdr:relSizeAnchor>
  <cdr:relSizeAnchor xmlns:cdr="http://schemas.openxmlformats.org/drawingml/2006/chartDrawing">
    <cdr:from>
      <cdr:x>0.42966</cdr:x>
      <cdr:y>0.86113</cdr:y>
    </cdr:from>
    <cdr:to>
      <cdr:x>0.46105</cdr:x>
      <cdr:y>0.91764</cdr:y>
    </cdr:to>
    <cdr:sp macro="" textlink="">
      <cdr:nvSpPr>
        <cdr:cNvPr id="321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30059" y="2500039"/>
          <a:ext cx="265202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2017</a:t>
          </a:r>
        </a:p>
      </cdr:txBody>
    </cdr:sp>
  </cdr:relSizeAnchor>
  <cdr:relSizeAnchor xmlns:cdr="http://schemas.openxmlformats.org/drawingml/2006/chartDrawing">
    <cdr:from>
      <cdr:x>0.64768</cdr:x>
      <cdr:y>0.16832</cdr:y>
    </cdr:from>
    <cdr:to>
      <cdr:x>0.65068</cdr:x>
      <cdr:y>0.90261</cdr:y>
    </cdr:to>
    <cdr:sp macro="" textlink="">
      <cdr:nvSpPr>
        <cdr:cNvPr id="321546" name="Line 10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5631180" y="485774"/>
          <a:ext cx="26105" cy="21192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F5F5F5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0.7844</cdr:x>
      <cdr:y>0.14719</cdr:y>
    </cdr:from>
    <cdr:to>
      <cdr:x>0.78457</cdr:x>
      <cdr:y>0.88677</cdr:y>
    </cdr:to>
    <cdr:sp macro="" textlink="">
      <cdr:nvSpPr>
        <cdr:cNvPr id="321547" name="Line 1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6819900" y="424814"/>
          <a:ext cx="1475" cy="213446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F5F5F5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0.28691</cdr:x>
      <cdr:y>0.85861</cdr:y>
    </cdr:from>
    <cdr:to>
      <cdr:x>0.31829</cdr:x>
      <cdr:y>0.91512</cdr:y>
    </cdr:to>
    <cdr:sp macro="" textlink="">
      <cdr:nvSpPr>
        <cdr:cNvPr id="321548" name="Texto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23968" y="2492723"/>
          <a:ext cx="265202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2016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754380</xdr:colOff>
      <xdr:row>5</xdr:row>
      <xdr:rowOff>152399</xdr:rowOff>
    </xdr:from>
    <xdr:to>
      <xdr:col>5</xdr:col>
      <xdr:colOff>175260</xdr:colOff>
      <xdr:row>24</xdr:row>
      <xdr:rowOff>68580</xdr:rowOff>
    </xdr:to>
    <xdr:graphicFrame macro="">
      <xdr:nvGraphicFramePr>
        <xdr:cNvPr id="6425613" name="GRAF1">
          <a:extLst>
            <a:ext uri="{FF2B5EF4-FFF2-40B4-BE49-F238E27FC236}">
              <a16:creationId xmlns:a16="http://schemas.microsoft.com/office/drawing/2014/main" id="{00000000-0008-0000-1E00-00000D0C6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6425614" name="Picture 2">
          <a:extLst>
            <a:ext uri="{FF2B5EF4-FFF2-40B4-BE49-F238E27FC236}">
              <a16:creationId xmlns:a16="http://schemas.microsoft.com/office/drawing/2014/main" id="{00000000-0008-0000-1E00-00000E0C6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9524</xdr:colOff>
      <xdr:row>3</xdr:row>
      <xdr:rowOff>28575</xdr:rowOff>
    </xdr:from>
    <xdr:to>
      <xdr:col>4</xdr:col>
      <xdr:colOff>7044599</xdr:colOff>
      <xdr:row>3</xdr:row>
      <xdr:rowOff>28575</xdr:rowOff>
    </xdr:to>
    <xdr:sp macro="" textlink="">
      <xdr:nvSpPr>
        <xdr:cNvPr id="6425615" name="Line 3">
          <a:extLst>
            <a:ext uri="{FF2B5EF4-FFF2-40B4-BE49-F238E27FC236}">
              <a16:creationId xmlns:a16="http://schemas.microsoft.com/office/drawing/2014/main" id="{00000000-0008-0000-1E00-00000F0C6200}"/>
            </a:ext>
          </a:extLst>
        </xdr:cNvPr>
        <xdr:cNvSpPr>
          <a:spLocks noChangeShapeType="1"/>
        </xdr:cNvSpPr>
      </xdr:nvSpPr>
      <xdr:spPr bwMode="auto">
        <a:xfrm flipH="1">
          <a:off x="200024" y="493395"/>
          <a:ext cx="89496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0.54355</cdr:x>
      <cdr:y>0.86889</cdr:y>
    </cdr:from>
    <cdr:to>
      <cdr:x>0.57615</cdr:x>
      <cdr:y>0.92354</cdr:y>
    </cdr:to>
    <cdr:sp macro="" textlink="">
      <cdr:nvSpPr>
        <cdr:cNvPr id="387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22481" y="2608648"/>
          <a:ext cx="265202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2017</a:t>
          </a:r>
        </a:p>
      </cdr:txBody>
    </cdr:sp>
  </cdr:relSizeAnchor>
  <cdr:relSizeAnchor xmlns:cdr="http://schemas.openxmlformats.org/drawingml/2006/chartDrawing">
    <cdr:from>
      <cdr:x>0.83469</cdr:x>
      <cdr:y>0.86494</cdr:y>
    </cdr:from>
    <cdr:to>
      <cdr:x>0.86729</cdr:x>
      <cdr:y>0.91959</cdr:y>
    </cdr:to>
    <cdr:sp macro="" textlink="">
      <cdr:nvSpPr>
        <cdr:cNvPr id="387077" name="Texto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791271" y="2596789"/>
          <a:ext cx="265202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2019</a:t>
          </a:r>
        </a:p>
      </cdr:txBody>
    </cdr:sp>
  </cdr:relSizeAnchor>
  <cdr:relSizeAnchor xmlns:cdr="http://schemas.openxmlformats.org/drawingml/2006/chartDrawing">
    <cdr:from>
      <cdr:x>0.69545</cdr:x>
      <cdr:y>0.86889</cdr:y>
    </cdr:from>
    <cdr:to>
      <cdr:x>0.72804</cdr:x>
      <cdr:y>0.92354</cdr:y>
    </cdr:to>
    <cdr:sp macro="" textlink="">
      <cdr:nvSpPr>
        <cdr:cNvPr id="387078" name="Texto 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58338" y="2608648"/>
          <a:ext cx="265202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2018</a:t>
          </a:r>
        </a:p>
      </cdr:txBody>
    </cdr:sp>
  </cdr:relSizeAnchor>
  <cdr:relSizeAnchor xmlns:cdr="http://schemas.openxmlformats.org/drawingml/2006/chartDrawing">
    <cdr:from>
      <cdr:x>0.34818</cdr:x>
      <cdr:y>0.16327</cdr:y>
    </cdr:from>
    <cdr:to>
      <cdr:x>0.34892</cdr:x>
      <cdr:y>0.90118</cdr:y>
    </cdr:to>
    <cdr:sp macro="" textlink="">
      <cdr:nvSpPr>
        <cdr:cNvPr id="387079" name="Line 7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2918460" y="487680"/>
          <a:ext cx="6187" cy="22041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F5F5F5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0.49286</cdr:x>
      <cdr:y>0.16071</cdr:y>
    </cdr:from>
    <cdr:to>
      <cdr:x>0.49286</cdr:x>
      <cdr:y>0.90118</cdr:y>
    </cdr:to>
    <cdr:sp macro="" textlink="">
      <cdr:nvSpPr>
        <cdr:cNvPr id="387080" name="Line 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4131152" y="480060"/>
          <a:ext cx="0" cy="221180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F5F5F5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0.63728</cdr:x>
      <cdr:y>0.15816</cdr:y>
    </cdr:from>
    <cdr:to>
      <cdr:x>0.63728</cdr:x>
      <cdr:y>0.90261</cdr:y>
    </cdr:to>
    <cdr:sp macro="" textlink="">
      <cdr:nvSpPr>
        <cdr:cNvPr id="387081" name="Line 9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341680" y="472441"/>
          <a:ext cx="0" cy="222369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F5F5F5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0.78273</cdr:x>
      <cdr:y>0.14031</cdr:y>
    </cdr:from>
    <cdr:to>
      <cdr:x>0.78273</cdr:x>
      <cdr:y>0.90261</cdr:y>
    </cdr:to>
    <cdr:sp macro="" textlink="">
      <cdr:nvSpPr>
        <cdr:cNvPr id="387082" name="Line 10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6560820" y="419101"/>
          <a:ext cx="0" cy="227703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F5F5F5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0.27046</cdr:x>
      <cdr:y>0.86493</cdr:y>
    </cdr:from>
    <cdr:to>
      <cdr:x>0.30305</cdr:x>
      <cdr:y>0.91958</cdr:y>
    </cdr:to>
    <cdr:sp macro="" textlink="">
      <cdr:nvSpPr>
        <cdr:cNvPr id="387083" name="Texto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00511" y="2596759"/>
          <a:ext cx="265202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2015</a:t>
          </a:r>
        </a:p>
      </cdr:txBody>
    </cdr:sp>
  </cdr:relSizeAnchor>
  <cdr:relSizeAnchor xmlns:cdr="http://schemas.openxmlformats.org/drawingml/2006/chartDrawing">
    <cdr:from>
      <cdr:x>0.40536</cdr:x>
      <cdr:y>0.87284</cdr:y>
    </cdr:from>
    <cdr:to>
      <cdr:x>0.43795</cdr:x>
      <cdr:y>0.92749</cdr:y>
    </cdr:to>
    <cdr:sp macro="" textlink="">
      <cdr:nvSpPr>
        <cdr:cNvPr id="38708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98091" y="2620507"/>
          <a:ext cx="265202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2016</a:t>
          </a:r>
        </a:p>
      </cdr:txBody>
    </cdr:sp>
  </cdr:relSizeAnchor>
  <cdr:relSizeAnchor xmlns:cdr="http://schemas.openxmlformats.org/drawingml/2006/chartDrawing">
    <cdr:from>
      <cdr:x>0.66359</cdr:x>
      <cdr:y>0.30309</cdr:y>
    </cdr:from>
    <cdr:to>
      <cdr:x>0.90809</cdr:x>
      <cdr:y>0.37331</cdr:y>
    </cdr:to>
    <cdr:sp macro="" textlink="">
      <cdr:nvSpPr>
        <cdr:cNvPr id="13" name="Texto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62227" y="905334"/>
          <a:ext cx="2049399" cy="2097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18288" tIns="22860" rIns="0" bIns="22860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Máximo</a:t>
          </a:r>
          <a:r>
            <a:rPr lang="es-ES" sz="800" b="0" i="0" strike="noStrike" baseline="0">
              <a:solidFill>
                <a:srgbClr val="004563"/>
              </a:solidFill>
              <a:latin typeface="Arial"/>
              <a:cs typeface="Arial"/>
            </a:rPr>
            <a:t> </a:t>
          </a: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estadístico</a:t>
          </a:r>
        </a:p>
      </cdr:txBody>
    </cdr:sp>
  </cdr:relSizeAnchor>
  <cdr:relSizeAnchor xmlns:cdr="http://schemas.openxmlformats.org/drawingml/2006/chartDrawing">
    <cdr:from>
      <cdr:x>0.65939</cdr:x>
      <cdr:y>0.7398</cdr:y>
    </cdr:from>
    <cdr:to>
      <cdr:x>0.90637</cdr:x>
      <cdr:y>0.80789</cdr:y>
    </cdr:to>
    <cdr:sp macro="" textlink="">
      <cdr:nvSpPr>
        <cdr:cNvPr id="14" name="Texto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27015" y="2209818"/>
          <a:ext cx="2070186" cy="2033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18288" tIns="22860" rIns="0" bIns="22860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Mínimo estadístico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533400</xdr:colOff>
      <xdr:row>6</xdr:row>
      <xdr:rowOff>9525</xdr:rowOff>
    </xdr:from>
    <xdr:to>
      <xdr:col>5</xdr:col>
      <xdr:colOff>167640</xdr:colOff>
      <xdr:row>24</xdr:row>
      <xdr:rowOff>38100</xdr:rowOff>
    </xdr:to>
    <xdr:graphicFrame macro="">
      <xdr:nvGraphicFramePr>
        <xdr:cNvPr id="6431754" name="GRAF1">
          <a:extLst>
            <a:ext uri="{FF2B5EF4-FFF2-40B4-BE49-F238E27FC236}">
              <a16:creationId xmlns:a16="http://schemas.microsoft.com/office/drawing/2014/main" id="{00000000-0008-0000-1F00-00000A246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6431755" name="Picture 2">
          <a:extLst>
            <a:ext uri="{FF2B5EF4-FFF2-40B4-BE49-F238E27FC236}">
              <a16:creationId xmlns:a16="http://schemas.microsoft.com/office/drawing/2014/main" id="{00000000-0008-0000-1F00-00000B246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9524</xdr:colOff>
      <xdr:row>3</xdr:row>
      <xdr:rowOff>28575</xdr:rowOff>
    </xdr:from>
    <xdr:to>
      <xdr:col>4</xdr:col>
      <xdr:colOff>7044599</xdr:colOff>
      <xdr:row>3</xdr:row>
      <xdr:rowOff>28575</xdr:rowOff>
    </xdr:to>
    <xdr:sp macro="" textlink="">
      <xdr:nvSpPr>
        <xdr:cNvPr id="6431756" name="Line 3">
          <a:extLst>
            <a:ext uri="{FF2B5EF4-FFF2-40B4-BE49-F238E27FC236}">
              <a16:creationId xmlns:a16="http://schemas.microsoft.com/office/drawing/2014/main" id="{00000000-0008-0000-1F00-00000C246200}"/>
            </a:ext>
          </a:extLst>
        </xdr:cNvPr>
        <xdr:cNvSpPr>
          <a:spLocks noChangeShapeType="1"/>
        </xdr:cNvSpPr>
      </xdr:nvSpPr>
      <xdr:spPr bwMode="auto">
        <a:xfrm flipH="1">
          <a:off x="200024" y="493395"/>
          <a:ext cx="89496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0.56496</cdr:x>
      <cdr:y>0.86901</cdr:y>
    </cdr:from>
    <cdr:to>
      <cdr:x>0.59673</cdr:x>
      <cdr:y>0.92476</cdr:y>
    </cdr:to>
    <cdr:sp macro="" textlink="">
      <cdr:nvSpPr>
        <cdr:cNvPr id="389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17231" y="2557692"/>
          <a:ext cx="265202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2017</a:t>
          </a:r>
        </a:p>
      </cdr:txBody>
    </cdr:sp>
  </cdr:relSizeAnchor>
  <cdr:relSizeAnchor xmlns:cdr="http://schemas.openxmlformats.org/drawingml/2006/chartDrawing">
    <cdr:from>
      <cdr:x>0.83909</cdr:x>
      <cdr:y>0.87312</cdr:y>
    </cdr:from>
    <cdr:to>
      <cdr:x>0.87086</cdr:x>
      <cdr:y>0.92887</cdr:y>
    </cdr:to>
    <cdr:sp macro="" textlink="">
      <cdr:nvSpPr>
        <cdr:cNvPr id="389125" name="Texto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006111" y="2569789"/>
          <a:ext cx="265202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2019</a:t>
          </a:r>
        </a:p>
      </cdr:txBody>
    </cdr:sp>
  </cdr:relSizeAnchor>
  <cdr:relSizeAnchor xmlns:cdr="http://schemas.openxmlformats.org/drawingml/2006/chartDrawing">
    <cdr:from>
      <cdr:x>0.70892</cdr:x>
      <cdr:y>0.87314</cdr:y>
    </cdr:from>
    <cdr:to>
      <cdr:x>0.74069</cdr:x>
      <cdr:y>0.92889</cdr:y>
    </cdr:to>
    <cdr:sp macro="" textlink="">
      <cdr:nvSpPr>
        <cdr:cNvPr id="389126" name="Texto 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19241" y="2569847"/>
          <a:ext cx="265202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2018</a:t>
          </a:r>
        </a:p>
      </cdr:txBody>
    </cdr:sp>
  </cdr:relSizeAnchor>
  <cdr:relSizeAnchor xmlns:cdr="http://schemas.openxmlformats.org/drawingml/2006/chartDrawing">
    <cdr:from>
      <cdr:x>0.37062</cdr:x>
      <cdr:y>0.16829</cdr:y>
    </cdr:from>
    <cdr:to>
      <cdr:x>0.37062</cdr:x>
      <cdr:y>0.9007</cdr:y>
    </cdr:to>
    <cdr:sp macro="" textlink="">
      <cdr:nvSpPr>
        <cdr:cNvPr id="389127" name="Line 7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185612" y="493395"/>
          <a:ext cx="0" cy="214727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F5F5F5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0.6445</cdr:x>
      <cdr:y>0.17089</cdr:y>
    </cdr:from>
    <cdr:to>
      <cdr:x>0.6445</cdr:x>
      <cdr:y>0.9007</cdr:y>
    </cdr:to>
    <cdr:sp macro="" textlink="">
      <cdr:nvSpPr>
        <cdr:cNvPr id="389128" name="Line 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5539740" y="501015"/>
          <a:ext cx="0" cy="213965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F5F5F5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0.50798</cdr:x>
      <cdr:y>0.16829</cdr:y>
    </cdr:from>
    <cdr:to>
      <cdr:x>0.50798</cdr:x>
      <cdr:y>0.90261</cdr:y>
    </cdr:to>
    <cdr:sp macro="" textlink="">
      <cdr:nvSpPr>
        <cdr:cNvPr id="389129" name="Line 9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4366261" y="493395"/>
          <a:ext cx="0" cy="215287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F5F5F5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0.78804</cdr:x>
      <cdr:y>0.16829</cdr:y>
    </cdr:from>
    <cdr:to>
      <cdr:x>0.78804</cdr:x>
      <cdr:y>0.90261</cdr:y>
    </cdr:to>
    <cdr:sp macro="" textlink="">
      <cdr:nvSpPr>
        <cdr:cNvPr id="389130" name="Line 10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773486" y="493395"/>
          <a:ext cx="0" cy="215287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F5F5F5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0.29213</cdr:x>
      <cdr:y>0.8644</cdr:y>
    </cdr:from>
    <cdr:to>
      <cdr:x>0.3239</cdr:x>
      <cdr:y>0.92015</cdr:y>
    </cdr:to>
    <cdr:sp macro="" textlink="">
      <cdr:nvSpPr>
        <cdr:cNvPr id="389131" name="Texto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39205" y="2544124"/>
          <a:ext cx="265202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2015</a:t>
          </a:r>
        </a:p>
      </cdr:txBody>
    </cdr:sp>
  </cdr:relSizeAnchor>
  <cdr:relSizeAnchor xmlns:cdr="http://schemas.openxmlformats.org/drawingml/2006/chartDrawing">
    <cdr:from>
      <cdr:x>0.43156</cdr:x>
      <cdr:y>0.87229</cdr:y>
    </cdr:from>
    <cdr:to>
      <cdr:x>0.46332</cdr:x>
      <cdr:y>0.92804</cdr:y>
    </cdr:to>
    <cdr:sp macro="" textlink="">
      <cdr:nvSpPr>
        <cdr:cNvPr id="38913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03351" y="2567346"/>
          <a:ext cx="265202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2016</a:t>
          </a:r>
        </a:p>
      </cdr:txBody>
    </cdr:sp>
  </cdr:relSizeAnchor>
  <cdr:relSizeAnchor xmlns:cdr="http://schemas.openxmlformats.org/drawingml/2006/chartDrawing">
    <cdr:from>
      <cdr:x>0.67811</cdr:x>
      <cdr:y>0.27491</cdr:y>
    </cdr:from>
    <cdr:to>
      <cdr:x>0.92261</cdr:x>
      <cdr:y>0.34513</cdr:y>
    </cdr:to>
    <cdr:sp macro="" textlink="">
      <cdr:nvSpPr>
        <cdr:cNvPr id="13" name="Texto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28584" y="805985"/>
          <a:ext cx="2101566" cy="2058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18288" tIns="22860" rIns="0" bIns="22860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Máximo</a:t>
          </a:r>
          <a:r>
            <a:rPr lang="es-ES" sz="800" b="0" i="0" strike="noStrike" baseline="0">
              <a:solidFill>
                <a:srgbClr val="004563"/>
              </a:solidFill>
              <a:latin typeface="Arial"/>
              <a:cs typeface="Arial"/>
            </a:rPr>
            <a:t> </a:t>
          </a: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estadístico</a:t>
          </a:r>
        </a:p>
      </cdr:txBody>
    </cdr:sp>
  </cdr:relSizeAnchor>
  <cdr:relSizeAnchor xmlns:cdr="http://schemas.openxmlformats.org/drawingml/2006/chartDrawing">
    <cdr:from>
      <cdr:x>0.66328</cdr:x>
      <cdr:y>0.75761</cdr:y>
    </cdr:from>
    <cdr:to>
      <cdr:x>0.91026</cdr:x>
      <cdr:y>0.8257</cdr:y>
    </cdr:to>
    <cdr:sp macro="" textlink="">
      <cdr:nvSpPr>
        <cdr:cNvPr id="14" name="Texto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01088" y="2221160"/>
          <a:ext cx="2122882" cy="1996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18288" tIns="22860" rIns="0" bIns="22860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/>
              <a:cs typeface="Arial"/>
            </a:rPr>
            <a:t>Mínimo estadístico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6027594" name="Picture 1">
          <a:extLst>
            <a:ext uri="{FF2B5EF4-FFF2-40B4-BE49-F238E27FC236}">
              <a16:creationId xmlns:a16="http://schemas.microsoft.com/office/drawing/2014/main" id="{00000000-0008-0000-2000-00004AF95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9523</xdr:colOff>
      <xdr:row>3</xdr:row>
      <xdr:rowOff>28575</xdr:rowOff>
    </xdr:from>
    <xdr:to>
      <xdr:col>10</xdr:col>
      <xdr:colOff>490723</xdr:colOff>
      <xdr:row>3</xdr:row>
      <xdr:rowOff>28575</xdr:rowOff>
    </xdr:to>
    <xdr:sp macro="" textlink="">
      <xdr:nvSpPr>
        <xdr:cNvPr id="6027595" name="Line 2">
          <a:extLst>
            <a:ext uri="{FF2B5EF4-FFF2-40B4-BE49-F238E27FC236}">
              <a16:creationId xmlns:a16="http://schemas.microsoft.com/office/drawing/2014/main" id="{00000000-0008-0000-2000-00004BF95B00}"/>
            </a:ext>
          </a:extLst>
        </xdr:cNvPr>
        <xdr:cNvSpPr>
          <a:spLocks noChangeShapeType="1"/>
        </xdr:cNvSpPr>
      </xdr:nvSpPr>
      <xdr:spPr bwMode="auto">
        <a:xfrm flipH="1">
          <a:off x="200023" y="495300"/>
          <a:ext cx="612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743E3E-0DF1-4917-BAC4-57D865F29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11</xdr:col>
      <xdr:colOff>525</xdr:colOff>
      <xdr:row>3</xdr:row>
      <xdr:rowOff>28575</xdr:rowOff>
    </xdr:to>
    <xdr:sp macro="" textlink="">
      <xdr:nvSpPr>
        <xdr:cNvPr id="3" name="Line 3">
          <a:extLst>
            <a:ext uri="{FF2B5EF4-FFF2-40B4-BE49-F238E27FC236}">
              <a16:creationId xmlns:a16="http://schemas.microsoft.com/office/drawing/2014/main" id="{72570E93-9C04-41EF-A598-A3B3996EC558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7791975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5446143" name="Picture 1">
          <a:extLst>
            <a:ext uri="{FF2B5EF4-FFF2-40B4-BE49-F238E27FC236}">
              <a16:creationId xmlns:a16="http://schemas.microsoft.com/office/drawing/2014/main" id="{00000000-0008-0000-2100-0000FF195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13</xdr:col>
      <xdr:colOff>2775</xdr:colOff>
      <xdr:row>3</xdr:row>
      <xdr:rowOff>28575</xdr:rowOff>
    </xdr:to>
    <xdr:sp macro="" textlink="">
      <xdr:nvSpPr>
        <xdr:cNvPr id="5446144" name="Line 2">
          <a:extLst>
            <a:ext uri="{FF2B5EF4-FFF2-40B4-BE49-F238E27FC236}">
              <a16:creationId xmlns:a16="http://schemas.microsoft.com/office/drawing/2014/main" id="{00000000-0008-0000-2100-0000001A5300}"/>
            </a:ext>
          </a:extLst>
        </xdr:cNvPr>
        <xdr:cNvSpPr>
          <a:spLocks noChangeShapeType="1"/>
        </xdr:cNvSpPr>
      </xdr:nvSpPr>
      <xdr:spPr bwMode="auto">
        <a:xfrm flipH="1">
          <a:off x="200025" y="493395"/>
          <a:ext cx="828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6030666" name="Picture 1">
          <a:extLst>
            <a:ext uri="{FF2B5EF4-FFF2-40B4-BE49-F238E27FC236}">
              <a16:creationId xmlns:a16="http://schemas.microsoft.com/office/drawing/2014/main" id="{00000000-0008-0000-2200-00004A055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9524</xdr:colOff>
      <xdr:row>3</xdr:row>
      <xdr:rowOff>28575</xdr:rowOff>
    </xdr:from>
    <xdr:to>
      <xdr:col>11</xdr:col>
      <xdr:colOff>2849</xdr:colOff>
      <xdr:row>3</xdr:row>
      <xdr:rowOff>28575</xdr:rowOff>
    </xdr:to>
    <xdr:sp macro="" textlink="">
      <xdr:nvSpPr>
        <xdr:cNvPr id="6030667" name="Line 2">
          <a:extLst>
            <a:ext uri="{FF2B5EF4-FFF2-40B4-BE49-F238E27FC236}">
              <a16:creationId xmlns:a16="http://schemas.microsoft.com/office/drawing/2014/main" id="{00000000-0008-0000-2200-00004B055C00}"/>
            </a:ext>
          </a:extLst>
        </xdr:cNvPr>
        <xdr:cNvSpPr>
          <a:spLocks noChangeShapeType="1"/>
        </xdr:cNvSpPr>
      </xdr:nvSpPr>
      <xdr:spPr bwMode="auto">
        <a:xfrm flipH="1">
          <a:off x="200024" y="495300"/>
          <a:ext cx="6156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6031697" name="Picture 1">
          <a:extLst>
            <a:ext uri="{FF2B5EF4-FFF2-40B4-BE49-F238E27FC236}">
              <a16:creationId xmlns:a16="http://schemas.microsoft.com/office/drawing/2014/main" id="{00000000-0008-0000-2300-000051095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9524</xdr:colOff>
      <xdr:row>3</xdr:row>
      <xdr:rowOff>28575</xdr:rowOff>
    </xdr:from>
    <xdr:to>
      <xdr:col>12</xdr:col>
      <xdr:colOff>760679</xdr:colOff>
      <xdr:row>3</xdr:row>
      <xdr:rowOff>28575</xdr:rowOff>
    </xdr:to>
    <xdr:sp macro="" textlink="">
      <xdr:nvSpPr>
        <xdr:cNvPr id="6031698" name="Line 3">
          <a:extLst>
            <a:ext uri="{FF2B5EF4-FFF2-40B4-BE49-F238E27FC236}">
              <a16:creationId xmlns:a16="http://schemas.microsoft.com/office/drawing/2014/main" id="{00000000-0008-0000-2300-000052095C00}"/>
            </a:ext>
          </a:extLst>
        </xdr:cNvPr>
        <xdr:cNvSpPr>
          <a:spLocks noChangeShapeType="1"/>
        </xdr:cNvSpPr>
      </xdr:nvSpPr>
      <xdr:spPr bwMode="auto">
        <a:xfrm flipH="1">
          <a:off x="200024" y="493395"/>
          <a:ext cx="9036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9524</xdr:colOff>
      <xdr:row>3</xdr:row>
      <xdr:rowOff>28575</xdr:rowOff>
    </xdr:from>
    <xdr:to>
      <xdr:col>10</xdr:col>
      <xdr:colOff>490724</xdr:colOff>
      <xdr:row>3</xdr:row>
      <xdr:rowOff>28575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>
          <a:spLocks noChangeShapeType="1"/>
        </xdr:cNvSpPr>
      </xdr:nvSpPr>
      <xdr:spPr bwMode="auto">
        <a:xfrm flipH="1">
          <a:off x="200024" y="495300"/>
          <a:ext cx="612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12</xdr:col>
      <xdr:colOff>744900</xdr:colOff>
      <xdr:row>3</xdr:row>
      <xdr:rowOff>28575</xdr:rowOff>
    </xdr:to>
    <xdr:sp macro="" textlink="">
      <xdr:nvSpPr>
        <xdr:cNvPr id="3" name="Line 5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8784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9524</xdr:colOff>
      <xdr:row>3</xdr:row>
      <xdr:rowOff>28575</xdr:rowOff>
    </xdr:from>
    <xdr:to>
      <xdr:col>12</xdr:col>
      <xdr:colOff>578999</xdr:colOff>
      <xdr:row>3</xdr:row>
      <xdr:rowOff>28575</xdr:rowOff>
    </xdr:to>
    <xdr:sp macro="" textlink="">
      <xdr:nvSpPr>
        <xdr:cNvPr id="3" name="Line 7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SpPr>
          <a:spLocks noChangeShapeType="1"/>
        </xdr:cNvSpPr>
      </xdr:nvSpPr>
      <xdr:spPr bwMode="auto">
        <a:xfrm flipH="1">
          <a:off x="200024" y="495300"/>
          <a:ext cx="7056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9524</xdr:colOff>
      <xdr:row>6</xdr:row>
      <xdr:rowOff>0</xdr:rowOff>
    </xdr:from>
    <xdr:to>
      <xdr:col>5</xdr:col>
      <xdr:colOff>22859</xdr:colOff>
      <xdr:row>24</xdr:row>
      <xdr:rowOff>22860</xdr:rowOff>
    </xdr:to>
    <xdr:graphicFrame macro="">
      <xdr:nvGraphicFramePr>
        <xdr:cNvPr id="2" name="GRAF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9524</xdr:colOff>
      <xdr:row>3</xdr:row>
      <xdr:rowOff>28575</xdr:rowOff>
    </xdr:from>
    <xdr:to>
      <xdr:col>4</xdr:col>
      <xdr:colOff>7044599</xdr:colOff>
      <xdr:row>3</xdr:row>
      <xdr:rowOff>28575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SpPr>
          <a:spLocks noChangeShapeType="1"/>
        </xdr:cNvSpPr>
      </xdr:nvSpPr>
      <xdr:spPr bwMode="auto">
        <a:xfrm flipH="1">
          <a:off x="200024" y="493395"/>
          <a:ext cx="89496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0.59337</cdr:x>
      <cdr:y>0.88288</cdr:y>
    </cdr:from>
    <cdr:to>
      <cdr:x>0.59812</cdr:x>
      <cdr:y>0.95123</cdr:y>
    </cdr:to>
    <cdr:sp macro="" textlink="">
      <cdr:nvSpPr>
        <cdr:cNvPr id="395282" name="Texto 11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17258" y="2119165"/>
          <a:ext cx="18531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22860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strike="noStrike">
            <a:solidFill>
              <a:srgbClr val="004563"/>
            </a:solidFill>
            <a:latin typeface="Arial"/>
            <a:cs typeface="Arial"/>
          </a:endParaRP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</xdr:row>
      <xdr:rowOff>0</xdr:rowOff>
    </xdr:from>
    <xdr:to>
      <xdr:col>5</xdr:col>
      <xdr:colOff>0</xdr:colOff>
      <xdr:row>23</xdr:row>
      <xdr:rowOff>160020</xdr:rowOff>
    </xdr:to>
    <xdr:graphicFrame macro="">
      <xdr:nvGraphicFramePr>
        <xdr:cNvPr id="2" name="GRAF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4" name="Line 4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>
          <a:spLocks noChangeShapeType="1"/>
        </xdr:cNvSpPr>
      </xdr:nvSpPr>
      <xdr:spPr bwMode="auto">
        <a:xfrm flipH="1">
          <a:off x="200025" y="493395"/>
          <a:ext cx="89496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</xdr:row>
      <xdr:rowOff>0</xdr:rowOff>
    </xdr:from>
    <xdr:to>
      <xdr:col>5</xdr:col>
      <xdr:colOff>7620</xdr:colOff>
      <xdr:row>24</xdr:row>
      <xdr:rowOff>0</xdr:rowOff>
    </xdr:to>
    <xdr:graphicFrame macro="">
      <xdr:nvGraphicFramePr>
        <xdr:cNvPr id="2" name="GRAF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4" name="Line 4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SpPr>
          <a:spLocks noChangeShapeType="1"/>
        </xdr:cNvSpPr>
      </xdr:nvSpPr>
      <xdr:spPr bwMode="auto">
        <a:xfrm flipH="1">
          <a:off x="200025" y="493395"/>
          <a:ext cx="89496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9523</xdr:colOff>
      <xdr:row>3</xdr:row>
      <xdr:rowOff>28575</xdr:rowOff>
    </xdr:from>
    <xdr:to>
      <xdr:col>4</xdr:col>
      <xdr:colOff>7044598</xdr:colOff>
      <xdr:row>3</xdr:row>
      <xdr:rowOff>28575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 flipH="1">
          <a:off x="200023" y="493395"/>
          <a:ext cx="89496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6</xdr:row>
      <xdr:rowOff>1</xdr:rowOff>
    </xdr:from>
    <xdr:to>
      <xdr:col>5</xdr:col>
      <xdr:colOff>0</xdr:colOff>
      <xdr:row>24</xdr:row>
      <xdr:rowOff>0</xdr:rowOff>
    </xdr:to>
    <xdr:graphicFrame macro="">
      <xdr:nvGraphicFramePr>
        <xdr:cNvPr id="4" name="4 Gráfic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11</xdr:col>
      <xdr:colOff>165</xdr:colOff>
      <xdr:row>3</xdr:row>
      <xdr:rowOff>28575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3395"/>
          <a:ext cx="630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9524</xdr:colOff>
      <xdr:row>3</xdr:row>
      <xdr:rowOff>28575</xdr:rowOff>
    </xdr:from>
    <xdr:to>
      <xdr:col>14</xdr:col>
      <xdr:colOff>494564</xdr:colOff>
      <xdr:row>3</xdr:row>
      <xdr:rowOff>38100</xdr:rowOff>
    </xdr:to>
    <xdr:sp macro="" textlink="">
      <xdr:nvSpPr>
        <xdr:cNvPr id="3" name="Line 8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>
          <a:spLocks noChangeShapeType="1"/>
        </xdr:cNvSpPr>
      </xdr:nvSpPr>
      <xdr:spPr bwMode="auto">
        <a:xfrm flipH="1" flipV="1">
          <a:off x="200024" y="493395"/>
          <a:ext cx="8928000" cy="9525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9523</xdr:colOff>
      <xdr:row>3</xdr:row>
      <xdr:rowOff>28575</xdr:rowOff>
    </xdr:from>
    <xdr:to>
      <xdr:col>14</xdr:col>
      <xdr:colOff>496663</xdr:colOff>
      <xdr:row>3</xdr:row>
      <xdr:rowOff>28575</xdr:rowOff>
    </xdr:to>
    <xdr:sp macro="" textlink="">
      <xdr:nvSpPr>
        <xdr:cNvPr id="3" name="Line 4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SpPr>
          <a:spLocks noChangeShapeType="1"/>
        </xdr:cNvSpPr>
      </xdr:nvSpPr>
      <xdr:spPr bwMode="auto">
        <a:xfrm flipH="1">
          <a:off x="200023" y="493395"/>
          <a:ext cx="8892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9524</xdr:colOff>
      <xdr:row>3</xdr:row>
      <xdr:rowOff>28575</xdr:rowOff>
    </xdr:from>
    <xdr:to>
      <xdr:col>15</xdr:col>
      <xdr:colOff>3014</xdr:colOff>
      <xdr:row>3</xdr:row>
      <xdr:rowOff>28575</xdr:rowOff>
    </xdr:to>
    <xdr:sp macro="" textlink="">
      <xdr:nvSpPr>
        <xdr:cNvPr id="3" name="Line 3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SpPr>
          <a:spLocks noChangeShapeType="1"/>
        </xdr:cNvSpPr>
      </xdr:nvSpPr>
      <xdr:spPr bwMode="auto">
        <a:xfrm flipH="1" flipV="1">
          <a:off x="200024" y="495300"/>
          <a:ext cx="7699215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3395"/>
          <a:ext cx="89496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4</xdr:col>
      <xdr:colOff>7620</xdr:colOff>
      <xdr:row>6</xdr:row>
      <xdr:rowOff>28575</xdr:rowOff>
    </xdr:from>
    <xdr:to>
      <xdr:col>5</xdr:col>
      <xdr:colOff>7619</xdr:colOff>
      <xdr:row>23</xdr:row>
      <xdr:rowOff>152400</xdr:rowOff>
    </xdr:to>
    <xdr:graphicFrame macro="">
      <xdr:nvGraphicFramePr>
        <xdr:cNvPr id="4" name="Chart 2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0</xdr:colOff>
      <xdr:row>6</xdr:row>
      <xdr:rowOff>7621</xdr:rowOff>
    </xdr:from>
    <xdr:to>
      <xdr:col>5</xdr:col>
      <xdr:colOff>7619</xdr:colOff>
      <xdr:row>24</xdr:row>
      <xdr:rowOff>15241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7620</xdr:colOff>
      <xdr:row>6</xdr:row>
      <xdr:rowOff>1</xdr:rowOff>
    </xdr:from>
    <xdr:to>
      <xdr:col>5</xdr:col>
      <xdr:colOff>0</xdr:colOff>
      <xdr:row>24</xdr:row>
      <xdr:rowOff>15241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4" name="Line 4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SpPr>
          <a:spLocks noChangeShapeType="1"/>
        </xdr:cNvSpPr>
      </xdr:nvSpPr>
      <xdr:spPr bwMode="auto">
        <a:xfrm flipH="1">
          <a:off x="200025" y="493395"/>
          <a:ext cx="89496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9522</xdr:colOff>
      <xdr:row>3</xdr:row>
      <xdr:rowOff>28575</xdr:rowOff>
    </xdr:from>
    <xdr:to>
      <xdr:col>14</xdr:col>
      <xdr:colOff>423372</xdr:colOff>
      <xdr:row>3</xdr:row>
      <xdr:rowOff>28575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SpPr>
          <a:spLocks noChangeShapeType="1"/>
        </xdr:cNvSpPr>
      </xdr:nvSpPr>
      <xdr:spPr bwMode="auto">
        <a:xfrm flipH="1">
          <a:off x="200022" y="495300"/>
          <a:ext cx="6948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15240</xdr:colOff>
      <xdr:row>6</xdr:row>
      <xdr:rowOff>9524</xdr:rowOff>
    </xdr:from>
    <xdr:to>
      <xdr:col>5</xdr:col>
      <xdr:colOff>30480</xdr:colOff>
      <xdr:row>23</xdr:row>
      <xdr:rowOff>152399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9523</xdr:colOff>
      <xdr:row>3</xdr:row>
      <xdr:rowOff>28575</xdr:rowOff>
    </xdr:from>
    <xdr:to>
      <xdr:col>4</xdr:col>
      <xdr:colOff>7044598</xdr:colOff>
      <xdr:row>3</xdr:row>
      <xdr:rowOff>28575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SpPr>
          <a:spLocks noChangeShapeType="1"/>
        </xdr:cNvSpPr>
      </xdr:nvSpPr>
      <xdr:spPr bwMode="auto">
        <a:xfrm flipH="1">
          <a:off x="200023" y="493395"/>
          <a:ext cx="89496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7620</xdr:colOff>
      <xdr:row>5</xdr:row>
      <xdr:rowOff>152400</xdr:rowOff>
    </xdr:from>
    <xdr:to>
      <xdr:col>5</xdr:col>
      <xdr:colOff>1904</xdr:colOff>
      <xdr:row>24</xdr:row>
      <xdr:rowOff>22860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4" name="Line 4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SpPr>
          <a:spLocks noChangeShapeType="1"/>
        </xdr:cNvSpPr>
      </xdr:nvSpPr>
      <xdr:spPr bwMode="auto">
        <a:xfrm flipH="1">
          <a:off x="200025" y="493395"/>
          <a:ext cx="89496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9524</xdr:colOff>
      <xdr:row>6</xdr:row>
      <xdr:rowOff>9525</xdr:rowOff>
    </xdr:from>
    <xdr:to>
      <xdr:col>5</xdr:col>
      <xdr:colOff>15240</xdr:colOff>
      <xdr:row>24</xdr:row>
      <xdr:rowOff>7620</xdr:rowOff>
    </xdr:to>
    <xdr:graphicFrame macro="">
      <xdr:nvGraphicFramePr>
        <xdr:cNvPr id="2" name="GRAF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35983</xdr:colOff>
      <xdr:row>1</xdr:row>
      <xdr:rowOff>172508</xdr:rowOff>
    </xdr:from>
    <xdr:to>
      <xdr:col>2</xdr:col>
      <xdr:colOff>920750</xdr:colOff>
      <xdr:row>2</xdr:row>
      <xdr:rowOff>182033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483" y="183091"/>
          <a:ext cx="884767" cy="2741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9523</xdr:colOff>
      <xdr:row>3</xdr:row>
      <xdr:rowOff>28575</xdr:rowOff>
    </xdr:from>
    <xdr:to>
      <xdr:col>4</xdr:col>
      <xdr:colOff>7048408</xdr:colOff>
      <xdr:row>3</xdr:row>
      <xdr:rowOff>28575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>
          <a:spLocks noChangeShapeType="1"/>
        </xdr:cNvSpPr>
      </xdr:nvSpPr>
      <xdr:spPr bwMode="auto">
        <a:xfrm flipH="1">
          <a:off x="200023" y="493395"/>
          <a:ext cx="89496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11</xdr:col>
      <xdr:colOff>1680</xdr:colOff>
      <xdr:row>3</xdr:row>
      <xdr:rowOff>28575</xdr:rowOff>
    </xdr:to>
    <xdr:sp macro="" textlink="">
      <xdr:nvSpPr>
        <xdr:cNvPr id="3" name="Line 3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6202455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0</xdr:row>
      <xdr:rowOff>171450</xdr:rowOff>
    </xdr:from>
    <xdr:to>
      <xdr:col>2</xdr:col>
      <xdr:colOff>895350</xdr:colOff>
      <xdr:row>1</xdr:row>
      <xdr:rowOff>171450</xdr:rowOff>
    </xdr:to>
    <xdr:pic>
      <xdr:nvPicPr>
        <xdr:cNvPr id="6037837" name="Picture 2">
          <a:extLst>
            <a:ext uri="{FF2B5EF4-FFF2-40B4-BE49-F238E27FC236}">
              <a16:creationId xmlns:a16="http://schemas.microsoft.com/office/drawing/2014/main" id="{00000000-0008-0000-3500-00004D215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2</xdr:row>
      <xdr:rowOff>28575</xdr:rowOff>
    </xdr:from>
    <xdr:to>
      <xdr:col>12</xdr:col>
      <xdr:colOff>712620</xdr:colOff>
      <xdr:row>2</xdr:row>
      <xdr:rowOff>28575</xdr:rowOff>
    </xdr:to>
    <xdr:sp macro="" textlink="">
      <xdr:nvSpPr>
        <xdr:cNvPr id="6037838" name="Line 30">
          <a:extLst>
            <a:ext uri="{FF2B5EF4-FFF2-40B4-BE49-F238E27FC236}">
              <a16:creationId xmlns:a16="http://schemas.microsoft.com/office/drawing/2014/main" id="{00000000-0008-0000-3500-00004E215C00}"/>
            </a:ext>
          </a:extLst>
        </xdr:cNvPr>
        <xdr:cNvSpPr>
          <a:spLocks noChangeShapeType="1"/>
        </xdr:cNvSpPr>
      </xdr:nvSpPr>
      <xdr:spPr bwMode="auto">
        <a:xfrm flipH="1">
          <a:off x="200025" y="493395"/>
          <a:ext cx="9468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0</xdr:row>
      <xdr:rowOff>171450</xdr:rowOff>
    </xdr:from>
    <xdr:to>
      <xdr:col>2</xdr:col>
      <xdr:colOff>895350</xdr:colOff>
      <xdr:row>1</xdr:row>
      <xdr:rowOff>171450</xdr:rowOff>
    </xdr:to>
    <xdr:pic>
      <xdr:nvPicPr>
        <xdr:cNvPr id="2" name="Picture 10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9524</xdr:colOff>
      <xdr:row>2</xdr:row>
      <xdr:rowOff>28575</xdr:rowOff>
    </xdr:from>
    <xdr:to>
      <xdr:col>8</xdr:col>
      <xdr:colOff>837164</xdr:colOff>
      <xdr:row>2</xdr:row>
      <xdr:rowOff>28575</xdr:rowOff>
    </xdr:to>
    <xdr:sp macro="" textlink="">
      <xdr:nvSpPr>
        <xdr:cNvPr id="3" name="Line 21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SpPr>
          <a:spLocks noChangeShapeType="1"/>
        </xdr:cNvSpPr>
      </xdr:nvSpPr>
      <xdr:spPr bwMode="auto">
        <a:xfrm flipH="1">
          <a:off x="200024" y="493395"/>
          <a:ext cx="828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0</xdr:row>
      <xdr:rowOff>171450</xdr:rowOff>
    </xdr:from>
    <xdr:to>
      <xdr:col>2</xdr:col>
      <xdr:colOff>895350</xdr:colOff>
      <xdr:row>1</xdr:row>
      <xdr:rowOff>171450</xdr:rowOff>
    </xdr:to>
    <xdr:pic>
      <xdr:nvPicPr>
        <xdr:cNvPr id="2" name="Picture 10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2</xdr:row>
      <xdr:rowOff>28575</xdr:rowOff>
    </xdr:from>
    <xdr:to>
      <xdr:col>8</xdr:col>
      <xdr:colOff>360</xdr:colOff>
      <xdr:row>2</xdr:row>
      <xdr:rowOff>28575</xdr:rowOff>
    </xdr:to>
    <xdr:sp macro="" textlink="">
      <xdr:nvSpPr>
        <xdr:cNvPr id="3" name="Line 21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3395"/>
          <a:ext cx="6264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0.10411</cdr:x>
      <cdr:y>0.69968</cdr:y>
    </cdr:from>
    <cdr:to>
      <cdr:x>0.46908</cdr:x>
      <cdr:y>0.76145</cdr:y>
    </cdr:to>
    <cdr:sp macro="" textlink="'Data 1'!$D$118">
      <cdr:nvSpPr>
        <cdr:cNvPr id="2" name="CuadroTexto 4"/>
        <cdr:cNvSpPr txBox="1"/>
      </cdr:nvSpPr>
      <cdr:spPr>
        <a:xfrm xmlns:a="http://schemas.openxmlformats.org/drawingml/2006/main">
          <a:off x="734405" y="2037989"/>
          <a:ext cx="2574578" cy="1799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horzOverflow="clip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/>
          <a:fld id="{AA25699B-2CD4-43C0-A52E-00AAC0FF5232}" type="TxLink">
            <a:rPr lang="en-US" sz="700" b="1" i="0" u="none" strike="noStrik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/>
            <a:t>12 diciembre</a:t>
          </a:fld>
          <a:endParaRPr lang="es-ES" sz="700" b="1" i="0" u="none" strike="noStrike">
            <a:solidFill>
              <a:schemeClr val="bg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0.10573</cdr:x>
      <cdr:y>0.62453</cdr:y>
    </cdr:from>
    <cdr:to>
      <cdr:x>0.4707</cdr:x>
      <cdr:y>0.68629</cdr:y>
    </cdr:to>
    <cdr:sp macro="" textlink="'Data 1'!$D$119">
      <cdr:nvSpPr>
        <cdr:cNvPr id="3" name="CuadroTexto 4"/>
        <cdr:cNvSpPr txBox="1"/>
      </cdr:nvSpPr>
      <cdr:spPr>
        <a:xfrm xmlns:a="http://schemas.openxmlformats.org/drawingml/2006/main">
          <a:off x="745833" y="1819102"/>
          <a:ext cx="2574577" cy="1798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horzOverflow="clip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/>
          <a:fld id="{9D5C4EFD-54CC-499A-9F56-336EF0545730}" type="TxLink">
            <a:rPr lang="en-US" sz="700" b="1" i="0" u="none" strike="noStrik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/>
            <a:t>2 diciembre</a:t>
          </a:fld>
          <a:endParaRPr lang="es-ES" sz="700" b="1" i="0" u="none" strike="noStrike">
            <a:solidFill>
              <a:schemeClr val="bg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0.106</cdr:x>
      <cdr:y>0.54545</cdr:y>
    </cdr:from>
    <cdr:to>
      <cdr:x>0.47096</cdr:x>
      <cdr:y>0.60721</cdr:y>
    </cdr:to>
    <cdr:sp macro="" textlink="'Data 1'!$D$120">
      <cdr:nvSpPr>
        <cdr:cNvPr id="4" name="CuadroTexto 4"/>
        <cdr:cNvSpPr txBox="1"/>
      </cdr:nvSpPr>
      <cdr:spPr>
        <a:xfrm xmlns:a="http://schemas.openxmlformats.org/drawingml/2006/main">
          <a:off x="747740" y="1588757"/>
          <a:ext cx="2574506" cy="1798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horzOverflow="clip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/>
          <a:fld id="{DD2D7FFD-8615-4760-BD90-D77F3EE63F93}" type="TxLink">
            <a:rPr lang="en-US" sz="700" b="1" i="0" u="none" strike="noStrik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/>
            <a:t>20 octubre</a:t>
          </a:fld>
          <a:endParaRPr lang="es-ES" sz="700" b="1" i="0" u="none" strike="noStrike">
            <a:solidFill>
              <a:schemeClr val="bg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0.10708</cdr:x>
      <cdr:y>0.46996</cdr:y>
    </cdr:from>
    <cdr:to>
      <cdr:x>0.47205</cdr:x>
      <cdr:y>0.53173</cdr:y>
    </cdr:to>
    <cdr:sp macro="" textlink="'Data 1'!$D$121">
      <cdr:nvSpPr>
        <cdr:cNvPr id="5" name="CuadroTexto 4"/>
        <cdr:cNvSpPr txBox="1"/>
      </cdr:nvSpPr>
      <cdr:spPr>
        <a:xfrm xmlns:a="http://schemas.openxmlformats.org/drawingml/2006/main">
          <a:off x="755355" y="1368878"/>
          <a:ext cx="2574577" cy="17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horzOverflow="clip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/>
          <a:fld id="{F7BF5CAA-89A0-4933-923A-2250ADDEFEBE}" type="TxLink">
            <a:rPr lang="en-US" sz="700" b="1" i="0" u="none" strike="noStrik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/>
            <a:t>23 noviembre</a:t>
          </a:fld>
          <a:endParaRPr lang="es-ES" sz="700" b="1" i="0" u="none" strike="noStrike">
            <a:solidFill>
              <a:schemeClr val="bg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0.10705</cdr:x>
      <cdr:y>0.39288</cdr:y>
    </cdr:from>
    <cdr:to>
      <cdr:x>0.47201</cdr:x>
      <cdr:y>0.45464</cdr:y>
    </cdr:to>
    <cdr:sp macro="" textlink="'Data 1'!$D$122">
      <cdr:nvSpPr>
        <cdr:cNvPr id="6" name="CuadroTexto 4"/>
        <cdr:cNvSpPr txBox="1"/>
      </cdr:nvSpPr>
      <cdr:spPr>
        <a:xfrm xmlns:a="http://schemas.openxmlformats.org/drawingml/2006/main">
          <a:off x="755147" y="1144362"/>
          <a:ext cx="2574506" cy="1798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horzOverflow="clip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/>
          <a:fld id="{5C08A2D7-E594-44A3-853F-426E29C54562}" type="TxLink">
            <a:rPr lang="en-US" sz="700" b="1" i="0" u="none" strike="noStrik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/>
            <a:t>16 noviembre</a:t>
          </a:fld>
          <a:endParaRPr lang="es-ES" sz="700" b="1" i="0" u="none" strike="noStrike">
            <a:solidFill>
              <a:schemeClr val="bg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0.10685</cdr:x>
      <cdr:y>0.31348</cdr:y>
    </cdr:from>
    <cdr:to>
      <cdr:x>0.47181</cdr:x>
      <cdr:y>0.37525</cdr:y>
    </cdr:to>
    <cdr:sp macro="" textlink="'Data 1'!$D$123">
      <cdr:nvSpPr>
        <cdr:cNvPr id="7" name="CuadroTexto 4"/>
        <cdr:cNvSpPr txBox="1"/>
      </cdr:nvSpPr>
      <cdr:spPr>
        <a:xfrm xmlns:a="http://schemas.openxmlformats.org/drawingml/2006/main">
          <a:off x="753736" y="913090"/>
          <a:ext cx="2574506" cy="17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horzOverflow="clip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/>
          <a:fld id="{9B548EDD-2DBC-4740-9A96-5F65DACC295B}" type="TxLink">
            <a:rPr lang="en-US" sz="700" b="1" i="0" u="none" strike="noStrik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/>
            <a:t>15 noviembre</a:t>
          </a:fld>
          <a:endParaRPr lang="es-ES" sz="700" b="1" i="0" u="none" strike="noStrike">
            <a:solidFill>
              <a:schemeClr val="bg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0.10708</cdr:x>
      <cdr:y>0.23507</cdr:y>
    </cdr:from>
    <cdr:to>
      <cdr:x>0.47205</cdr:x>
      <cdr:y>0.29683</cdr:y>
    </cdr:to>
    <cdr:sp macro="" textlink="'Data 1'!$D$124">
      <cdr:nvSpPr>
        <cdr:cNvPr id="8" name="CuadroTexto 4"/>
        <cdr:cNvSpPr txBox="1"/>
      </cdr:nvSpPr>
      <cdr:spPr>
        <a:xfrm xmlns:a="http://schemas.openxmlformats.org/drawingml/2006/main">
          <a:off x="755362" y="684700"/>
          <a:ext cx="2574577" cy="1798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horzOverflow="clip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/>
          <a:fld id="{0CE156C5-AC4F-445B-A9B4-EBBD91AD305F}" type="TxLink">
            <a:rPr lang="en-US" sz="7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/>
            <a:t>8 febrero</a:t>
          </a:fld>
          <a:endParaRPr lang="es-ES" sz="700" b="1" i="0" u="none" strike="noStrike">
            <a:solidFill>
              <a:schemeClr val="bg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0.10408</cdr:x>
      <cdr:y>0.08787</cdr:y>
    </cdr:from>
    <cdr:to>
      <cdr:x>0.46905</cdr:x>
      <cdr:y>0.14963</cdr:y>
    </cdr:to>
    <cdr:sp macro="" textlink="'Data 1'!$D$126">
      <cdr:nvSpPr>
        <cdr:cNvPr id="9" name="CuadroTexto 4"/>
        <cdr:cNvSpPr txBox="1"/>
      </cdr:nvSpPr>
      <cdr:spPr>
        <a:xfrm xmlns:a="http://schemas.openxmlformats.org/drawingml/2006/main">
          <a:off x="734192" y="255943"/>
          <a:ext cx="2574577" cy="1798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/>
          <a:fld id="{6660AAF6-30FC-4A9C-8A25-7E77E2446F6C}" type="TxLink">
            <a:rPr lang="en-US" sz="7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/>
            <a:t>10 noviembre</a:t>
          </a:fld>
          <a:endParaRPr lang="es-ES" sz="700" b="1" i="0" u="none" strike="noStrike">
            <a:solidFill>
              <a:schemeClr val="bg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0.10833</cdr:x>
      <cdr:y>0.77416</cdr:y>
    </cdr:from>
    <cdr:to>
      <cdr:x>0.4733</cdr:x>
      <cdr:y>0.83593</cdr:y>
    </cdr:to>
    <cdr:sp macro="" textlink="'Data 1'!$D$117">
      <cdr:nvSpPr>
        <cdr:cNvPr id="10" name="CuadroTexto 4"/>
        <cdr:cNvSpPr txBox="1"/>
      </cdr:nvSpPr>
      <cdr:spPr>
        <a:xfrm xmlns:a="http://schemas.openxmlformats.org/drawingml/2006/main">
          <a:off x="764181" y="2254937"/>
          <a:ext cx="2574578" cy="1799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/>
          <a:fld id="{C98E3486-0BC8-4D3A-8FCC-55AC578459FC}" type="TxLink">
            <a:rPr lang="en-US" sz="7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/>
            <a:t>9 noviembre</a:t>
          </a:fld>
          <a:endParaRPr lang="es-ES" sz="700" b="1" i="0" u="none" strike="noStrike">
            <a:solidFill>
              <a:schemeClr val="bg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0.10307</cdr:x>
      <cdr:y>0.1646</cdr:y>
    </cdr:from>
    <cdr:to>
      <cdr:x>0.46804</cdr:x>
      <cdr:y>0.22636</cdr:y>
    </cdr:to>
    <cdr:sp macro="" textlink="'Data 1'!$D$125">
      <cdr:nvSpPr>
        <cdr:cNvPr id="12" name="CuadroTexto 4"/>
        <cdr:cNvSpPr txBox="1"/>
      </cdr:nvSpPr>
      <cdr:spPr>
        <a:xfrm xmlns:a="http://schemas.openxmlformats.org/drawingml/2006/main">
          <a:off x="727067" y="479438"/>
          <a:ext cx="2574577" cy="1798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/>
          <a:fld id="{E3E2F8B2-06FB-40DB-ADD6-CED0398A6741}" type="TxLink">
            <a:rPr lang="en-US" sz="7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/>
            <a:t>19 noviembre</a:t>
          </a:fld>
          <a:endParaRPr lang="es-ES" sz="700" b="1" i="0" u="none" strike="noStrike">
            <a:solidFill>
              <a:schemeClr val="bg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9523</xdr:colOff>
      <xdr:row>3</xdr:row>
      <xdr:rowOff>28575</xdr:rowOff>
    </xdr:from>
    <xdr:to>
      <xdr:col>6</xdr:col>
      <xdr:colOff>3331753</xdr:colOff>
      <xdr:row>3</xdr:row>
      <xdr:rowOff>28575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>
          <a:spLocks noChangeShapeType="1"/>
        </xdr:cNvSpPr>
      </xdr:nvSpPr>
      <xdr:spPr bwMode="auto">
        <a:xfrm flipH="1">
          <a:off x="200023" y="493395"/>
          <a:ext cx="89496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6</xdr:row>
      <xdr:rowOff>1</xdr:rowOff>
    </xdr:from>
    <xdr:to>
      <xdr:col>5</xdr:col>
      <xdr:colOff>0</xdr:colOff>
      <xdr:row>24</xdr:row>
      <xdr:rowOff>0</xdr:rowOff>
    </xdr:to>
    <xdr:graphicFrame macro="">
      <xdr:nvGraphicFramePr>
        <xdr:cNvPr id="4" name="4 Gráfico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9525</xdr:colOff>
      <xdr:row>6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3</xdr:row>
      <xdr:rowOff>28575</xdr:rowOff>
    </xdr:from>
    <xdr:to>
      <xdr:col>4</xdr:col>
      <xdr:colOff>3923775</xdr:colOff>
      <xdr:row>3</xdr:row>
      <xdr:rowOff>28575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>
          <a:spLocks noChangeShapeType="1"/>
        </xdr:cNvSpPr>
      </xdr:nvSpPr>
      <xdr:spPr bwMode="auto">
        <a:xfrm flipH="1">
          <a:off x="200025" y="493395"/>
          <a:ext cx="5724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6</xdr:row>
      <xdr:rowOff>0</xdr:rowOff>
    </xdr:from>
    <xdr:to>
      <xdr:col>5</xdr:col>
      <xdr:colOff>0</xdr:colOff>
      <xdr:row>21</xdr:row>
      <xdr:rowOff>0</xdr:rowOff>
    </xdr:to>
    <xdr:graphicFrame macro="">
      <xdr:nvGraphicFramePr>
        <xdr:cNvPr id="5" name="Graf3_and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11">
    <pageSetUpPr autoPageBreaks="0" fitToPage="1"/>
  </sheetPr>
  <dimension ref="B1:O62"/>
  <sheetViews>
    <sheetView showGridLines="0" showRowColHeaders="0" tabSelected="1" showOutlineSymbols="0" zoomScaleNormal="100" workbookViewId="0">
      <selection activeCell="B2" sqref="B2"/>
    </sheetView>
  </sheetViews>
  <sheetFormatPr baseColWidth="10" defaultColWidth="11.42578125" defaultRowHeight="12.75"/>
  <cols>
    <col min="1" max="1" width="0.140625" style="1" customWidth="1"/>
    <col min="2" max="2" width="2.7109375" style="1" customWidth="1"/>
    <col min="3" max="3" width="16.42578125" style="1" customWidth="1"/>
    <col min="4" max="4" width="4.7109375" style="1" customWidth="1"/>
    <col min="5" max="5" width="95.7109375" style="1" customWidth="1"/>
    <col min="6" max="16384" width="11.42578125" style="1"/>
  </cols>
  <sheetData>
    <row r="1" spans="2:15" ht="0.75" customHeight="1"/>
    <row r="2" spans="2:15" ht="21" customHeight="1">
      <c r="B2" s="1" t="s">
        <v>13</v>
      </c>
      <c r="C2" s="2"/>
      <c r="D2" s="2"/>
      <c r="E2" s="66" t="s">
        <v>36</v>
      </c>
    </row>
    <row r="3" spans="2:15" ht="15" customHeight="1">
      <c r="C3" s="2"/>
      <c r="D3" s="2"/>
      <c r="E3" s="3" t="s">
        <v>559</v>
      </c>
    </row>
    <row r="4" spans="2:15" s="4" customFormat="1" ht="20.25" customHeight="1">
      <c r="B4" s="5"/>
      <c r="C4" s="6" t="s">
        <v>364</v>
      </c>
      <c r="E4" s="988" t="s">
        <v>1012</v>
      </c>
    </row>
    <row r="5" spans="2:15" s="4" customFormat="1" ht="8.25" customHeight="1">
      <c r="B5" s="5"/>
      <c r="C5" s="7"/>
    </row>
    <row r="6" spans="2:15" s="4" customFormat="1" ht="3" customHeight="1">
      <c r="B6" s="5"/>
      <c r="C6" s="7"/>
    </row>
    <row r="7" spans="2:15" s="4" customFormat="1" ht="7.5" customHeight="1">
      <c r="B7" s="5"/>
      <c r="C7" s="8"/>
      <c r="D7" s="417"/>
      <c r="E7" s="417"/>
    </row>
    <row r="8" spans="2:15" s="4" customFormat="1" ht="12.6" customHeight="1">
      <c r="B8" s="5"/>
      <c r="C8" s="9"/>
      <c r="D8" s="418" t="s">
        <v>5</v>
      </c>
      <c r="E8" s="419" t="str">
        <f>'C1'!C7</f>
        <v>Evolución de la generación renovable y no renovable peninsular</v>
      </c>
      <c r="F8"/>
      <c r="G8"/>
      <c r="H8"/>
      <c r="I8"/>
      <c r="J8"/>
      <c r="K8"/>
      <c r="L8"/>
      <c r="M8"/>
      <c r="N8"/>
      <c r="O8"/>
    </row>
    <row r="9" spans="2:15" ht="12.6" customHeight="1">
      <c r="D9" s="418" t="s">
        <v>5</v>
      </c>
      <c r="E9" s="419" t="str">
        <f>MID('C2'!C7,1,38)</f>
        <v xml:space="preserve">Balance de energía eléctrica nacional </v>
      </c>
    </row>
    <row r="10" spans="2:15" ht="12.6" customHeight="1">
      <c r="D10" s="418" t="s">
        <v>5</v>
      </c>
      <c r="E10" s="419" t="str">
        <f>'C3'!C7</f>
        <v>Balance de potencia eléctrica instalada a 31.12.2020. Sistema eléctrico nacional</v>
      </c>
    </row>
    <row r="11" spans="2:15" ht="12.6" customHeight="1">
      <c r="D11" s="418" t="s">
        <v>5</v>
      </c>
      <c r="E11" s="419" t="str">
        <f>'C4'!C7</f>
        <v xml:space="preserve">Evolución de la estructura de potencia eléctrica instalada peninsular
</v>
      </c>
    </row>
    <row r="12" spans="2:15" ht="12.6" customHeight="1">
      <c r="D12" s="418" t="s">
        <v>5</v>
      </c>
      <c r="E12" s="419" t="str">
        <f>'C5'!C7</f>
        <v>Evolución del índice de cobertura mínimo peninsular</v>
      </c>
    </row>
    <row r="13" spans="2:15" ht="12.6" customHeight="1">
      <c r="D13" s="418" t="s">
        <v>5</v>
      </c>
      <c r="E13" s="419" t="str">
        <f>'C6'!C7</f>
        <v xml:space="preserve">Evolución de la producción de energía eléctrica renovable y no renovable peninsular 
</v>
      </c>
    </row>
    <row r="14" spans="2:15" ht="12.6" customHeight="1">
      <c r="D14" s="418" t="s">
        <v>5</v>
      </c>
      <c r="E14" s="419" t="str">
        <f>'C7'!C7</f>
        <v>Estructura de la generación anual de energía eléctrica renovable peninsular en 2020</v>
      </c>
    </row>
    <row r="15" spans="2:15" ht="12.6" customHeight="1">
      <c r="D15" s="418" t="s">
        <v>5</v>
      </c>
      <c r="E15" s="419" t="str">
        <f>'C8'!C7</f>
        <v xml:space="preserve">Cobertura diaria máxima y mínima con hidráulica, eólica y solar peninsular en 2020
</v>
      </c>
    </row>
    <row r="16" spans="2:15" ht="12.6" customHeight="1">
      <c r="D16" s="418" t="s">
        <v>5</v>
      </c>
      <c r="E16" s="420" t="str">
        <f>'C9'!C7</f>
        <v>Generación hidráulica peninsular 2019-2020 comparada con la generación media</v>
      </c>
    </row>
    <row r="17" spans="4:5" ht="12.6" customHeight="1">
      <c r="D17" s="418" t="s">
        <v>5</v>
      </c>
      <c r="E17" s="420" t="str">
        <f>MID('C10'!C7,1,93)</f>
        <v>Energía producible hidráulica diaria durante 2020 comparada con el producible medio histórico</v>
      </c>
    </row>
    <row r="18" spans="4:5" ht="12.6" customHeight="1">
      <c r="D18" s="418" t="s">
        <v>5</v>
      </c>
      <c r="E18" s="419" t="str">
        <f>'C11'!C7</f>
        <v>Estructura de la generación eléctrica peninsular en 2020</v>
      </c>
    </row>
    <row r="19" spans="4:5" ht="12.6" customHeight="1">
      <c r="D19" s="418" t="s">
        <v>5</v>
      </c>
      <c r="E19" s="419" t="str">
        <f>MID('C12'!C7,1,65)</f>
        <v>Coeficiente de utilización de las centrales térmicas peninsulares</v>
      </c>
    </row>
    <row r="20" spans="4:5" ht="12.6" customHeight="1">
      <c r="D20" s="418" t="s">
        <v>5</v>
      </c>
      <c r="E20" s="419" t="str">
        <f>'C13'!C7</f>
        <v xml:space="preserve">Evolución de la cobertura de la demanda eléctrica de las Islas Baleares
</v>
      </c>
    </row>
    <row r="21" spans="4:5" ht="12.6" customHeight="1">
      <c r="D21" s="418" t="s">
        <v>5</v>
      </c>
      <c r="E21" s="419" t="str">
        <f>'C14'!C7</f>
        <v xml:space="preserve">Evolución de la estructura de generación eléctrica de las Islas Canarias
</v>
      </c>
    </row>
    <row r="22" spans="4:5" ht="12.6" customHeight="1">
      <c r="D22" s="418" t="s">
        <v>5</v>
      </c>
      <c r="E22" s="420" t="str">
        <f>MID('C15'!C7,1,96)</f>
        <v xml:space="preserve">Emisiones y factor de emisión de CO2 eq. asociado a la generación de energía eléctrica nacional </v>
      </c>
    </row>
    <row r="23" spans="4:5" ht="12.6" customHeight="1">
      <c r="D23" s="418" t="s">
        <v>5</v>
      </c>
      <c r="E23" s="419" t="str">
        <f>MID('C16'!B5,1,25)&amp;MID('C16'!B5,30,24)&amp;MID('C16'!B5,60,30)</f>
        <v>Ratio generación/
demanda y generación eléctrica en 2020 por comunidad autónoma</v>
      </c>
    </row>
    <row r="24" spans="4:5" ht="12.6" customHeight="1">
      <c r="D24" s="418" t="s">
        <v>5</v>
      </c>
      <c r="E24" s="419" t="str">
        <f>'C17'!C7</f>
        <v xml:space="preserve">Cobertura de la demanda máxima horaria peninsular
</v>
      </c>
    </row>
    <row r="25" spans="4:5" ht="12.6" customHeight="1">
      <c r="D25" s="418" t="s">
        <v>5</v>
      </c>
      <c r="E25" s="419" t="str">
        <f>'C18'!C7</f>
        <v xml:space="preserve">Evolución anual de la potencia instalada peninsular
</v>
      </c>
    </row>
    <row r="26" spans="4:5" ht="12.6" customHeight="1">
      <c r="D26" s="418" t="s">
        <v>5</v>
      </c>
      <c r="E26" s="420" t="str">
        <f>MID('C19'!C8,1,78)</f>
        <v xml:space="preserve">Evolución anual de la cobertura de la demanda de energía eléctrica peninsular </v>
      </c>
    </row>
    <row r="27" spans="4:5" ht="12.6" customHeight="1">
      <c r="D27" s="418" t="s">
        <v>5</v>
      </c>
      <c r="E27" s="420" t="str">
        <f>MID('C20'!C8,1,80)</f>
        <v xml:space="preserve">Evolución mensual de la cobertura de la demanda de energía eléctrica peninsular </v>
      </c>
    </row>
    <row r="28" spans="4:5" ht="12.6" customHeight="1">
      <c r="D28" s="418" t="s">
        <v>5</v>
      </c>
      <c r="E28" s="419" t="str">
        <f>'C21'!C7</f>
        <v>Variaciones de potencia en el equipo generador convencional</v>
      </c>
    </row>
    <row r="29" spans="4:5" ht="12.6" customHeight="1">
      <c r="D29" s="418" t="s">
        <v>5</v>
      </c>
      <c r="E29" s="419" t="str">
        <f>'C22'!C7</f>
        <v>Producción hidráulica peninsular por cuencas</v>
      </c>
    </row>
    <row r="30" spans="4:5" ht="12.6" customHeight="1">
      <c r="D30" s="418" t="s">
        <v>5</v>
      </c>
      <c r="E30" s="419" t="str">
        <f>MID('C23'!C7,1,52)</f>
        <v>Energía producible hidroeléctrica mensual peninsular</v>
      </c>
    </row>
    <row r="31" spans="4:5" ht="12.6" customHeight="1">
      <c r="D31" s="418" t="s">
        <v>5</v>
      </c>
      <c r="E31" s="419" t="str">
        <f>'C24'!C7</f>
        <v>Evolución mensual de las reservas hidroeléctricas peninsulares</v>
      </c>
    </row>
    <row r="32" spans="4:5" ht="12.6" customHeight="1">
      <c r="D32" s="418" t="s">
        <v>5</v>
      </c>
      <c r="E32" s="419" t="str">
        <f>'C25'!C7</f>
        <v>Valores extremos de las reservas peninsulares</v>
      </c>
    </row>
    <row r="33" spans="4:5" ht="12.6" customHeight="1">
      <c r="D33" s="418" t="s">
        <v>5</v>
      </c>
      <c r="E33" s="419" t="str">
        <f>'C26'!C7</f>
        <v xml:space="preserve">Evolución anual de la producción hidráulica peninsular
</v>
      </c>
    </row>
    <row r="34" spans="4:5" ht="12.6" customHeight="1">
      <c r="D34" s="418" t="s">
        <v>5</v>
      </c>
      <c r="E34" s="419" t="str">
        <f>MID('C27'!C7,1,68)</f>
        <v>Evolución anual de la energía producible hidroeléctrica peninsular</v>
      </c>
    </row>
    <row r="35" spans="4:5" ht="12.6" customHeight="1">
      <c r="D35" s="418" t="s">
        <v>5</v>
      </c>
      <c r="E35" s="420" t="str">
        <f>MID('C28'!C7,1,102)</f>
        <v>Potencia hidráulica instalada y reservas a 31 de diciembre por cuencas hidrográficas penisulares</v>
      </c>
    </row>
    <row r="36" spans="4:5" ht="12.6" customHeight="1">
      <c r="D36" s="418" t="s">
        <v>5</v>
      </c>
      <c r="E36" s="419" t="str">
        <f>'C29'!C7</f>
        <v>Evolución de las reservas hidroeléctricas peninsulares</v>
      </c>
    </row>
    <row r="37" spans="4:5" ht="12.6" customHeight="1">
      <c r="D37" s="418" t="s">
        <v>5</v>
      </c>
      <c r="E37" s="419" t="str">
        <f>'C30'!C7</f>
        <v>Evolución de las reservas hidroeléctricas peninsulares anuales</v>
      </c>
    </row>
    <row r="38" spans="4:5" ht="12.6" customHeight="1">
      <c r="D38" s="418" t="s">
        <v>5</v>
      </c>
      <c r="E38" s="419" t="str">
        <f>'C31'!C7</f>
        <v>Evolución de las reservas hidroeléctricas peninsulares hiperanuales</v>
      </c>
    </row>
    <row r="39" spans="4:5" ht="12.6" customHeight="1">
      <c r="D39" s="418" t="s">
        <v>5</v>
      </c>
      <c r="E39" s="419" t="str">
        <f>'C32'!C7</f>
        <v>Producción de las centrales de carbón peninsulares</v>
      </c>
    </row>
    <row r="40" spans="4:5" ht="12.6" customHeight="1">
      <c r="D40" s="418" t="s">
        <v>5</v>
      </c>
      <c r="E40" s="419" t="str">
        <f>'C33'!C7</f>
        <v>Utilización y disponibilidad de de los grupos de carbón peninsulares 2020</v>
      </c>
    </row>
    <row r="41" spans="4:5" ht="12.6" customHeight="1">
      <c r="D41" s="418" t="s">
        <v>5</v>
      </c>
      <c r="E41" s="419" t="str">
        <f>'C34'!C7</f>
        <v>Producción de las centrales de ciclo combinado peninsulares</v>
      </c>
    </row>
    <row r="42" spans="4:5" ht="12.6" customHeight="1">
      <c r="D42" s="418" t="s">
        <v>5</v>
      </c>
      <c r="E42" s="420" t="str">
        <f>'C35'!C7</f>
        <v>Utilización y disponibilidad de de los grupos de ciclo combinado peninsulares 2020</v>
      </c>
    </row>
    <row r="43" spans="4:5" ht="12.6" customHeight="1">
      <c r="D43" s="418" t="s">
        <v>5</v>
      </c>
      <c r="E43" s="419" t="str">
        <f>'C36'!C7</f>
        <v>Utilización y disponibilidad de de los grupos de nucleares peninsulares 2018</v>
      </c>
    </row>
    <row r="44" spans="4:5" ht="12.6" customHeight="1">
      <c r="D44" s="418" t="s">
        <v>5</v>
      </c>
      <c r="E44" s="419" t="str">
        <f>'C37'!C7</f>
        <v>Utilización y disponibilidad de de los grupos de nucleares peninsulares 2020</v>
      </c>
    </row>
    <row r="45" spans="4:5" ht="12.6" customHeight="1">
      <c r="D45" s="418" t="s">
        <v>5</v>
      </c>
      <c r="E45" s="419" t="str">
        <f>'C38'!C7</f>
        <v xml:space="preserve">Utilización y disponibilidad de las centrales térmicas peninsulares
</v>
      </c>
    </row>
    <row r="46" spans="4:5" ht="12.6" customHeight="1">
      <c r="D46" s="418" t="s">
        <v>5</v>
      </c>
      <c r="E46" s="420" t="str">
        <f>'C39'!C7</f>
        <v>Comparación de la demanda diaria en b.c. con la indisponibilidad diaria del equipo térmico peninsular</v>
      </c>
    </row>
    <row r="47" spans="4:5" ht="12.6" customHeight="1">
      <c r="D47" s="418" t="s">
        <v>5</v>
      </c>
      <c r="E47" s="419" t="str">
        <f>'C40'!C7</f>
        <v xml:space="preserve">Evolución de la producción de energía renovable peninsular
</v>
      </c>
    </row>
    <row r="48" spans="4:5" ht="12.6" customHeight="1">
      <c r="D48" s="418" t="s">
        <v>5</v>
      </c>
      <c r="E48" s="419" t="str">
        <f>'C41'!C7</f>
        <v xml:space="preserve">Evolución de la potencia instalada renovable peninsular
</v>
      </c>
    </row>
    <row r="49" spans="3:5" ht="12.6" customHeight="1">
      <c r="D49" s="418" t="s">
        <v>5</v>
      </c>
      <c r="E49" s="420" t="str">
        <f>MID('C42'!C7,1,98)</f>
        <v>Evolución anual de la cobertura de la demanda de energía eléctrica en los sistemas no peninsulares</v>
      </c>
    </row>
    <row r="50" spans="3:5" ht="12.6" customHeight="1">
      <c r="D50" s="418" t="s">
        <v>5</v>
      </c>
      <c r="E50" s="419" t="str">
        <f>MID('C43'!C7,1,60)</f>
        <v xml:space="preserve">Balance anual de energía eléctrica sistemas no peninsulares </v>
      </c>
    </row>
    <row r="51" spans="3:5" ht="12.6" customHeight="1">
      <c r="D51" s="418" t="s">
        <v>5</v>
      </c>
      <c r="E51" s="419" t="str">
        <f>'C44'!C7</f>
        <v>Desglose de potencia instalada a 31.12.2020.
Sistemas no peninsulares</v>
      </c>
    </row>
    <row r="52" spans="3:5" ht="12.6" customHeight="1">
      <c r="D52" s="418" t="s">
        <v>5</v>
      </c>
      <c r="E52" s="419" t="str">
        <f>MID('C45'!C7,1,48)</f>
        <v>Balance de energía eléctrica nacional por CC.AA.</v>
      </c>
    </row>
    <row r="53" spans="3:5" ht="12.6" customHeight="1">
      <c r="D53" s="418" t="s">
        <v>5</v>
      </c>
      <c r="E53" s="419" t="str">
        <f>'C46'!C7</f>
        <v>Porcentaje de producción renovable y no renovable por CC.AA.</v>
      </c>
    </row>
    <row r="54" spans="3:5" ht="12.6" customHeight="1">
      <c r="D54" s="418" t="s">
        <v>5</v>
      </c>
      <c r="E54" s="419" t="str">
        <f>'C47'!C7</f>
        <v xml:space="preserve">Estructura de la producción no renovable por tipo de central por CC.AA.
</v>
      </c>
    </row>
    <row r="55" spans="3:5" ht="12.6" customHeight="1">
      <c r="D55" s="418" t="s">
        <v>5</v>
      </c>
      <c r="E55" s="419" t="str">
        <f>'C48'!C7</f>
        <v>Estructura de la producción renovable por tipo de central por CC.AA.</v>
      </c>
    </row>
    <row r="56" spans="3:5" ht="12.6" customHeight="1">
      <c r="D56" s="418" t="s">
        <v>5</v>
      </c>
      <c r="E56" s="420" t="str">
        <f>'C49'!C7</f>
        <v>Desglose de potencia instalada a 31.12.2020. Sistema eléctrico nacional por CC.AA.</v>
      </c>
    </row>
    <row r="57" spans="3:5" ht="12.6" customHeight="1">
      <c r="D57" s="418" t="s">
        <v>5</v>
      </c>
      <c r="E57" s="420" t="str">
        <f>'C50'!C7</f>
        <v>Estructura de la potencia instalada no renovable por tipo de central por CC.AA.</v>
      </c>
    </row>
    <row r="58" spans="3:5" ht="12.6" customHeight="1">
      <c r="D58" s="418" t="s">
        <v>5</v>
      </c>
      <c r="E58" s="419" t="str">
        <f>'C51'!C7</f>
        <v xml:space="preserve">Estructura de la potencia instalada renovable por tipo de central por CC.AA.
</v>
      </c>
    </row>
    <row r="59" spans="3:5" ht="12.6" customHeight="1">
      <c r="D59" s="418" t="s">
        <v>5</v>
      </c>
      <c r="E59" s="419" t="str">
        <f>'C52'!C7</f>
        <v xml:space="preserve">Producción de las centrales térmicas peninsulares
</v>
      </c>
    </row>
    <row r="60" spans="3:5" ht="10.15" customHeight="1">
      <c r="D60" s="417"/>
      <c r="E60" s="417"/>
    </row>
    <row r="62" spans="3:5">
      <c r="C62" s="96"/>
    </row>
  </sheetData>
  <customSheetViews>
    <customSheetView guid="{7C7883F2-DB79-11D6-846D-0008C7298EBA}" showGridLines="0" showRowCol="0" outlineSymbols="0" showRuler="0"/>
    <customSheetView guid="{7C7883F1-DB79-11D6-846D-0008C7298EBA}" showGridLines="0" showRowCol="0" outlineSymbols="0" showRuler="0"/>
    <customSheetView guid="{7C7883F0-DB79-11D6-846D-0008C7298EBA}" showGridLines="0" showRowCol="0" outlineSymbols="0" showRuler="0"/>
    <customSheetView guid="{7C7883EF-DB79-11D6-846D-0008C7298EBA}" showGridLines="0" showRowCol="0" outlineSymbols="0" showRuler="0"/>
    <customSheetView guid="{7C7883EE-DB79-11D6-846D-0008C7298EBA}" showGridLines="0" showRowCol="0" outlineSymbols="0" showRuler="0"/>
    <customSheetView guid="{7C7883ED-DB79-11D6-846D-0008C7298EBA}" showGridLines="0" showRowCol="0" outlineSymbols="0" showRuler="0"/>
    <customSheetView guid="{7C7883EC-DB79-11D6-846D-0008C7298EBA}" showGridLines="0" showRowCol="0" outlineSymbols="0" showRuler="0"/>
    <customSheetView guid="{7C7883EB-DB79-11D6-846D-0008C7298EBA}" showGridLines="0" showRowCol="0" outlineSymbols="0" showRuler="0"/>
  </customSheetViews>
  <phoneticPr fontId="18" type="noConversion"/>
  <hyperlinks>
    <hyperlink ref="E8" location="'C1'!A1" display="Evolución de la generación renovable y no renovable peninsular" xr:uid="{00000000-0004-0000-0000-000000000000}"/>
    <hyperlink ref="E9" location="'C2'!A1" display="Balance de energía eléctrica nacional" xr:uid="{00000000-0004-0000-0000-000001000000}"/>
    <hyperlink ref="E10" location="'C3'!A1" display="Balance de potencia eléctrica nacional a 31.12.2015" xr:uid="{00000000-0004-0000-0000-000002000000}"/>
    <hyperlink ref="E11" location="'C4'!A1" display="Evolución de la potencia instalada peninsular" xr:uid="{00000000-0004-0000-0000-000003000000}"/>
    <hyperlink ref="E12" location="'C5'!A1" display="Evolución del índice de cobertura mínimo peninsular" xr:uid="{00000000-0004-0000-0000-000004000000}"/>
    <hyperlink ref="E13" location="'C6'!A1" display="Evolución de la producción de energía renovable y no renovable peninsular " xr:uid="{00000000-0004-0000-0000-000005000000}"/>
    <hyperlink ref="E14" location="'C7'!A1" display="Estructura de la generación anual de energía renovable peninsular 2015" xr:uid="{00000000-0004-0000-0000-000006000000}"/>
    <hyperlink ref="E15" location="'C8'!A1" display="Cobertura máxima, media y mínima con hidráulica, eólica y solar peninsular en 2015" xr:uid="{00000000-0004-0000-0000-000007000000}"/>
    <hyperlink ref="E16" location="'C9'!A1" display="Generación hidráulica mensual comparada con la generación media histórica" xr:uid="{00000000-0004-0000-0000-000008000000}"/>
    <hyperlink ref="E17" location="'C10'!A1" display="Energía producible hidráulica diaria durante 2015 comparada con el " xr:uid="{00000000-0004-0000-0000-000009000000}"/>
    <hyperlink ref="E18" location="'C11'!A1" display="Estructura de generación anual de energía eléctrica peninsular" xr:uid="{00000000-0004-0000-0000-00000A000000}"/>
    <hyperlink ref="E19" location="'C12'!A1" display="Coeficiente de utilización de las centrales térmicas" xr:uid="{00000000-0004-0000-0000-00000B000000}"/>
    <hyperlink ref="E20" location="'C13'!A1" display="Evolución de la cobertura de la demanda de las Islas Baleares" xr:uid="{00000000-0004-0000-0000-00000C000000}"/>
    <hyperlink ref="E21" location="'C14'!A1" display="Evolución de la estructura de generación de las Islas Canarias" xr:uid="{00000000-0004-0000-0000-00000D000000}"/>
    <hyperlink ref="E22" location="'C15'!A1" display="Emisiones y factor de emisión de CO2 asociado a la generación " xr:uid="{00000000-0004-0000-0000-00000E000000}"/>
    <hyperlink ref="E23" location="'C16'!A1" display="Ratio generación/demanda (%) y generación neta (GWh) en 2015 por CC.AA." xr:uid="{00000000-0004-0000-0000-00000F000000}"/>
    <hyperlink ref="E24" location="'C17'!A1" display="'C17'!A1" xr:uid="{00000000-0004-0000-0000-000010000000}"/>
    <hyperlink ref="E25" location="'C18'!A1" display="'C18'!A1" xr:uid="{00000000-0004-0000-0000-000011000000}"/>
    <hyperlink ref="E26" location="'C19'!A1" display="'C19'!A1" xr:uid="{00000000-0004-0000-0000-000012000000}"/>
    <hyperlink ref="E27" location="'C20'!A1" display="'C20'!A1" xr:uid="{00000000-0004-0000-0000-000013000000}"/>
    <hyperlink ref="E28" location="'C21'!A1" display="'C21'!A1" xr:uid="{00000000-0004-0000-0000-000014000000}"/>
    <hyperlink ref="E29" location="'C22'!A1" display="'C22'!A1" xr:uid="{00000000-0004-0000-0000-000015000000}"/>
    <hyperlink ref="E30" location="'C23'!A1" display="'C23'!A1" xr:uid="{00000000-0004-0000-0000-000016000000}"/>
    <hyperlink ref="E31" location="'C24'!A1" display="'C24'!A1" xr:uid="{00000000-0004-0000-0000-000017000000}"/>
    <hyperlink ref="E32" location="'C25'!A1" display="'C25'!A1" xr:uid="{00000000-0004-0000-0000-000018000000}"/>
    <hyperlink ref="E33" location="'C26'!A1" display="'C26'!A1" xr:uid="{00000000-0004-0000-0000-000019000000}"/>
    <hyperlink ref="E34" location="'C27'!A1" display="'C27'!A1" xr:uid="{00000000-0004-0000-0000-00001A000000}"/>
    <hyperlink ref="E35" location="'C28'!A1" display="'C28'!A1" xr:uid="{00000000-0004-0000-0000-00001B000000}"/>
    <hyperlink ref="E36" location="'C29'!A1" display="'C29'!A1" xr:uid="{00000000-0004-0000-0000-00001C000000}"/>
    <hyperlink ref="E37" location="'C30'!A1" display="'C30'!A1" xr:uid="{00000000-0004-0000-0000-00001D000000}"/>
    <hyperlink ref="E38" location="'C31'!A1" display="'C31'!A1" xr:uid="{00000000-0004-0000-0000-00001E000000}"/>
    <hyperlink ref="E39" location="'C32'!A1" display="'C32'!A1" xr:uid="{00000000-0004-0000-0000-00001F000000}"/>
    <hyperlink ref="E40" location="'C33'!A1" display="'C33'!A1" xr:uid="{00000000-0004-0000-0000-000020000000}"/>
    <hyperlink ref="E41" location="'C34'!A1" display="'C34'!A1" xr:uid="{00000000-0004-0000-0000-000021000000}"/>
    <hyperlink ref="E42" location="'C35'!A1" display="'C35'!A1" xr:uid="{00000000-0004-0000-0000-000022000000}"/>
    <hyperlink ref="E43" location="'C36'!A1" display="'C36'!A1" xr:uid="{00000000-0004-0000-0000-000023000000}"/>
    <hyperlink ref="E44" location="'C37'!A1" display="'C37'!A1" xr:uid="{00000000-0004-0000-0000-000024000000}"/>
    <hyperlink ref="E45" location="'C38'!A1" display="'C38'!A1" xr:uid="{00000000-0004-0000-0000-000025000000}"/>
    <hyperlink ref="E46" location="'C39'!A1" display="'C39'!A1" xr:uid="{00000000-0004-0000-0000-000026000000}"/>
    <hyperlink ref="E47" location="'C40'!A1" display="'C40'!A1" xr:uid="{00000000-0004-0000-0000-000027000000}"/>
    <hyperlink ref="E48" location="'C41'!A1" display="'C41'!A1" xr:uid="{00000000-0004-0000-0000-000028000000}"/>
    <hyperlink ref="E49" location="'C42'!A1" display="'C42'!A1" xr:uid="{00000000-0004-0000-0000-000029000000}"/>
    <hyperlink ref="E50" location="'C43'!A1" display="'C43'!A1" xr:uid="{00000000-0004-0000-0000-00002A000000}"/>
    <hyperlink ref="E51" location="'C44'!A1" display="'C44'!A1" xr:uid="{00000000-0004-0000-0000-00002B000000}"/>
    <hyperlink ref="E52" location="'C45'!A1" display="'C45'!A1" xr:uid="{00000000-0004-0000-0000-00002C000000}"/>
    <hyperlink ref="E53" location="'C46'!A1" display="'C46'!A1" xr:uid="{00000000-0004-0000-0000-00002D000000}"/>
    <hyperlink ref="E54" location="'C47'!A1" display="'C47'!A1" xr:uid="{00000000-0004-0000-0000-00002E000000}"/>
    <hyperlink ref="E55" location="'C48'!A1" display="'C48'!A1" xr:uid="{00000000-0004-0000-0000-00002F000000}"/>
    <hyperlink ref="E56" location="'C49'!A1" display="'C49'!A1" xr:uid="{00000000-0004-0000-0000-000030000000}"/>
    <hyperlink ref="E57" location="'C50'!A1" display="'C50'!A1" xr:uid="{00000000-0004-0000-0000-000031000000}"/>
    <hyperlink ref="E58" location="'C51'!A1" display="'C51'!A1" xr:uid="{00000000-0004-0000-0000-000032000000}"/>
    <hyperlink ref="E59" location="'C52'!A1" display="'C52'!A1" xr:uid="{00000000-0004-0000-0000-000033000000}"/>
  </hyperlinks>
  <printOptions horizontalCentered="1" verticalCentered="1"/>
  <pageMargins left="0.39370078740157483" right="0.78740157480314965" top="0.39370078740157483" bottom="0.98425196850393704" header="0" footer="0"/>
  <pageSetup paperSize="9" scale="56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5">
    <pageSetUpPr autoPageBreaks="0"/>
  </sheetPr>
  <dimension ref="A1:E29"/>
  <sheetViews>
    <sheetView showGridLines="0" showRowColHeaders="0" showOutlineSymbols="0" zoomScaleNormal="100" workbookViewId="0">
      <selection activeCell="B2" sqref="B2"/>
    </sheetView>
  </sheetViews>
  <sheetFormatPr baseColWidth="10" defaultColWidth="11.42578125" defaultRowHeight="12.75"/>
  <cols>
    <col min="1" max="1" width="0.140625" style="1" customWidth="1"/>
    <col min="2" max="2" width="2.7109375" style="1" customWidth="1"/>
    <col min="3" max="3" width="23.7109375" style="1" customWidth="1"/>
    <col min="4" max="4" width="1.28515625" style="1" customWidth="1"/>
    <col min="5" max="5" width="105.7109375" style="1" customWidth="1"/>
    <col min="6" max="16384" width="11.42578125" style="138"/>
  </cols>
  <sheetData>
    <row r="1" spans="1:5" s="1" customFormat="1" ht="0.75" customHeight="1"/>
    <row r="2" spans="1:5" s="1" customFormat="1" ht="21" customHeight="1">
      <c r="E2" s="66" t="s">
        <v>36</v>
      </c>
    </row>
    <row r="3" spans="1:5" s="1" customFormat="1" ht="15" customHeight="1">
      <c r="E3" s="987" t="s">
        <v>559</v>
      </c>
    </row>
    <row r="4" spans="1:5" s="4" customFormat="1" ht="20.25" customHeight="1">
      <c r="B4" s="5"/>
      <c r="C4" s="6" t="str">
        <f>Indice!C4</f>
        <v>Producción de energía eléctrica</v>
      </c>
    </row>
    <row r="5" spans="1:5" s="4" customFormat="1" ht="12.75" customHeight="1">
      <c r="B5" s="5"/>
      <c r="C5" s="15"/>
    </row>
    <row r="6" spans="1:5" s="4" customFormat="1" ht="13.5" customHeight="1">
      <c r="B6" s="5"/>
      <c r="C6" s="10"/>
      <c r="D6" s="21"/>
      <c r="E6" s="21"/>
    </row>
    <row r="7" spans="1:5" s="4" customFormat="1" ht="12.75" customHeight="1">
      <c r="B7" s="5"/>
      <c r="C7" s="1045" t="s">
        <v>575</v>
      </c>
      <c r="D7" s="21"/>
      <c r="E7" s="596"/>
    </row>
    <row r="8" spans="1:5" s="1" customFormat="1" ht="12.75" customHeight="1">
      <c r="A8" s="4"/>
      <c r="B8" s="5"/>
      <c r="C8" s="1045"/>
      <c r="D8" s="21"/>
      <c r="E8" s="596"/>
    </row>
    <row r="9" spans="1:5" s="1" customFormat="1" ht="12.75" customHeight="1">
      <c r="A9" s="4"/>
      <c r="B9" s="5"/>
      <c r="C9" s="1045"/>
      <c r="D9" s="21"/>
      <c r="E9" s="596"/>
    </row>
    <row r="10" spans="1:5" s="1" customFormat="1" ht="12.75" customHeight="1">
      <c r="A10" s="4"/>
      <c r="B10" s="5"/>
      <c r="C10" s="1045"/>
      <c r="D10" s="21"/>
      <c r="E10" s="596"/>
    </row>
    <row r="11" spans="1:5" s="1" customFormat="1" ht="12.75" customHeight="1">
      <c r="A11" s="4"/>
      <c r="B11" s="5"/>
      <c r="C11" s="347" t="s">
        <v>316</v>
      </c>
      <c r="D11" s="21"/>
      <c r="E11" s="417"/>
    </row>
    <row r="12" spans="1:5" s="1" customFormat="1" ht="12.75" customHeight="1">
      <c r="A12" s="4"/>
      <c r="B12" s="5"/>
      <c r="D12" s="21"/>
      <c r="E12" s="417"/>
    </row>
    <row r="13" spans="1:5" s="1" customFormat="1" ht="12.75" customHeight="1">
      <c r="A13" s="4"/>
      <c r="B13" s="5"/>
      <c r="C13" s="10"/>
      <c r="D13" s="21"/>
      <c r="E13" s="417"/>
    </row>
    <row r="14" spans="1:5" s="1" customFormat="1" ht="12.75" customHeight="1">
      <c r="A14" s="4"/>
      <c r="B14" s="5"/>
      <c r="C14" s="10"/>
      <c r="D14" s="21"/>
      <c r="E14" s="417"/>
    </row>
    <row r="15" spans="1:5" s="1" customFormat="1" ht="12.75" customHeight="1">
      <c r="A15" s="4"/>
      <c r="B15" s="5"/>
      <c r="C15" s="10"/>
      <c r="D15" s="21"/>
      <c r="E15" s="417"/>
    </row>
    <row r="16" spans="1:5" s="1" customFormat="1" ht="12.75" customHeight="1">
      <c r="A16" s="4"/>
      <c r="B16" s="5"/>
      <c r="C16" s="10"/>
      <c r="D16" s="21"/>
      <c r="E16" s="417"/>
    </row>
    <row r="17" spans="1:5" s="1" customFormat="1" ht="12.75" customHeight="1">
      <c r="A17" s="4"/>
      <c r="B17" s="5"/>
      <c r="C17" s="10"/>
      <c r="D17" s="21"/>
      <c r="E17" s="417"/>
    </row>
    <row r="18" spans="1:5" s="1" customFormat="1" ht="12.75" customHeight="1">
      <c r="A18" s="4"/>
      <c r="B18" s="5"/>
      <c r="C18" s="10"/>
      <c r="D18" s="21"/>
      <c r="E18" s="417"/>
    </row>
    <row r="19" spans="1:5" s="1" customFormat="1" ht="12.75" customHeight="1">
      <c r="A19" s="4"/>
      <c r="B19" s="5"/>
      <c r="C19" s="10"/>
      <c r="D19" s="21"/>
      <c r="E19" s="417"/>
    </row>
    <row r="20" spans="1:5" s="1" customFormat="1" ht="12.75" customHeight="1">
      <c r="A20" s="4"/>
      <c r="B20" s="5"/>
      <c r="C20" s="10"/>
      <c r="D20" s="21"/>
      <c r="E20" s="417"/>
    </row>
    <row r="21" spans="1:5" s="1" customFormat="1" ht="12.75" customHeight="1">
      <c r="A21" s="4"/>
      <c r="B21" s="5"/>
      <c r="C21" s="10"/>
      <c r="D21" s="21"/>
      <c r="E21" s="417"/>
    </row>
    <row r="22" spans="1:5" ht="12.75" customHeight="1">
      <c r="E22" s="597"/>
    </row>
    <row r="23" spans="1:5">
      <c r="E23" s="598"/>
    </row>
    <row r="24" spans="1:5">
      <c r="E24" s="598"/>
    </row>
    <row r="25" spans="1:5">
      <c r="E25" s="780" t="s">
        <v>558</v>
      </c>
    </row>
    <row r="26" spans="1:5">
      <c r="E26" s="764"/>
    </row>
    <row r="29" spans="1:5" ht="8.25" customHeight="1"/>
  </sheetData>
  <mergeCells count="1">
    <mergeCell ref="C7:C10"/>
  </mergeCells>
  <hyperlinks>
    <hyperlink ref="C4" location="Indice!A1" display="Indice!A1" xr:uid="{00000000-0004-0000-0900-000000000000}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horizontalDpi="4294967292" verticalDpi="4294967292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6">
    <pageSetUpPr autoPageBreaks="0"/>
  </sheetPr>
  <dimension ref="B1:L27"/>
  <sheetViews>
    <sheetView showGridLines="0" showRowColHeaders="0" showOutlineSymbols="0" zoomScaleNormal="100" workbookViewId="0">
      <selection activeCell="B2" sqref="B2"/>
    </sheetView>
  </sheetViews>
  <sheetFormatPr baseColWidth="10" defaultColWidth="11.42578125" defaultRowHeight="12.75"/>
  <cols>
    <col min="1" max="1" width="0.140625" style="1" customWidth="1"/>
    <col min="2" max="2" width="2.7109375" style="1" customWidth="1"/>
    <col min="3" max="3" width="23.7109375" style="1" customWidth="1"/>
    <col min="4" max="4" width="1.28515625" style="1" customWidth="1"/>
    <col min="5" max="5" width="105.7109375" style="1" customWidth="1"/>
    <col min="6" max="16384" width="11.42578125" style="1"/>
  </cols>
  <sheetData>
    <row r="1" spans="2:5" ht="0.75" customHeight="1"/>
    <row r="2" spans="2:5" ht="21" customHeight="1">
      <c r="E2" s="66" t="s">
        <v>36</v>
      </c>
    </row>
    <row r="3" spans="2:5" ht="15" customHeight="1">
      <c r="E3" s="987" t="s">
        <v>559</v>
      </c>
    </row>
    <row r="4" spans="2:5" s="4" customFormat="1" ht="20.25" customHeight="1">
      <c r="B4" s="5"/>
      <c r="C4" s="6" t="str">
        <f>Indice!C4</f>
        <v>Producción de energía eléctrica</v>
      </c>
    </row>
    <row r="5" spans="2:5" s="4" customFormat="1" ht="12.75" customHeight="1">
      <c r="B5" s="5"/>
      <c r="C5" s="7"/>
    </row>
    <row r="6" spans="2:5" s="4" customFormat="1" ht="13.5" customHeight="1">
      <c r="B6" s="5"/>
      <c r="C6" s="10"/>
      <c r="D6" s="21"/>
      <c r="E6" s="21"/>
    </row>
    <row r="7" spans="2:5" s="4" customFormat="1" ht="12.75" customHeight="1">
      <c r="B7" s="5"/>
      <c r="C7" s="1045" t="s">
        <v>570</v>
      </c>
      <c r="D7" s="21"/>
      <c r="E7" s="596"/>
    </row>
    <row r="8" spans="2:5" s="4" customFormat="1" ht="12.75" customHeight="1">
      <c r="B8" s="5"/>
      <c r="C8" s="1045"/>
      <c r="D8" s="21"/>
      <c r="E8" s="596"/>
    </row>
    <row r="9" spans="2:5" s="4" customFormat="1" ht="12.75" customHeight="1">
      <c r="B9" s="5"/>
      <c r="C9" s="1045"/>
      <c r="D9" s="21"/>
      <c r="E9" s="596"/>
    </row>
    <row r="10" spans="2:5" s="4" customFormat="1" ht="12.75" customHeight="1">
      <c r="B10" s="5"/>
      <c r="C10" s="1045"/>
      <c r="D10" s="21"/>
      <c r="E10" s="596"/>
    </row>
    <row r="11" spans="2:5" s="4" customFormat="1" ht="12.75" customHeight="1">
      <c r="B11" s="5"/>
      <c r="C11" s="347" t="s">
        <v>316</v>
      </c>
      <c r="D11" s="21"/>
      <c r="E11" s="417"/>
    </row>
    <row r="12" spans="2:5" s="4" customFormat="1" ht="12.75" customHeight="1">
      <c r="B12" s="5"/>
      <c r="C12" s="98"/>
      <c r="D12" s="21"/>
      <c r="E12" s="417"/>
    </row>
    <row r="13" spans="2:5" s="4" customFormat="1" ht="12.75" customHeight="1">
      <c r="B13" s="5"/>
      <c r="D13" s="21"/>
      <c r="E13" s="417"/>
    </row>
    <row r="14" spans="2:5" s="4" customFormat="1" ht="12.75" customHeight="1">
      <c r="B14" s="5"/>
      <c r="D14" s="21"/>
      <c r="E14" s="417"/>
    </row>
    <row r="15" spans="2:5" s="4" customFormat="1" ht="12.75" customHeight="1">
      <c r="B15" s="5"/>
      <c r="C15" s="10"/>
      <c r="D15" s="21"/>
      <c r="E15" s="417"/>
    </row>
    <row r="16" spans="2:5" s="4" customFormat="1" ht="12.75" customHeight="1">
      <c r="B16" s="5"/>
      <c r="C16" s="10"/>
      <c r="D16" s="21"/>
      <c r="E16" s="417"/>
    </row>
    <row r="17" spans="2:12" s="4" customFormat="1" ht="12.75" customHeight="1">
      <c r="B17" s="5"/>
      <c r="C17" s="10"/>
      <c r="D17" s="21"/>
      <c r="E17" s="417"/>
    </row>
    <row r="18" spans="2:12" s="4" customFormat="1" ht="12.75" customHeight="1">
      <c r="B18" s="5"/>
      <c r="C18" s="10"/>
      <c r="D18" s="21"/>
      <c r="E18" s="417"/>
    </row>
    <row r="19" spans="2:12" s="4" customFormat="1" ht="12.75" customHeight="1">
      <c r="B19" s="5"/>
      <c r="C19" s="10"/>
      <c r="D19" s="21"/>
      <c r="E19" s="417"/>
    </row>
    <row r="20" spans="2:12" s="4" customFormat="1" ht="12.75" customHeight="1">
      <c r="B20" s="5"/>
      <c r="C20" s="10"/>
      <c r="D20" s="21"/>
      <c r="E20" s="417"/>
    </row>
    <row r="21" spans="2:12" s="4" customFormat="1" ht="12.75" customHeight="1">
      <c r="B21" s="5"/>
      <c r="C21" s="10"/>
      <c r="D21" s="21"/>
      <c r="E21" s="417"/>
    </row>
    <row r="22" spans="2:12" ht="12.75" customHeight="1">
      <c r="E22" s="599"/>
      <c r="F22" s="358"/>
      <c r="G22" s="358"/>
      <c r="H22" s="358"/>
      <c r="I22" s="358"/>
      <c r="J22" s="358"/>
      <c r="K22" s="358"/>
      <c r="L22" s="358"/>
    </row>
    <row r="23" spans="2:12">
      <c r="E23" s="598"/>
    </row>
    <row r="24" spans="2:12">
      <c r="E24" s="598"/>
    </row>
    <row r="25" spans="2:12">
      <c r="E25" s="357"/>
    </row>
    <row r="27" spans="2:12" ht="9" customHeight="1"/>
  </sheetData>
  <mergeCells count="1">
    <mergeCell ref="C7:C10"/>
  </mergeCells>
  <hyperlinks>
    <hyperlink ref="C4" location="Indice!A1" display="Indice!A1" xr:uid="{00000000-0004-0000-0A00-000000000000}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horizontalDpi="4294967292" verticalDpi="4294967292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A1:J41"/>
  <sheetViews>
    <sheetView showGridLines="0" showRowColHeaders="0" zoomScaleNormal="100" workbookViewId="0">
      <selection activeCell="B2" sqref="B2"/>
    </sheetView>
  </sheetViews>
  <sheetFormatPr baseColWidth="10" defaultRowHeight="12.75"/>
  <cols>
    <col min="1" max="1" width="0.140625" style="237" customWidth="1"/>
    <col min="2" max="2" width="2.7109375" style="237" customWidth="1"/>
    <col min="3" max="3" width="23.7109375" style="237" customWidth="1"/>
    <col min="4" max="4" width="1.28515625" style="237" customWidth="1"/>
    <col min="5" max="5" width="58.85546875" style="237" customWidth="1"/>
    <col min="6" max="7" width="11.42578125" style="249"/>
    <col min="8" max="8" width="2.140625" style="249" customWidth="1"/>
    <col min="9" max="9" width="11.42578125" style="249"/>
    <col min="10" max="10" width="9.5703125" style="249" customWidth="1"/>
    <col min="11" max="256" width="11.42578125" style="249"/>
    <col min="257" max="257" width="0.140625" style="249" customWidth="1"/>
    <col min="258" max="258" width="2.7109375" style="249" customWidth="1"/>
    <col min="259" max="259" width="18.5703125" style="249" customWidth="1"/>
    <col min="260" max="260" width="1.28515625" style="249" customWidth="1"/>
    <col min="261" max="261" width="58.85546875" style="249" customWidth="1"/>
    <col min="262" max="263" width="11.42578125" style="249"/>
    <col min="264" max="264" width="2.140625" style="249" customWidth="1"/>
    <col min="265" max="265" width="11.42578125" style="249"/>
    <col min="266" max="266" width="9.5703125" style="249" customWidth="1"/>
    <col min="267" max="512" width="11.42578125" style="249"/>
    <col min="513" max="513" width="0.140625" style="249" customWidth="1"/>
    <col min="514" max="514" width="2.7109375" style="249" customWidth="1"/>
    <col min="515" max="515" width="18.5703125" style="249" customWidth="1"/>
    <col min="516" max="516" width="1.28515625" style="249" customWidth="1"/>
    <col min="517" max="517" width="58.85546875" style="249" customWidth="1"/>
    <col min="518" max="519" width="11.42578125" style="249"/>
    <col min="520" max="520" width="2.140625" style="249" customWidth="1"/>
    <col min="521" max="521" width="11.42578125" style="249"/>
    <col min="522" max="522" width="9.5703125" style="249" customWidth="1"/>
    <col min="523" max="768" width="11.42578125" style="249"/>
    <col min="769" max="769" width="0.140625" style="249" customWidth="1"/>
    <col min="770" max="770" width="2.7109375" style="249" customWidth="1"/>
    <col min="771" max="771" width="18.5703125" style="249" customWidth="1"/>
    <col min="772" max="772" width="1.28515625" style="249" customWidth="1"/>
    <col min="773" max="773" width="58.85546875" style="249" customWidth="1"/>
    <col min="774" max="775" width="11.42578125" style="249"/>
    <col min="776" max="776" width="2.140625" style="249" customWidth="1"/>
    <col min="777" max="777" width="11.42578125" style="249"/>
    <col min="778" max="778" width="9.5703125" style="249" customWidth="1"/>
    <col min="779" max="1024" width="11.42578125" style="249"/>
    <col min="1025" max="1025" width="0.140625" style="249" customWidth="1"/>
    <col min="1026" max="1026" width="2.7109375" style="249" customWidth="1"/>
    <col min="1027" max="1027" width="18.5703125" style="249" customWidth="1"/>
    <col min="1028" max="1028" width="1.28515625" style="249" customWidth="1"/>
    <col min="1029" max="1029" width="58.85546875" style="249" customWidth="1"/>
    <col min="1030" max="1031" width="11.42578125" style="249"/>
    <col min="1032" max="1032" width="2.140625" style="249" customWidth="1"/>
    <col min="1033" max="1033" width="11.42578125" style="249"/>
    <col min="1034" max="1034" width="9.5703125" style="249" customWidth="1"/>
    <col min="1035" max="1280" width="11.42578125" style="249"/>
    <col min="1281" max="1281" width="0.140625" style="249" customWidth="1"/>
    <col min="1282" max="1282" width="2.7109375" style="249" customWidth="1"/>
    <col min="1283" max="1283" width="18.5703125" style="249" customWidth="1"/>
    <col min="1284" max="1284" width="1.28515625" style="249" customWidth="1"/>
    <col min="1285" max="1285" width="58.85546875" style="249" customWidth="1"/>
    <col min="1286" max="1287" width="11.42578125" style="249"/>
    <col min="1288" max="1288" width="2.140625" style="249" customWidth="1"/>
    <col min="1289" max="1289" width="11.42578125" style="249"/>
    <col min="1290" max="1290" width="9.5703125" style="249" customWidth="1"/>
    <col min="1291" max="1536" width="11.42578125" style="249"/>
    <col min="1537" max="1537" width="0.140625" style="249" customWidth="1"/>
    <col min="1538" max="1538" width="2.7109375" style="249" customWidth="1"/>
    <col min="1539" max="1539" width="18.5703125" style="249" customWidth="1"/>
    <col min="1540" max="1540" width="1.28515625" style="249" customWidth="1"/>
    <col min="1541" max="1541" width="58.85546875" style="249" customWidth="1"/>
    <col min="1542" max="1543" width="11.42578125" style="249"/>
    <col min="1544" max="1544" width="2.140625" style="249" customWidth="1"/>
    <col min="1545" max="1545" width="11.42578125" style="249"/>
    <col min="1546" max="1546" width="9.5703125" style="249" customWidth="1"/>
    <col min="1547" max="1792" width="11.42578125" style="249"/>
    <col min="1793" max="1793" width="0.140625" style="249" customWidth="1"/>
    <col min="1794" max="1794" width="2.7109375" style="249" customWidth="1"/>
    <col min="1795" max="1795" width="18.5703125" style="249" customWidth="1"/>
    <col min="1796" max="1796" width="1.28515625" style="249" customWidth="1"/>
    <col min="1797" max="1797" width="58.85546875" style="249" customWidth="1"/>
    <col min="1798" max="1799" width="11.42578125" style="249"/>
    <col min="1800" max="1800" width="2.140625" style="249" customWidth="1"/>
    <col min="1801" max="1801" width="11.42578125" style="249"/>
    <col min="1802" max="1802" width="9.5703125" style="249" customWidth="1"/>
    <col min="1803" max="2048" width="11.42578125" style="249"/>
    <col min="2049" max="2049" width="0.140625" style="249" customWidth="1"/>
    <col min="2050" max="2050" width="2.7109375" style="249" customWidth="1"/>
    <col min="2051" max="2051" width="18.5703125" style="249" customWidth="1"/>
    <col min="2052" max="2052" width="1.28515625" style="249" customWidth="1"/>
    <col min="2053" max="2053" width="58.85546875" style="249" customWidth="1"/>
    <col min="2054" max="2055" width="11.42578125" style="249"/>
    <col min="2056" max="2056" width="2.140625" style="249" customWidth="1"/>
    <col min="2057" max="2057" width="11.42578125" style="249"/>
    <col min="2058" max="2058" width="9.5703125" style="249" customWidth="1"/>
    <col min="2059" max="2304" width="11.42578125" style="249"/>
    <col min="2305" max="2305" width="0.140625" style="249" customWidth="1"/>
    <col min="2306" max="2306" width="2.7109375" style="249" customWidth="1"/>
    <col min="2307" max="2307" width="18.5703125" style="249" customWidth="1"/>
    <col min="2308" max="2308" width="1.28515625" style="249" customWidth="1"/>
    <col min="2309" max="2309" width="58.85546875" style="249" customWidth="1"/>
    <col min="2310" max="2311" width="11.42578125" style="249"/>
    <col min="2312" max="2312" width="2.140625" style="249" customWidth="1"/>
    <col min="2313" max="2313" width="11.42578125" style="249"/>
    <col min="2314" max="2314" width="9.5703125" style="249" customWidth="1"/>
    <col min="2315" max="2560" width="11.42578125" style="249"/>
    <col min="2561" max="2561" width="0.140625" style="249" customWidth="1"/>
    <col min="2562" max="2562" width="2.7109375" style="249" customWidth="1"/>
    <col min="2563" max="2563" width="18.5703125" style="249" customWidth="1"/>
    <col min="2564" max="2564" width="1.28515625" style="249" customWidth="1"/>
    <col min="2565" max="2565" width="58.85546875" style="249" customWidth="1"/>
    <col min="2566" max="2567" width="11.42578125" style="249"/>
    <col min="2568" max="2568" width="2.140625" style="249" customWidth="1"/>
    <col min="2569" max="2569" width="11.42578125" style="249"/>
    <col min="2570" max="2570" width="9.5703125" style="249" customWidth="1"/>
    <col min="2571" max="2816" width="11.42578125" style="249"/>
    <col min="2817" max="2817" width="0.140625" style="249" customWidth="1"/>
    <col min="2818" max="2818" width="2.7109375" style="249" customWidth="1"/>
    <col min="2819" max="2819" width="18.5703125" style="249" customWidth="1"/>
    <col min="2820" max="2820" width="1.28515625" style="249" customWidth="1"/>
    <col min="2821" max="2821" width="58.85546875" style="249" customWidth="1"/>
    <col min="2822" max="2823" width="11.42578125" style="249"/>
    <col min="2824" max="2824" width="2.140625" style="249" customWidth="1"/>
    <col min="2825" max="2825" width="11.42578125" style="249"/>
    <col min="2826" max="2826" width="9.5703125" style="249" customWidth="1"/>
    <col min="2827" max="3072" width="11.42578125" style="249"/>
    <col min="3073" max="3073" width="0.140625" style="249" customWidth="1"/>
    <col min="3074" max="3074" width="2.7109375" style="249" customWidth="1"/>
    <col min="3075" max="3075" width="18.5703125" style="249" customWidth="1"/>
    <col min="3076" max="3076" width="1.28515625" style="249" customWidth="1"/>
    <col min="3077" max="3077" width="58.85546875" style="249" customWidth="1"/>
    <col min="3078" max="3079" width="11.42578125" style="249"/>
    <col min="3080" max="3080" width="2.140625" style="249" customWidth="1"/>
    <col min="3081" max="3081" width="11.42578125" style="249"/>
    <col min="3082" max="3082" width="9.5703125" style="249" customWidth="1"/>
    <col min="3083" max="3328" width="11.42578125" style="249"/>
    <col min="3329" max="3329" width="0.140625" style="249" customWidth="1"/>
    <col min="3330" max="3330" width="2.7109375" style="249" customWidth="1"/>
    <col min="3331" max="3331" width="18.5703125" style="249" customWidth="1"/>
    <col min="3332" max="3332" width="1.28515625" style="249" customWidth="1"/>
    <col min="3333" max="3333" width="58.85546875" style="249" customWidth="1"/>
    <col min="3334" max="3335" width="11.42578125" style="249"/>
    <col min="3336" max="3336" width="2.140625" style="249" customWidth="1"/>
    <col min="3337" max="3337" width="11.42578125" style="249"/>
    <col min="3338" max="3338" width="9.5703125" style="249" customWidth="1"/>
    <col min="3339" max="3584" width="11.42578125" style="249"/>
    <col min="3585" max="3585" width="0.140625" style="249" customWidth="1"/>
    <col min="3586" max="3586" width="2.7109375" style="249" customWidth="1"/>
    <col min="3587" max="3587" width="18.5703125" style="249" customWidth="1"/>
    <col min="3588" max="3588" width="1.28515625" style="249" customWidth="1"/>
    <col min="3589" max="3589" width="58.85546875" style="249" customWidth="1"/>
    <col min="3590" max="3591" width="11.42578125" style="249"/>
    <col min="3592" max="3592" width="2.140625" style="249" customWidth="1"/>
    <col min="3593" max="3593" width="11.42578125" style="249"/>
    <col min="3594" max="3594" width="9.5703125" style="249" customWidth="1"/>
    <col min="3595" max="3840" width="11.42578125" style="249"/>
    <col min="3841" max="3841" width="0.140625" style="249" customWidth="1"/>
    <col min="3842" max="3842" width="2.7109375" style="249" customWidth="1"/>
    <col min="3843" max="3843" width="18.5703125" style="249" customWidth="1"/>
    <col min="3844" max="3844" width="1.28515625" style="249" customWidth="1"/>
    <col min="3845" max="3845" width="58.85546875" style="249" customWidth="1"/>
    <col min="3846" max="3847" width="11.42578125" style="249"/>
    <col min="3848" max="3848" width="2.140625" style="249" customWidth="1"/>
    <col min="3849" max="3849" width="11.42578125" style="249"/>
    <col min="3850" max="3850" width="9.5703125" style="249" customWidth="1"/>
    <col min="3851" max="4096" width="11.42578125" style="249"/>
    <col min="4097" max="4097" width="0.140625" style="249" customWidth="1"/>
    <col min="4098" max="4098" width="2.7109375" style="249" customWidth="1"/>
    <col min="4099" max="4099" width="18.5703125" style="249" customWidth="1"/>
    <col min="4100" max="4100" width="1.28515625" style="249" customWidth="1"/>
    <col min="4101" max="4101" width="58.85546875" style="249" customWidth="1"/>
    <col min="4102" max="4103" width="11.42578125" style="249"/>
    <col min="4104" max="4104" width="2.140625" style="249" customWidth="1"/>
    <col min="4105" max="4105" width="11.42578125" style="249"/>
    <col min="4106" max="4106" width="9.5703125" style="249" customWidth="1"/>
    <col min="4107" max="4352" width="11.42578125" style="249"/>
    <col min="4353" max="4353" width="0.140625" style="249" customWidth="1"/>
    <col min="4354" max="4354" width="2.7109375" style="249" customWidth="1"/>
    <col min="4355" max="4355" width="18.5703125" style="249" customWidth="1"/>
    <col min="4356" max="4356" width="1.28515625" style="249" customWidth="1"/>
    <col min="4357" max="4357" width="58.85546875" style="249" customWidth="1"/>
    <col min="4358" max="4359" width="11.42578125" style="249"/>
    <col min="4360" max="4360" width="2.140625" style="249" customWidth="1"/>
    <col min="4361" max="4361" width="11.42578125" style="249"/>
    <col min="4362" max="4362" width="9.5703125" style="249" customWidth="1"/>
    <col min="4363" max="4608" width="11.42578125" style="249"/>
    <col min="4609" max="4609" width="0.140625" style="249" customWidth="1"/>
    <col min="4610" max="4610" width="2.7109375" style="249" customWidth="1"/>
    <col min="4611" max="4611" width="18.5703125" style="249" customWidth="1"/>
    <col min="4612" max="4612" width="1.28515625" style="249" customWidth="1"/>
    <col min="4613" max="4613" width="58.85546875" style="249" customWidth="1"/>
    <col min="4614" max="4615" width="11.42578125" style="249"/>
    <col min="4616" max="4616" width="2.140625" style="249" customWidth="1"/>
    <col min="4617" max="4617" width="11.42578125" style="249"/>
    <col min="4618" max="4618" width="9.5703125" style="249" customWidth="1"/>
    <col min="4619" max="4864" width="11.42578125" style="249"/>
    <col min="4865" max="4865" width="0.140625" style="249" customWidth="1"/>
    <col min="4866" max="4866" width="2.7109375" style="249" customWidth="1"/>
    <col min="4867" max="4867" width="18.5703125" style="249" customWidth="1"/>
    <col min="4868" max="4868" width="1.28515625" style="249" customWidth="1"/>
    <col min="4869" max="4869" width="58.85546875" style="249" customWidth="1"/>
    <col min="4870" max="4871" width="11.42578125" style="249"/>
    <col min="4872" max="4872" width="2.140625" style="249" customWidth="1"/>
    <col min="4873" max="4873" width="11.42578125" style="249"/>
    <col min="4874" max="4874" width="9.5703125" style="249" customWidth="1"/>
    <col min="4875" max="5120" width="11.42578125" style="249"/>
    <col min="5121" max="5121" width="0.140625" style="249" customWidth="1"/>
    <col min="5122" max="5122" width="2.7109375" style="249" customWidth="1"/>
    <col min="5123" max="5123" width="18.5703125" style="249" customWidth="1"/>
    <col min="5124" max="5124" width="1.28515625" style="249" customWidth="1"/>
    <col min="5125" max="5125" width="58.85546875" style="249" customWidth="1"/>
    <col min="5126" max="5127" width="11.42578125" style="249"/>
    <col min="5128" max="5128" width="2.140625" style="249" customWidth="1"/>
    <col min="5129" max="5129" width="11.42578125" style="249"/>
    <col min="5130" max="5130" width="9.5703125" style="249" customWidth="1"/>
    <col min="5131" max="5376" width="11.42578125" style="249"/>
    <col min="5377" max="5377" width="0.140625" style="249" customWidth="1"/>
    <col min="5378" max="5378" width="2.7109375" style="249" customWidth="1"/>
    <col min="5379" max="5379" width="18.5703125" style="249" customWidth="1"/>
    <col min="5380" max="5380" width="1.28515625" style="249" customWidth="1"/>
    <col min="5381" max="5381" width="58.85546875" style="249" customWidth="1"/>
    <col min="5382" max="5383" width="11.42578125" style="249"/>
    <col min="5384" max="5384" width="2.140625" style="249" customWidth="1"/>
    <col min="5385" max="5385" width="11.42578125" style="249"/>
    <col min="5386" max="5386" width="9.5703125" style="249" customWidth="1"/>
    <col min="5387" max="5632" width="11.42578125" style="249"/>
    <col min="5633" max="5633" width="0.140625" style="249" customWidth="1"/>
    <col min="5634" max="5634" width="2.7109375" style="249" customWidth="1"/>
    <col min="5635" max="5635" width="18.5703125" style="249" customWidth="1"/>
    <col min="5636" max="5636" width="1.28515625" style="249" customWidth="1"/>
    <col min="5637" max="5637" width="58.85546875" style="249" customWidth="1"/>
    <col min="5638" max="5639" width="11.42578125" style="249"/>
    <col min="5640" max="5640" width="2.140625" style="249" customWidth="1"/>
    <col min="5641" max="5641" width="11.42578125" style="249"/>
    <col min="5642" max="5642" width="9.5703125" style="249" customWidth="1"/>
    <col min="5643" max="5888" width="11.42578125" style="249"/>
    <col min="5889" max="5889" width="0.140625" style="249" customWidth="1"/>
    <col min="5890" max="5890" width="2.7109375" style="249" customWidth="1"/>
    <col min="5891" max="5891" width="18.5703125" style="249" customWidth="1"/>
    <col min="5892" max="5892" width="1.28515625" style="249" customWidth="1"/>
    <col min="5893" max="5893" width="58.85546875" style="249" customWidth="1"/>
    <col min="5894" max="5895" width="11.42578125" style="249"/>
    <col min="5896" max="5896" width="2.140625" style="249" customWidth="1"/>
    <col min="5897" max="5897" width="11.42578125" style="249"/>
    <col min="5898" max="5898" width="9.5703125" style="249" customWidth="1"/>
    <col min="5899" max="6144" width="11.42578125" style="249"/>
    <col min="6145" max="6145" width="0.140625" style="249" customWidth="1"/>
    <col min="6146" max="6146" width="2.7109375" style="249" customWidth="1"/>
    <col min="6147" max="6147" width="18.5703125" style="249" customWidth="1"/>
    <col min="6148" max="6148" width="1.28515625" style="249" customWidth="1"/>
    <col min="6149" max="6149" width="58.85546875" style="249" customWidth="1"/>
    <col min="6150" max="6151" width="11.42578125" style="249"/>
    <col min="6152" max="6152" width="2.140625" style="249" customWidth="1"/>
    <col min="6153" max="6153" width="11.42578125" style="249"/>
    <col min="6154" max="6154" width="9.5703125" style="249" customWidth="1"/>
    <col min="6155" max="6400" width="11.42578125" style="249"/>
    <col min="6401" max="6401" width="0.140625" style="249" customWidth="1"/>
    <col min="6402" max="6402" width="2.7109375" style="249" customWidth="1"/>
    <col min="6403" max="6403" width="18.5703125" style="249" customWidth="1"/>
    <col min="6404" max="6404" width="1.28515625" style="249" customWidth="1"/>
    <col min="6405" max="6405" width="58.85546875" style="249" customWidth="1"/>
    <col min="6406" max="6407" width="11.42578125" style="249"/>
    <col min="6408" max="6408" width="2.140625" style="249" customWidth="1"/>
    <col min="6409" max="6409" width="11.42578125" style="249"/>
    <col min="6410" max="6410" width="9.5703125" style="249" customWidth="1"/>
    <col min="6411" max="6656" width="11.42578125" style="249"/>
    <col min="6657" max="6657" width="0.140625" style="249" customWidth="1"/>
    <col min="6658" max="6658" width="2.7109375" style="249" customWidth="1"/>
    <col min="6659" max="6659" width="18.5703125" style="249" customWidth="1"/>
    <col min="6660" max="6660" width="1.28515625" style="249" customWidth="1"/>
    <col min="6661" max="6661" width="58.85546875" style="249" customWidth="1"/>
    <col min="6662" max="6663" width="11.42578125" style="249"/>
    <col min="6664" max="6664" width="2.140625" style="249" customWidth="1"/>
    <col min="6665" max="6665" width="11.42578125" style="249"/>
    <col min="6666" max="6666" width="9.5703125" style="249" customWidth="1"/>
    <col min="6667" max="6912" width="11.42578125" style="249"/>
    <col min="6913" max="6913" width="0.140625" style="249" customWidth="1"/>
    <col min="6914" max="6914" width="2.7109375" style="249" customWidth="1"/>
    <col min="6915" max="6915" width="18.5703125" style="249" customWidth="1"/>
    <col min="6916" max="6916" width="1.28515625" style="249" customWidth="1"/>
    <col min="6917" max="6917" width="58.85546875" style="249" customWidth="1"/>
    <col min="6918" max="6919" width="11.42578125" style="249"/>
    <col min="6920" max="6920" width="2.140625" style="249" customWidth="1"/>
    <col min="6921" max="6921" width="11.42578125" style="249"/>
    <col min="6922" max="6922" width="9.5703125" style="249" customWidth="1"/>
    <col min="6923" max="7168" width="11.42578125" style="249"/>
    <col min="7169" max="7169" width="0.140625" style="249" customWidth="1"/>
    <col min="7170" max="7170" width="2.7109375" style="249" customWidth="1"/>
    <col min="7171" max="7171" width="18.5703125" style="249" customWidth="1"/>
    <col min="7172" max="7172" width="1.28515625" style="249" customWidth="1"/>
    <col min="7173" max="7173" width="58.85546875" style="249" customWidth="1"/>
    <col min="7174" max="7175" width="11.42578125" style="249"/>
    <col min="7176" max="7176" width="2.140625" style="249" customWidth="1"/>
    <col min="7177" max="7177" width="11.42578125" style="249"/>
    <col min="7178" max="7178" width="9.5703125" style="249" customWidth="1"/>
    <col min="7179" max="7424" width="11.42578125" style="249"/>
    <col min="7425" max="7425" width="0.140625" style="249" customWidth="1"/>
    <col min="7426" max="7426" width="2.7109375" style="249" customWidth="1"/>
    <col min="7427" max="7427" width="18.5703125" style="249" customWidth="1"/>
    <col min="7428" max="7428" width="1.28515625" style="249" customWidth="1"/>
    <col min="7429" max="7429" width="58.85546875" style="249" customWidth="1"/>
    <col min="7430" max="7431" width="11.42578125" style="249"/>
    <col min="7432" max="7432" width="2.140625" style="249" customWidth="1"/>
    <col min="7433" max="7433" width="11.42578125" style="249"/>
    <col min="7434" max="7434" width="9.5703125" style="249" customWidth="1"/>
    <col min="7435" max="7680" width="11.42578125" style="249"/>
    <col min="7681" max="7681" width="0.140625" style="249" customWidth="1"/>
    <col min="7682" max="7682" width="2.7109375" style="249" customWidth="1"/>
    <col min="7683" max="7683" width="18.5703125" style="249" customWidth="1"/>
    <col min="7684" max="7684" width="1.28515625" style="249" customWidth="1"/>
    <col min="7685" max="7685" width="58.85546875" style="249" customWidth="1"/>
    <col min="7686" max="7687" width="11.42578125" style="249"/>
    <col min="7688" max="7688" width="2.140625" style="249" customWidth="1"/>
    <col min="7689" max="7689" width="11.42578125" style="249"/>
    <col min="7690" max="7690" width="9.5703125" style="249" customWidth="1"/>
    <col min="7691" max="7936" width="11.42578125" style="249"/>
    <col min="7937" max="7937" width="0.140625" style="249" customWidth="1"/>
    <col min="7938" max="7938" width="2.7109375" style="249" customWidth="1"/>
    <col min="7939" max="7939" width="18.5703125" style="249" customWidth="1"/>
    <col min="7940" max="7940" width="1.28515625" style="249" customWidth="1"/>
    <col min="7941" max="7941" width="58.85546875" style="249" customWidth="1"/>
    <col min="7942" max="7943" width="11.42578125" style="249"/>
    <col min="7944" max="7944" width="2.140625" style="249" customWidth="1"/>
    <col min="7945" max="7945" width="11.42578125" style="249"/>
    <col min="7946" max="7946" width="9.5703125" style="249" customWidth="1"/>
    <col min="7947" max="8192" width="11.42578125" style="249"/>
    <col min="8193" max="8193" width="0.140625" style="249" customWidth="1"/>
    <col min="8194" max="8194" width="2.7109375" style="249" customWidth="1"/>
    <col min="8195" max="8195" width="18.5703125" style="249" customWidth="1"/>
    <col min="8196" max="8196" width="1.28515625" style="249" customWidth="1"/>
    <col min="8197" max="8197" width="58.85546875" style="249" customWidth="1"/>
    <col min="8198" max="8199" width="11.42578125" style="249"/>
    <col min="8200" max="8200" width="2.140625" style="249" customWidth="1"/>
    <col min="8201" max="8201" width="11.42578125" style="249"/>
    <col min="8202" max="8202" width="9.5703125" style="249" customWidth="1"/>
    <col min="8203" max="8448" width="11.42578125" style="249"/>
    <col min="8449" max="8449" width="0.140625" style="249" customWidth="1"/>
    <col min="8450" max="8450" width="2.7109375" style="249" customWidth="1"/>
    <col min="8451" max="8451" width="18.5703125" style="249" customWidth="1"/>
    <col min="8452" max="8452" width="1.28515625" style="249" customWidth="1"/>
    <col min="8453" max="8453" width="58.85546875" style="249" customWidth="1"/>
    <col min="8454" max="8455" width="11.42578125" style="249"/>
    <col min="8456" max="8456" width="2.140625" style="249" customWidth="1"/>
    <col min="8457" max="8457" width="11.42578125" style="249"/>
    <col min="8458" max="8458" width="9.5703125" style="249" customWidth="1"/>
    <col min="8459" max="8704" width="11.42578125" style="249"/>
    <col min="8705" max="8705" width="0.140625" style="249" customWidth="1"/>
    <col min="8706" max="8706" width="2.7109375" style="249" customWidth="1"/>
    <col min="8707" max="8707" width="18.5703125" style="249" customWidth="1"/>
    <col min="8708" max="8708" width="1.28515625" style="249" customWidth="1"/>
    <col min="8709" max="8709" width="58.85546875" style="249" customWidth="1"/>
    <col min="8710" max="8711" width="11.42578125" style="249"/>
    <col min="8712" max="8712" width="2.140625" style="249" customWidth="1"/>
    <col min="8713" max="8713" width="11.42578125" style="249"/>
    <col min="8714" max="8714" width="9.5703125" style="249" customWidth="1"/>
    <col min="8715" max="8960" width="11.42578125" style="249"/>
    <col min="8961" max="8961" width="0.140625" style="249" customWidth="1"/>
    <col min="8962" max="8962" width="2.7109375" style="249" customWidth="1"/>
    <col min="8963" max="8963" width="18.5703125" style="249" customWidth="1"/>
    <col min="8964" max="8964" width="1.28515625" style="249" customWidth="1"/>
    <col min="8965" max="8965" width="58.85546875" style="249" customWidth="1"/>
    <col min="8966" max="8967" width="11.42578125" style="249"/>
    <col min="8968" max="8968" width="2.140625" style="249" customWidth="1"/>
    <col min="8969" max="8969" width="11.42578125" style="249"/>
    <col min="8970" max="8970" width="9.5703125" style="249" customWidth="1"/>
    <col min="8971" max="9216" width="11.42578125" style="249"/>
    <col min="9217" max="9217" width="0.140625" style="249" customWidth="1"/>
    <col min="9218" max="9218" width="2.7109375" style="249" customWidth="1"/>
    <col min="9219" max="9219" width="18.5703125" style="249" customWidth="1"/>
    <col min="9220" max="9220" width="1.28515625" style="249" customWidth="1"/>
    <col min="9221" max="9221" width="58.85546875" style="249" customWidth="1"/>
    <col min="9222" max="9223" width="11.42578125" style="249"/>
    <col min="9224" max="9224" width="2.140625" style="249" customWidth="1"/>
    <col min="9225" max="9225" width="11.42578125" style="249"/>
    <col min="9226" max="9226" width="9.5703125" style="249" customWidth="1"/>
    <col min="9227" max="9472" width="11.42578125" style="249"/>
    <col min="9473" max="9473" width="0.140625" style="249" customWidth="1"/>
    <col min="9474" max="9474" width="2.7109375" style="249" customWidth="1"/>
    <col min="9475" max="9475" width="18.5703125" style="249" customWidth="1"/>
    <col min="9476" max="9476" width="1.28515625" style="249" customWidth="1"/>
    <col min="9477" max="9477" width="58.85546875" style="249" customWidth="1"/>
    <col min="9478" max="9479" width="11.42578125" style="249"/>
    <col min="9480" max="9480" width="2.140625" style="249" customWidth="1"/>
    <col min="9481" max="9481" width="11.42578125" style="249"/>
    <col min="9482" max="9482" width="9.5703125" style="249" customWidth="1"/>
    <col min="9483" max="9728" width="11.42578125" style="249"/>
    <col min="9729" max="9729" width="0.140625" style="249" customWidth="1"/>
    <col min="9730" max="9730" width="2.7109375" style="249" customWidth="1"/>
    <col min="9731" max="9731" width="18.5703125" style="249" customWidth="1"/>
    <col min="9732" max="9732" width="1.28515625" style="249" customWidth="1"/>
    <col min="9733" max="9733" width="58.85546875" style="249" customWidth="1"/>
    <col min="9734" max="9735" width="11.42578125" style="249"/>
    <col min="9736" max="9736" width="2.140625" style="249" customWidth="1"/>
    <col min="9737" max="9737" width="11.42578125" style="249"/>
    <col min="9738" max="9738" width="9.5703125" style="249" customWidth="1"/>
    <col min="9739" max="9984" width="11.42578125" style="249"/>
    <col min="9985" max="9985" width="0.140625" style="249" customWidth="1"/>
    <col min="9986" max="9986" width="2.7109375" style="249" customWidth="1"/>
    <col min="9987" max="9987" width="18.5703125" style="249" customWidth="1"/>
    <col min="9988" max="9988" width="1.28515625" style="249" customWidth="1"/>
    <col min="9989" max="9989" width="58.85546875" style="249" customWidth="1"/>
    <col min="9990" max="9991" width="11.42578125" style="249"/>
    <col min="9992" max="9992" width="2.140625" style="249" customWidth="1"/>
    <col min="9993" max="9993" width="11.42578125" style="249"/>
    <col min="9994" max="9994" width="9.5703125" style="249" customWidth="1"/>
    <col min="9995" max="10240" width="11.42578125" style="249"/>
    <col min="10241" max="10241" width="0.140625" style="249" customWidth="1"/>
    <col min="10242" max="10242" width="2.7109375" style="249" customWidth="1"/>
    <col min="10243" max="10243" width="18.5703125" style="249" customWidth="1"/>
    <col min="10244" max="10244" width="1.28515625" style="249" customWidth="1"/>
    <col min="10245" max="10245" width="58.85546875" style="249" customWidth="1"/>
    <col min="10246" max="10247" width="11.42578125" style="249"/>
    <col min="10248" max="10248" width="2.140625" style="249" customWidth="1"/>
    <col min="10249" max="10249" width="11.42578125" style="249"/>
    <col min="10250" max="10250" width="9.5703125" style="249" customWidth="1"/>
    <col min="10251" max="10496" width="11.42578125" style="249"/>
    <col min="10497" max="10497" width="0.140625" style="249" customWidth="1"/>
    <col min="10498" max="10498" width="2.7109375" style="249" customWidth="1"/>
    <col min="10499" max="10499" width="18.5703125" style="249" customWidth="1"/>
    <col min="10500" max="10500" width="1.28515625" style="249" customWidth="1"/>
    <col min="10501" max="10501" width="58.85546875" style="249" customWidth="1"/>
    <col min="10502" max="10503" width="11.42578125" style="249"/>
    <col min="10504" max="10504" width="2.140625" style="249" customWidth="1"/>
    <col min="10505" max="10505" width="11.42578125" style="249"/>
    <col min="10506" max="10506" width="9.5703125" style="249" customWidth="1"/>
    <col min="10507" max="10752" width="11.42578125" style="249"/>
    <col min="10753" max="10753" width="0.140625" style="249" customWidth="1"/>
    <col min="10754" max="10754" width="2.7109375" style="249" customWidth="1"/>
    <col min="10755" max="10755" width="18.5703125" style="249" customWidth="1"/>
    <col min="10756" max="10756" width="1.28515625" style="249" customWidth="1"/>
    <col min="10757" max="10757" width="58.85546875" style="249" customWidth="1"/>
    <col min="10758" max="10759" width="11.42578125" style="249"/>
    <col min="10760" max="10760" width="2.140625" style="249" customWidth="1"/>
    <col min="10761" max="10761" width="11.42578125" style="249"/>
    <col min="10762" max="10762" width="9.5703125" style="249" customWidth="1"/>
    <col min="10763" max="11008" width="11.42578125" style="249"/>
    <col min="11009" max="11009" width="0.140625" style="249" customWidth="1"/>
    <col min="11010" max="11010" width="2.7109375" style="249" customWidth="1"/>
    <col min="11011" max="11011" width="18.5703125" style="249" customWidth="1"/>
    <col min="11012" max="11012" width="1.28515625" style="249" customWidth="1"/>
    <col min="11013" max="11013" width="58.85546875" style="249" customWidth="1"/>
    <col min="11014" max="11015" width="11.42578125" style="249"/>
    <col min="11016" max="11016" width="2.140625" style="249" customWidth="1"/>
    <col min="11017" max="11017" width="11.42578125" style="249"/>
    <col min="11018" max="11018" width="9.5703125" style="249" customWidth="1"/>
    <col min="11019" max="11264" width="11.42578125" style="249"/>
    <col min="11265" max="11265" width="0.140625" style="249" customWidth="1"/>
    <col min="11266" max="11266" width="2.7109375" style="249" customWidth="1"/>
    <col min="11267" max="11267" width="18.5703125" style="249" customWidth="1"/>
    <col min="11268" max="11268" width="1.28515625" style="249" customWidth="1"/>
    <col min="11269" max="11269" width="58.85546875" style="249" customWidth="1"/>
    <col min="11270" max="11271" width="11.42578125" style="249"/>
    <col min="11272" max="11272" width="2.140625" style="249" customWidth="1"/>
    <col min="11273" max="11273" width="11.42578125" style="249"/>
    <col min="11274" max="11274" width="9.5703125" style="249" customWidth="1"/>
    <col min="11275" max="11520" width="11.42578125" style="249"/>
    <col min="11521" max="11521" width="0.140625" style="249" customWidth="1"/>
    <col min="11522" max="11522" width="2.7109375" style="249" customWidth="1"/>
    <col min="11523" max="11523" width="18.5703125" style="249" customWidth="1"/>
    <col min="11524" max="11524" width="1.28515625" style="249" customWidth="1"/>
    <col min="11525" max="11525" width="58.85546875" style="249" customWidth="1"/>
    <col min="11526" max="11527" width="11.42578125" style="249"/>
    <col min="11528" max="11528" width="2.140625" style="249" customWidth="1"/>
    <col min="11529" max="11529" width="11.42578125" style="249"/>
    <col min="11530" max="11530" width="9.5703125" style="249" customWidth="1"/>
    <col min="11531" max="11776" width="11.42578125" style="249"/>
    <col min="11777" max="11777" width="0.140625" style="249" customWidth="1"/>
    <col min="11778" max="11778" width="2.7109375" style="249" customWidth="1"/>
    <col min="11779" max="11779" width="18.5703125" style="249" customWidth="1"/>
    <col min="11780" max="11780" width="1.28515625" style="249" customWidth="1"/>
    <col min="11781" max="11781" width="58.85546875" style="249" customWidth="1"/>
    <col min="11782" max="11783" width="11.42578125" style="249"/>
    <col min="11784" max="11784" width="2.140625" style="249" customWidth="1"/>
    <col min="11785" max="11785" width="11.42578125" style="249"/>
    <col min="11786" max="11786" width="9.5703125" style="249" customWidth="1"/>
    <col min="11787" max="12032" width="11.42578125" style="249"/>
    <col min="12033" max="12033" width="0.140625" style="249" customWidth="1"/>
    <col min="12034" max="12034" width="2.7109375" style="249" customWidth="1"/>
    <col min="12035" max="12035" width="18.5703125" style="249" customWidth="1"/>
    <col min="12036" max="12036" width="1.28515625" style="249" customWidth="1"/>
    <col min="12037" max="12037" width="58.85546875" style="249" customWidth="1"/>
    <col min="12038" max="12039" width="11.42578125" style="249"/>
    <col min="12040" max="12040" width="2.140625" style="249" customWidth="1"/>
    <col min="12041" max="12041" width="11.42578125" style="249"/>
    <col min="12042" max="12042" width="9.5703125" style="249" customWidth="1"/>
    <col min="12043" max="12288" width="11.42578125" style="249"/>
    <col min="12289" max="12289" width="0.140625" style="249" customWidth="1"/>
    <col min="12290" max="12290" width="2.7109375" style="249" customWidth="1"/>
    <col min="12291" max="12291" width="18.5703125" style="249" customWidth="1"/>
    <col min="12292" max="12292" width="1.28515625" style="249" customWidth="1"/>
    <col min="12293" max="12293" width="58.85546875" style="249" customWidth="1"/>
    <col min="12294" max="12295" width="11.42578125" style="249"/>
    <col min="12296" max="12296" width="2.140625" style="249" customWidth="1"/>
    <col min="12297" max="12297" width="11.42578125" style="249"/>
    <col min="12298" max="12298" width="9.5703125" style="249" customWidth="1"/>
    <col min="12299" max="12544" width="11.42578125" style="249"/>
    <col min="12545" max="12545" width="0.140625" style="249" customWidth="1"/>
    <col min="12546" max="12546" width="2.7109375" style="249" customWidth="1"/>
    <col min="12547" max="12547" width="18.5703125" style="249" customWidth="1"/>
    <col min="12548" max="12548" width="1.28515625" style="249" customWidth="1"/>
    <col min="12549" max="12549" width="58.85546875" style="249" customWidth="1"/>
    <col min="12550" max="12551" width="11.42578125" style="249"/>
    <col min="12552" max="12552" width="2.140625" style="249" customWidth="1"/>
    <col min="12553" max="12553" width="11.42578125" style="249"/>
    <col min="12554" max="12554" width="9.5703125" style="249" customWidth="1"/>
    <col min="12555" max="12800" width="11.42578125" style="249"/>
    <col min="12801" max="12801" width="0.140625" style="249" customWidth="1"/>
    <col min="12802" max="12802" width="2.7109375" style="249" customWidth="1"/>
    <col min="12803" max="12803" width="18.5703125" style="249" customWidth="1"/>
    <col min="12804" max="12804" width="1.28515625" style="249" customWidth="1"/>
    <col min="12805" max="12805" width="58.85546875" style="249" customWidth="1"/>
    <col min="12806" max="12807" width="11.42578125" style="249"/>
    <col min="12808" max="12808" width="2.140625" style="249" customWidth="1"/>
    <col min="12809" max="12809" width="11.42578125" style="249"/>
    <col min="12810" max="12810" width="9.5703125" style="249" customWidth="1"/>
    <col min="12811" max="13056" width="11.42578125" style="249"/>
    <col min="13057" max="13057" width="0.140625" style="249" customWidth="1"/>
    <col min="13058" max="13058" width="2.7109375" style="249" customWidth="1"/>
    <col min="13059" max="13059" width="18.5703125" style="249" customWidth="1"/>
    <col min="13060" max="13060" width="1.28515625" style="249" customWidth="1"/>
    <col min="13061" max="13061" width="58.85546875" style="249" customWidth="1"/>
    <col min="13062" max="13063" width="11.42578125" style="249"/>
    <col min="13064" max="13064" width="2.140625" style="249" customWidth="1"/>
    <col min="13065" max="13065" width="11.42578125" style="249"/>
    <col min="13066" max="13066" width="9.5703125" style="249" customWidth="1"/>
    <col min="13067" max="13312" width="11.42578125" style="249"/>
    <col min="13313" max="13313" width="0.140625" style="249" customWidth="1"/>
    <col min="13314" max="13314" width="2.7109375" style="249" customWidth="1"/>
    <col min="13315" max="13315" width="18.5703125" style="249" customWidth="1"/>
    <col min="13316" max="13316" width="1.28515625" style="249" customWidth="1"/>
    <col min="13317" max="13317" width="58.85546875" style="249" customWidth="1"/>
    <col min="13318" max="13319" width="11.42578125" style="249"/>
    <col min="13320" max="13320" width="2.140625" style="249" customWidth="1"/>
    <col min="13321" max="13321" width="11.42578125" style="249"/>
    <col min="13322" max="13322" width="9.5703125" style="249" customWidth="1"/>
    <col min="13323" max="13568" width="11.42578125" style="249"/>
    <col min="13569" max="13569" width="0.140625" style="249" customWidth="1"/>
    <col min="13570" max="13570" width="2.7109375" style="249" customWidth="1"/>
    <col min="13571" max="13571" width="18.5703125" style="249" customWidth="1"/>
    <col min="13572" max="13572" width="1.28515625" style="249" customWidth="1"/>
    <col min="13573" max="13573" width="58.85546875" style="249" customWidth="1"/>
    <col min="13574" max="13575" width="11.42578125" style="249"/>
    <col min="13576" max="13576" width="2.140625" style="249" customWidth="1"/>
    <col min="13577" max="13577" width="11.42578125" style="249"/>
    <col min="13578" max="13578" width="9.5703125" style="249" customWidth="1"/>
    <col min="13579" max="13824" width="11.42578125" style="249"/>
    <col min="13825" max="13825" width="0.140625" style="249" customWidth="1"/>
    <col min="13826" max="13826" width="2.7109375" style="249" customWidth="1"/>
    <col min="13827" max="13827" width="18.5703125" style="249" customWidth="1"/>
    <col min="13828" max="13828" width="1.28515625" style="249" customWidth="1"/>
    <col min="13829" max="13829" width="58.85546875" style="249" customWidth="1"/>
    <col min="13830" max="13831" width="11.42578125" style="249"/>
    <col min="13832" max="13832" width="2.140625" style="249" customWidth="1"/>
    <col min="13833" max="13833" width="11.42578125" style="249"/>
    <col min="13834" max="13834" width="9.5703125" style="249" customWidth="1"/>
    <col min="13835" max="14080" width="11.42578125" style="249"/>
    <col min="14081" max="14081" width="0.140625" style="249" customWidth="1"/>
    <col min="14082" max="14082" width="2.7109375" style="249" customWidth="1"/>
    <col min="14083" max="14083" width="18.5703125" style="249" customWidth="1"/>
    <col min="14084" max="14084" width="1.28515625" style="249" customWidth="1"/>
    <col min="14085" max="14085" width="58.85546875" style="249" customWidth="1"/>
    <col min="14086" max="14087" width="11.42578125" style="249"/>
    <col min="14088" max="14088" width="2.140625" style="249" customWidth="1"/>
    <col min="14089" max="14089" width="11.42578125" style="249"/>
    <col min="14090" max="14090" width="9.5703125" style="249" customWidth="1"/>
    <col min="14091" max="14336" width="11.42578125" style="249"/>
    <col min="14337" max="14337" width="0.140625" style="249" customWidth="1"/>
    <col min="14338" max="14338" width="2.7109375" style="249" customWidth="1"/>
    <col min="14339" max="14339" width="18.5703125" style="249" customWidth="1"/>
    <col min="14340" max="14340" width="1.28515625" style="249" customWidth="1"/>
    <col min="14341" max="14341" width="58.85546875" style="249" customWidth="1"/>
    <col min="14342" max="14343" width="11.42578125" style="249"/>
    <col min="14344" max="14344" width="2.140625" style="249" customWidth="1"/>
    <col min="14345" max="14345" width="11.42578125" style="249"/>
    <col min="14346" max="14346" width="9.5703125" style="249" customWidth="1"/>
    <col min="14347" max="14592" width="11.42578125" style="249"/>
    <col min="14593" max="14593" width="0.140625" style="249" customWidth="1"/>
    <col min="14594" max="14594" width="2.7109375" style="249" customWidth="1"/>
    <col min="14595" max="14595" width="18.5703125" style="249" customWidth="1"/>
    <col min="14596" max="14596" width="1.28515625" style="249" customWidth="1"/>
    <col min="14597" max="14597" width="58.85546875" style="249" customWidth="1"/>
    <col min="14598" max="14599" width="11.42578125" style="249"/>
    <col min="14600" max="14600" width="2.140625" style="249" customWidth="1"/>
    <col min="14601" max="14601" width="11.42578125" style="249"/>
    <col min="14602" max="14602" width="9.5703125" style="249" customWidth="1"/>
    <col min="14603" max="14848" width="11.42578125" style="249"/>
    <col min="14849" max="14849" width="0.140625" style="249" customWidth="1"/>
    <col min="14850" max="14850" width="2.7109375" style="249" customWidth="1"/>
    <col min="14851" max="14851" width="18.5703125" style="249" customWidth="1"/>
    <col min="14852" max="14852" width="1.28515625" style="249" customWidth="1"/>
    <col min="14853" max="14853" width="58.85546875" style="249" customWidth="1"/>
    <col min="14854" max="14855" width="11.42578125" style="249"/>
    <col min="14856" max="14856" width="2.140625" style="249" customWidth="1"/>
    <col min="14857" max="14857" width="11.42578125" style="249"/>
    <col min="14858" max="14858" width="9.5703125" style="249" customWidth="1"/>
    <col min="14859" max="15104" width="11.42578125" style="249"/>
    <col min="15105" max="15105" width="0.140625" style="249" customWidth="1"/>
    <col min="15106" max="15106" width="2.7109375" style="249" customWidth="1"/>
    <col min="15107" max="15107" width="18.5703125" style="249" customWidth="1"/>
    <col min="15108" max="15108" width="1.28515625" style="249" customWidth="1"/>
    <col min="15109" max="15109" width="58.85546875" style="249" customWidth="1"/>
    <col min="15110" max="15111" width="11.42578125" style="249"/>
    <col min="15112" max="15112" width="2.140625" style="249" customWidth="1"/>
    <col min="15113" max="15113" width="11.42578125" style="249"/>
    <col min="15114" max="15114" width="9.5703125" style="249" customWidth="1"/>
    <col min="15115" max="15360" width="11.42578125" style="249"/>
    <col min="15361" max="15361" width="0.140625" style="249" customWidth="1"/>
    <col min="15362" max="15362" width="2.7109375" style="249" customWidth="1"/>
    <col min="15363" max="15363" width="18.5703125" style="249" customWidth="1"/>
    <col min="15364" max="15364" width="1.28515625" style="249" customWidth="1"/>
    <col min="15365" max="15365" width="58.85546875" style="249" customWidth="1"/>
    <col min="15366" max="15367" width="11.42578125" style="249"/>
    <col min="15368" max="15368" width="2.140625" style="249" customWidth="1"/>
    <col min="15369" max="15369" width="11.42578125" style="249"/>
    <col min="15370" max="15370" width="9.5703125" style="249" customWidth="1"/>
    <col min="15371" max="15616" width="11.42578125" style="249"/>
    <col min="15617" max="15617" width="0.140625" style="249" customWidth="1"/>
    <col min="15618" max="15618" width="2.7109375" style="249" customWidth="1"/>
    <col min="15619" max="15619" width="18.5703125" style="249" customWidth="1"/>
    <col min="15620" max="15620" width="1.28515625" style="249" customWidth="1"/>
    <col min="15621" max="15621" width="58.85546875" style="249" customWidth="1"/>
    <col min="15622" max="15623" width="11.42578125" style="249"/>
    <col min="15624" max="15624" width="2.140625" style="249" customWidth="1"/>
    <col min="15625" max="15625" width="11.42578125" style="249"/>
    <col min="15626" max="15626" width="9.5703125" style="249" customWidth="1"/>
    <col min="15627" max="15872" width="11.42578125" style="249"/>
    <col min="15873" max="15873" width="0.140625" style="249" customWidth="1"/>
    <col min="15874" max="15874" width="2.7109375" style="249" customWidth="1"/>
    <col min="15875" max="15875" width="18.5703125" style="249" customWidth="1"/>
    <col min="15876" max="15876" width="1.28515625" style="249" customWidth="1"/>
    <col min="15877" max="15877" width="58.85546875" style="249" customWidth="1"/>
    <col min="15878" max="15879" width="11.42578125" style="249"/>
    <col min="15880" max="15880" width="2.140625" style="249" customWidth="1"/>
    <col min="15881" max="15881" width="11.42578125" style="249"/>
    <col min="15882" max="15882" width="9.5703125" style="249" customWidth="1"/>
    <col min="15883" max="16128" width="11.42578125" style="249"/>
    <col min="16129" max="16129" width="0.140625" style="249" customWidth="1"/>
    <col min="16130" max="16130" width="2.7109375" style="249" customWidth="1"/>
    <col min="16131" max="16131" width="18.5703125" style="249" customWidth="1"/>
    <col min="16132" max="16132" width="1.28515625" style="249" customWidth="1"/>
    <col min="16133" max="16133" width="58.85546875" style="249" customWidth="1"/>
    <col min="16134" max="16135" width="11.42578125" style="249"/>
    <col min="16136" max="16136" width="2.140625" style="249" customWidth="1"/>
    <col min="16137" max="16137" width="11.42578125" style="249"/>
    <col min="16138" max="16138" width="9.5703125" style="249" customWidth="1"/>
    <col min="16139" max="16384" width="11.42578125" style="249"/>
  </cols>
  <sheetData>
    <row r="1" spans="2:10" s="237" customFormat="1" ht="0.75" customHeight="1"/>
    <row r="2" spans="2:10" s="237" customFormat="1" ht="21" customHeight="1">
      <c r="E2" s="66" t="s">
        <v>36</v>
      </c>
    </row>
    <row r="3" spans="2:10" s="237" customFormat="1" ht="15" customHeight="1">
      <c r="E3" s="987" t="s">
        <v>559</v>
      </c>
    </row>
    <row r="4" spans="2:10" s="239" customFormat="1" ht="20.25" customHeight="1">
      <c r="B4" s="238"/>
      <c r="C4" s="6" t="str">
        <f>Indice!C4</f>
        <v>Producción de energía eléctrica</v>
      </c>
    </row>
    <row r="5" spans="2:10" s="239" customFormat="1" ht="12.75" customHeight="1">
      <c r="B5" s="238"/>
      <c r="C5" s="240"/>
    </row>
    <row r="6" spans="2:10" s="239" customFormat="1" ht="13.5" customHeight="1">
      <c r="B6" s="238"/>
      <c r="C6" s="241"/>
      <c r="D6" s="242"/>
      <c r="E6" s="242"/>
    </row>
    <row r="7" spans="2:10" s="239" customFormat="1" ht="12.75" customHeight="1">
      <c r="B7" s="238"/>
      <c r="C7" s="1044" t="s">
        <v>569</v>
      </c>
      <c r="D7" s="242"/>
      <c r="E7" s="593"/>
      <c r="I7" s="243"/>
    </row>
    <row r="8" spans="2:10" s="239" customFormat="1" ht="12.75" customHeight="1">
      <c r="B8" s="238"/>
      <c r="C8" s="1044"/>
      <c r="D8" s="242"/>
      <c r="E8" s="593"/>
      <c r="F8" s="243"/>
      <c r="G8" s="244"/>
      <c r="H8" s="244"/>
      <c r="I8" s="245"/>
      <c r="J8" s="246"/>
    </row>
    <row r="9" spans="2:10" s="239" customFormat="1" ht="12.75" customHeight="1">
      <c r="B9" s="238"/>
      <c r="C9" s="347" t="s">
        <v>9</v>
      </c>
      <c r="D9" s="242"/>
      <c r="E9" s="593"/>
      <c r="F9" s="243"/>
      <c r="G9" s="244"/>
      <c r="H9" s="244"/>
      <c r="I9" s="246"/>
      <c r="J9" s="245"/>
    </row>
    <row r="10" spans="2:10" s="239" customFormat="1" ht="12.75" customHeight="1">
      <c r="B10" s="238"/>
      <c r="D10" s="242"/>
      <c r="E10" s="593"/>
      <c r="F10" s="243"/>
      <c r="G10" s="244"/>
      <c r="H10" s="244"/>
      <c r="I10" s="246"/>
      <c r="J10" s="245"/>
    </row>
    <row r="11" spans="2:10" s="239" customFormat="1" ht="12.75" customHeight="1">
      <c r="B11" s="238"/>
      <c r="D11" s="242"/>
      <c r="E11" s="594"/>
      <c r="F11" s="243"/>
      <c r="G11" s="244"/>
      <c r="H11" s="244"/>
      <c r="I11" s="246"/>
      <c r="J11" s="245"/>
    </row>
    <row r="12" spans="2:10" s="239" customFormat="1" ht="12.75" customHeight="1">
      <c r="B12" s="238"/>
      <c r="C12" s="247"/>
      <c r="D12" s="242"/>
      <c r="E12" s="594"/>
      <c r="F12" s="243"/>
      <c r="G12" s="244"/>
      <c r="H12" s="244"/>
      <c r="I12" s="246"/>
      <c r="J12" s="245"/>
    </row>
    <row r="13" spans="2:10" s="239" customFormat="1" ht="12.75" customHeight="1">
      <c r="B13" s="238"/>
      <c r="C13" s="247"/>
      <c r="D13" s="242"/>
      <c r="E13" s="594"/>
      <c r="F13" s="243"/>
      <c r="G13" s="244"/>
      <c r="H13" s="244"/>
      <c r="I13" s="246"/>
      <c r="J13" s="245"/>
    </row>
    <row r="14" spans="2:10" s="239" customFormat="1" ht="12.75" customHeight="1">
      <c r="B14" s="238"/>
      <c r="C14" s="247"/>
      <c r="D14" s="242"/>
      <c r="E14" s="594"/>
      <c r="F14" s="243"/>
      <c r="G14" s="244"/>
      <c r="H14" s="244"/>
      <c r="I14" s="246"/>
      <c r="J14" s="245"/>
    </row>
    <row r="15" spans="2:10" s="239" customFormat="1" ht="12.75" customHeight="1">
      <c r="B15" s="238"/>
      <c r="C15" s="247"/>
      <c r="D15" s="242"/>
      <c r="E15" s="594"/>
      <c r="F15" s="243"/>
      <c r="G15" s="244"/>
      <c r="H15" s="244"/>
      <c r="I15" s="246"/>
      <c r="J15" s="245"/>
    </row>
    <row r="16" spans="2:10" s="239" customFormat="1" ht="12.75" customHeight="1">
      <c r="B16" s="238"/>
      <c r="D16" s="242"/>
      <c r="E16" s="594"/>
      <c r="F16" s="243"/>
      <c r="G16" s="244"/>
      <c r="H16" s="244"/>
      <c r="I16" s="246"/>
      <c r="J16" s="245"/>
    </row>
    <row r="17" spans="2:10" s="239" customFormat="1" ht="12.75" customHeight="1">
      <c r="B17" s="238"/>
      <c r="D17" s="242"/>
      <c r="E17" s="594"/>
      <c r="F17" s="243"/>
      <c r="G17" s="244"/>
      <c r="H17" s="244"/>
      <c r="I17" s="246"/>
      <c r="J17" s="245"/>
    </row>
    <row r="18" spans="2:10" s="239" customFormat="1" ht="12.75" customHeight="1">
      <c r="B18" s="238"/>
      <c r="C18" s="247"/>
      <c r="D18" s="242"/>
      <c r="E18" s="594"/>
      <c r="F18" s="243"/>
      <c r="G18" s="244"/>
      <c r="H18" s="244"/>
      <c r="I18" s="246"/>
      <c r="J18" s="245"/>
    </row>
    <row r="19" spans="2:10" s="239" customFormat="1" ht="12.75" customHeight="1">
      <c r="B19" s="238"/>
      <c r="C19" s="241"/>
      <c r="D19" s="242"/>
      <c r="E19" s="594"/>
      <c r="F19" s="243"/>
      <c r="I19" s="246"/>
      <c r="J19" s="245"/>
    </row>
    <row r="20" spans="2:10" s="239" customFormat="1" ht="12.75" customHeight="1">
      <c r="B20" s="238"/>
      <c r="C20" s="241"/>
      <c r="D20" s="242"/>
      <c r="E20" s="594"/>
      <c r="F20" s="243"/>
      <c r="I20" s="245"/>
      <c r="J20" s="245"/>
    </row>
    <row r="21" spans="2:10" s="239" customFormat="1" ht="12.75" customHeight="1">
      <c r="B21" s="238"/>
      <c r="C21" s="241"/>
      <c r="D21" s="242"/>
      <c r="E21" s="594"/>
    </row>
    <row r="22" spans="2:10">
      <c r="E22" s="763" t="s">
        <v>430</v>
      </c>
    </row>
    <row r="23" spans="2:10">
      <c r="E23" s="396"/>
    </row>
    <row r="24" spans="2:10">
      <c r="E24" s="250"/>
    </row>
    <row r="25" spans="2:10" ht="12.75" customHeight="1">
      <c r="C25" s="1044" t="s">
        <v>502</v>
      </c>
      <c r="E25" s="600"/>
    </row>
    <row r="26" spans="2:10">
      <c r="C26" s="1044"/>
      <c r="E26" s="600"/>
    </row>
    <row r="27" spans="2:10">
      <c r="C27" s="347" t="s">
        <v>9</v>
      </c>
      <c r="E27" s="600"/>
      <c r="F27" s="243"/>
      <c r="I27" s="245"/>
      <c r="J27" s="246"/>
    </row>
    <row r="28" spans="2:10">
      <c r="E28" s="600"/>
      <c r="F28" s="243"/>
      <c r="I28" s="246"/>
      <c r="J28" s="245"/>
    </row>
    <row r="29" spans="2:10">
      <c r="E29" s="600"/>
      <c r="F29" s="243"/>
      <c r="I29" s="246"/>
      <c r="J29" s="245"/>
    </row>
    <row r="30" spans="2:10" ht="12.75" customHeight="1">
      <c r="E30" s="600"/>
      <c r="F30" s="243"/>
      <c r="I30" s="246"/>
      <c r="J30" s="245"/>
    </row>
    <row r="31" spans="2:10">
      <c r="E31" s="600"/>
      <c r="F31" s="243"/>
      <c r="I31" s="246"/>
      <c r="J31" s="245"/>
    </row>
    <row r="32" spans="2:10">
      <c r="E32" s="600"/>
      <c r="F32" s="243"/>
      <c r="I32" s="246"/>
      <c r="J32" s="245"/>
    </row>
    <row r="33" spans="5:10">
      <c r="E33" s="600"/>
      <c r="F33" s="243"/>
      <c r="I33" s="246"/>
      <c r="J33" s="245"/>
    </row>
    <row r="34" spans="5:10">
      <c r="E34" s="600"/>
      <c r="F34" s="243"/>
      <c r="I34" s="246"/>
      <c r="J34" s="245"/>
    </row>
    <row r="35" spans="5:10">
      <c r="E35" s="600"/>
      <c r="F35" s="243"/>
      <c r="I35" s="246"/>
      <c r="J35" s="245"/>
    </row>
    <row r="36" spans="5:10">
      <c r="E36" s="600"/>
      <c r="F36" s="243"/>
      <c r="I36" s="246"/>
      <c r="J36" s="245"/>
    </row>
    <row r="37" spans="5:10">
      <c r="E37" s="600"/>
      <c r="F37" s="243"/>
      <c r="I37" s="246"/>
      <c r="J37" s="245"/>
    </row>
    <row r="38" spans="5:10">
      <c r="E38" s="600"/>
      <c r="F38" s="243"/>
      <c r="I38" s="246"/>
      <c r="J38" s="245"/>
    </row>
    <row r="39" spans="5:10">
      <c r="E39" s="600"/>
      <c r="F39" s="243"/>
      <c r="I39" s="246"/>
      <c r="J39" s="245"/>
    </row>
    <row r="40" spans="5:10">
      <c r="E40" s="763" t="s">
        <v>430</v>
      </c>
    </row>
    <row r="41" spans="5:10">
      <c r="E41" s="396"/>
    </row>
  </sheetData>
  <mergeCells count="2">
    <mergeCell ref="C7:C8"/>
    <mergeCell ref="C25:C26"/>
  </mergeCells>
  <hyperlinks>
    <hyperlink ref="C4" location="Indice!A1" display="Indice!A1" xr:uid="{00000000-0004-0000-0B00-000000000000}"/>
  </hyperlinks>
  <printOptions horizontalCentered="1" verticalCentered="1"/>
  <pageMargins left="0.78740157480314965" right="0.78740157480314965" top="0.98425196850393704" bottom="0.98425196850393704" header="0" footer="0"/>
  <pageSetup paperSize="9" scale="86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8">
    <pageSetUpPr autoPageBreaks="0"/>
  </sheetPr>
  <dimension ref="A1:E25"/>
  <sheetViews>
    <sheetView showGridLines="0" showRowColHeaders="0" showOutlineSymbols="0" zoomScaleNormal="100" workbookViewId="0">
      <selection activeCell="B2" sqref="B2"/>
    </sheetView>
  </sheetViews>
  <sheetFormatPr baseColWidth="10" defaultColWidth="11.42578125" defaultRowHeight="12.75"/>
  <cols>
    <col min="1" max="1" width="0.140625" style="1" customWidth="1"/>
    <col min="2" max="2" width="2.7109375" style="1" customWidth="1"/>
    <col min="3" max="3" width="23.7109375" style="1" customWidth="1"/>
    <col min="4" max="4" width="1.28515625" style="1" customWidth="1"/>
    <col min="5" max="5" width="105.7109375" style="1" customWidth="1"/>
    <col min="6" max="16384" width="11.42578125" style="138"/>
  </cols>
  <sheetData>
    <row r="1" spans="1:5" s="1" customFormat="1" ht="0.75" customHeight="1"/>
    <row r="2" spans="1:5" s="1" customFormat="1" ht="21" customHeight="1">
      <c r="E2" s="66" t="s">
        <v>36</v>
      </c>
    </row>
    <row r="3" spans="1:5" s="1" customFormat="1" ht="15" customHeight="1">
      <c r="E3" s="987" t="s">
        <v>559</v>
      </c>
    </row>
    <row r="4" spans="1:5" s="4" customFormat="1" ht="20.25" customHeight="1">
      <c r="B4" s="5"/>
      <c r="C4" s="6" t="str">
        <f>Indice!C4</f>
        <v>Producción de energía eléctrica</v>
      </c>
    </row>
    <row r="5" spans="1:5" s="4" customFormat="1" ht="12.75" customHeight="1">
      <c r="B5" s="5"/>
      <c r="C5" s="15"/>
    </row>
    <row r="6" spans="1:5" s="4" customFormat="1" ht="13.5" customHeight="1">
      <c r="B6" s="5"/>
      <c r="C6" s="10"/>
      <c r="D6" s="21"/>
      <c r="E6" s="21"/>
    </row>
    <row r="7" spans="1:5" s="4" customFormat="1" ht="12.75" customHeight="1">
      <c r="B7" s="5"/>
      <c r="C7" s="1045" t="s">
        <v>319</v>
      </c>
      <c r="D7" s="21"/>
      <c r="E7" s="596"/>
    </row>
    <row r="8" spans="1:5" s="1" customFormat="1" ht="12.75" customHeight="1">
      <c r="A8" s="4"/>
      <c r="B8" s="5"/>
      <c r="C8" s="1045"/>
      <c r="D8" s="21"/>
      <c r="E8" s="596"/>
    </row>
    <row r="9" spans="1:5" s="1" customFormat="1" ht="12.75" customHeight="1">
      <c r="A9" s="4"/>
      <c r="B9" s="5"/>
      <c r="C9" s="1045"/>
      <c r="D9" s="21"/>
      <c r="E9" s="596"/>
    </row>
    <row r="10" spans="1:5" s="1" customFormat="1" ht="12.75" customHeight="1">
      <c r="A10" s="4"/>
      <c r="B10" s="5"/>
      <c r="C10" s="347" t="s">
        <v>9</v>
      </c>
      <c r="D10" s="21"/>
      <c r="E10" s="596"/>
    </row>
    <row r="11" spans="1:5" s="1" customFormat="1" ht="12.75" customHeight="1">
      <c r="A11" s="4"/>
      <c r="B11" s="5"/>
      <c r="D11" s="21"/>
      <c r="E11" s="417"/>
    </row>
    <row r="12" spans="1:5" s="1" customFormat="1" ht="12.75" customHeight="1">
      <c r="A12" s="4"/>
      <c r="B12" s="5"/>
      <c r="D12" s="21"/>
      <c r="E12" s="417"/>
    </row>
    <row r="13" spans="1:5" s="1" customFormat="1" ht="12.75" customHeight="1">
      <c r="A13" s="4"/>
      <c r="B13" s="5"/>
      <c r="C13" s="10"/>
      <c r="D13" s="21"/>
      <c r="E13" s="417"/>
    </row>
    <row r="14" spans="1:5" s="1" customFormat="1" ht="12.75" customHeight="1">
      <c r="A14" s="4"/>
      <c r="B14" s="5"/>
      <c r="C14" s="10"/>
      <c r="D14" s="21"/>
      <c r="E14" s="417"/>
    </row>
    <row r="15" spans="1:5" s="1" customFormat="1" ht="12.75" customHeight="1">
      <c r="A15" s="4"/>
      <c r="B15" s="5"/>
      <c r="C15" s="10"/>
      <c r="D15" s="21"/>
      <c r="E15" s="417"/>
    </row>
    <row r="16" spans="1:5" s="1" customFormat="1" ht="12.75" customHeight="1">
      <c r="A16" s="4"/>
      <c r="B16" s="5"/>
      <c r="C16" s="10"/>
      <c r="D16" s="21"/>
      <c r="E16" s="417"/>
    </row>
    <row r="17" spans="1:5" s="1" customFormat="1" ht="12.75" customHeight="1">
      <c r="A17" s="4"/>
      <c r="B17" s="5"/>
      <c r="C17" s="10"/>
      <c r="D17" s="21"/>
      <c r="E17" s="417"/>
    </row>
    <row r="18" spans="1:5" s="1" customFormat="1" ht="12.75" customHeight="1">
      <c r="A18" s="4"/>
      <c r="B18" s="5"/>
      <c r="C18" s="10"/>
      <c r="D18" s="21"/>
      <c r="E18" s="417"/>
    </row>
    <row r="19" spans="1:5" s="1" customFormat="1" ht="12.75" customHeight="1">
      <c r="A19" s="4"/>
      <c r="B19" s="5"/>
      <c r="C19" s="10"/>
      <c r="D19" s="21"/>
      <c r="E19" s="417"/>
    </row>
    <row r="20" spans="1:5" s="1" customFormat="1" ht="12.75" customHeight="1">
      <c r="A20" s="4"/>
      <c r="B20" s="5"/>
      <c r="C20" s="10"/>
      <c r="D20" s="21"/>
      <c r="E20" s="417"/>
    </row>
    <row r="21" spans="1:5" s="1" customFormat="1" ht="12.75" customHeight="1">
      <c r="A21" s="4"/>
      <c r="B21" s="5"/>
      <c r="C21" s="10"/>
      <c r="D21" s="21"/>
      <c r="E21" s="417"/>
    </row>
    <row r="22" spans="1:5" ht="12.6" customHeight="1">
      <c r="E22" s="601"/>
    </row>
    <row r="23" spans="1:5">
      <c r="E23" s="598"/>
    </row>
    <row r="24" spans="1:5">
      <c r="E24" s="598"/>
    </row>
    <row r="25" spans="1:5" ht="22.5">
      <c r="E25" s="286" t="s">
        <v>267</v>
      </c>
    </row>
  </sheetData>
  <mergeCells count="1">
    <mergeCell ref="C7:C9"/>
  </mergeCells>
  <hyperlinks>
    <hyperlink ref="C4" location="Indice!A1" display="Indice!A1" xr:uid="{00000000-0004-0000-0C00-000000000000}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horizontalDpi="4294967292" verticalDpi="4294967292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K30"/>
  <sheetViews>
    <sheetView showGridLines="0" showRowColHeaders="0" zoomScaleNormal="100" workbookViewId="0">
      <selection activeCell="B2" sqref="B2"/>
    </sheetView>
  </sheetViews>
  <sheetFormatPr baseColWidth="10" defaultRowHeight="12.75"/>
  <cols>
    <col min="1" max="1" width="0.140625" style="219" customWidth="1"/>
    <col min="2" max="2" width="2.7109375" style="219" customWidth="1"/>
    <col min="3" max="3" width="23.7109375" style="219" customWidth="1"/>
    <col min="4" max="4" width="1.28515625" style="219" customWidth="1"/>
    <col min="5" max="5" width="105.7109375" style="219" customWidth="1"/>
    <col min="6" max="10" width="10.7109375" style="222" customWidth="1"/>
    <col min="11" max="256" width="11.42578125" style="222"/>
    <col min="257" max="257" width="0.140625" style="222" customWidth="1"/>
    <col min="258" max="258" width="2.7109375" style="222" customWidth="1"/>
    <col min="259" max="259" width="18.5703125" style="222" customWidth="1"/>
    <col min="260" max="260" width="1.28515625" style="222" customWidth="1"/>
    <col min="261" max="261" width="30.7109375" style="222" customWidth="1"/>
    <col min="262" max="266" width="10.7109375" style="222" customWidth="1"/>
    <col min="267" max="512" width="11.42578125" style="222"/>
    <col min="513" max="513" width="0.140625" style="222" customWidth="1"/>
    <col min="514" max="514" width="2.7109375" style="222" customWidth="1"/>
    <col min="515" max="515" width="18.5703125" style="222" customWidth="1"/>
    <col min="516" max="516" width="1.28515625" style="222" customWidth="1"/>
    <col min="517" max="517" width="30.7109375" style="222" customWidth="1"/>
    <col min="518" max="522" width="10.7109375" style="222" customWidth="1"/>
    <col min="523" max="768" width="11.42578125" style="222"/>
    <col min="769" max="769" width="0.140625" style="222" customWidth="1"/>
    <col min="770" max="770" width="2.7109375" style="222" customWidth="1"/>
    <col min="771" max="771" width="18.5703125" style="222" customWidth="1"/>
    <col min="772" max="772" width="1.28515625" style="222" customWidth="1"/>
    <col min="773" max="773" width="30.7109375" style="222" customWidth="1"/>
    <col min="774" max="778" width="10.7109375" style="222" customWidth="1"/>
    <col min="779" max="1024" width="11.42578125" style="222"/>
    <col min="1025" max="1025" width="0.140625" style="222" customWidth="1"/>
    <col min="1026" max="1026" width="2.7109375" style="222" customWidth="1"/>
    <col min="1027" max="1027" width="18.5703125" style="222" customWidth="1"/>
    <col min="1028" max="1028" width="1.28515625" style="222" customWidth="1"/>
    <col min="1029" max="1029" width="30.7109375" style="222" customWidth="1"/>
    <col min="1030" max="1034" width="10.7109375" style="222" customWidth="1"/>
    <col min="1035" max="1280" width="11.42578125" style="222"/>
    <col min="1281" max="1281" width="0.140625" style="222" customWidth="1"/>
    <col min="1282" max="1282" width="2.7109375" style="222" customWidth="1"/>
    <col min="1283" max="1283" width="18.5703125" style="222" customWidth="1"/>
    <col min="1284" max="1284" width="1.28515625" style="222" customWidth="1"/>
    <col min="1285" max="1285" width="30.7109375" style="222" customWidth="1"/>
    <col min="1286" max="1290" width="10.7109375" style="222" customWidth="1"/>
    <col min="1291" max="1536" width="11.42578125" style="222"/>
    <col min="1537" max="1537" width="0.140625" style="222" customWidth="1"/>
    <col min="1538" max="1538" width="2.7109375" style="222" customWidth="1"/>
    <col min="1539" max="1539" width="18.5703125" style="222" customWidth="1"/>
    <col min="1540" max="1540" width="1.28515625" style="222" customWidth="1"/>
    <col min="1541" max="1541" width="30.7109375" style="222" customWidth="1"/>
    <col min="1542" max="1546" width="10.7109375" style="222" customWidth="1"/>
    <col min="1547" max="1792" width="11.42578125" style="222"/>
    <col min="1793" max="1793" width="0.140625" style="222" customWidth="1"/>
    <col min="1794" max="1794" width="2.7109375" style="222" customWidth="1"/>
    <col min="1795" max="1795" width="18.5703125" style="222" customWidth="1"/>
    <col min="1796" max="1796" width="1.28515625" style="222" customWidth="1"/>
    <col min="1797" max="1797" width="30.7109375" style="222" customWidth="1"/>
    <col min="1798" max="1802" width="10.7109375" style="222" customWidth="1"/>
    <col min="1803" max="2048" width="11.42578125" style="222"/>
    <col min="2049" max="2049" width="0.140625" style="222" customWidth="1"/>
    <col min="2050" max="2050" width="2.7109375" style="222" customWidth="1"/>
    <col min="2051" max="2051" width="18.5703125" style="222" customWidth="1"/>
    <col min="2052" max="2052" width="1.28515625" style="222" customWidth="1"/>
    <col min="2053" max="2053" width="30.7109375" style="222" customWidth="1"/>
    <col min="2054" max="2058" width="10.7109375" style="222" customWidth="1"/>
    <col min="2059" max="2304" width="11.42578125" style="222"/>
    <col min="2305" max="2305" width="0.140625" style="222" customWidth="1"/>
    <col min="2306" max="2306" width="2.7109375" style="222" customWidth="1"/>
    <col min="2307" max="2307" width="18.5703125" style="222" customWidth="1"/>
    <col min="2308" max="2308" width="1.28515625" style="222" customWidth="1"/>
    <col min="2309" max="2309" width="30.7109375" style="222" customWidth="1"/>
    <col min="2310" max="2314" width="10.7109375" style="222" customWidth="1"/>
    <col min="2315" max="2560" width="11.42578125" style="222"/>
    <col min="2561" max="2561" width="0.140625" style="222" customWidth="1"/>
    <col min="2562" max="2562" width="2.7109375" style="222" customWidth="1"/>
    <col min="2563" max="2563" width="18.5703125" style="222" customWidth="1"/>
    <col min="2564" max="2564" width="1.28515625" style="222" customWidth="1"/>
    <col min="2565" max="2565" width="30.7109375" style="222" customWidth="1"/>
    <col min="2566" max="2570" width="10.7109375" style="222" customWidth="1"/>
    <col min="2571" max="2816" width="11.42578125" style="222"/>
    <col min="2817" max="2817" width="0.140625" style="222" customWidth="1"/>
    <col min="2818" max="2818" width="2.7109375" style="222" customWidth="1"/>
    <col min="2819" max="2819" width="18.5703125" style="222" customWidth="1"/>
    <col min="2820" max="2820" width="1.28515625" style="222" customWidth="1"/>
    <col min="2821" max="2821" width="30.7109375" style="222" customWidth="1"/>
    <col min="2822" max="2826" width="10.7109375" style="222" customWidth="1"/>
    <col min="2827" max="3072" width="11.42578125" style="222"/>
    <col min="3073" max="3073" width="0.140625" style="222" customWidth="1"/>
    <col min="3074" max="3074" width="2.7109375" style="222" customWidth="1"/>
    <col min="3075" max="3075" width="18.5703125" style="222" customWidth="1"/>
    <col min="3076" max="3076" width="1.28515625" style="222" customWidth="1"/>
    <col min="3077" max="3077" width="30.7109375" style="222" customWidth="1"/>
    <col min="3078" max="3082" width="10.7109375" style="222" customWidth="1"/>
    <col min="3083" max="3328" width="11.42578125" style="222"/>
    <col min="3329" max="3329" width="0.140625" style="222" customWidth="1"/>
    <col min="3330" max="3330" width="2.7109375" style="222" customWidth="1"/>
    <col min="3331" max="3331" width="18.5703125" style="222" customWidth="1"/>
    <col min="3332" max="3332" width="1.28515625" style="222" customWidth="1"/>
    <col min="3333" max="3333" width="30.7109375" style="222" customWidth="1"/>
    <col min="3334" max="3338" width="10.7109375" style="222" customWidth="1"/>
    <col min="3339" max="3584" width="11.42578125" style="222"/>
    <col min="3585" max="3585" width="0.140625" style="222" customWidth="1"/>
    <col min="3586" max="3586" width="2.7109375" style="222" customWidth="1"/>
    <col min="3587" max="3587" width="18.5703125" style="222" customWidth="1"/>
    <col min="3588" max="3588" width="1.28515625" style="222" customWidth="1"/>
    <col min="3589" max="3589" width="30.7109375" style="222" customWidth="1"/>
    <col min="3590" max="3594" width="10.7109375" style="222" customWidth="1"/>
    <col min="3595" max="3840" width="11.42578125" style="222"/>
    <col min="3841" max="3841" width="0.140625" style="222" customWidth="1"/>
    <col min="3842" max="3842" width="2.7109375" style="222" customWidth="1"/>
    <col min="3843" max="3843" width="18.5703125" style="222" customWidth="1"/>
    <col min="3844" max="3844" width="1.28515625" style="222" customWidth="1"/>
    <col min="3845" max="3845" width="30.7109375" style="222" customWidth="1"/>
    <col min="3846" max="3850" width="10.7109375" style="222" customWidth="1"/>
    <col min="3851" max="4096" width="11.42578125" style="222"/>
    <col min="4097" max="4097" width="0.140625" style="222" customWidth="1"/>
    <col min="4098" max="4098" width="2.7109375" style="222" customWidth="1"/>
    <col min="4099" max="4099" width="18.5703125" style="222" customWidth="1"/>
    <col min="4100" max="4100" width="1.28515625" style="222" customWidth="1"/>
    <col min="4101" max="4101" width="30.7109375" style="222" customWidth="1"/>
    <col min="4102" max="4106" width="10.7109375" style="222" customWidth="1"/>
    <col min="4107" max="4352" width="11.42578125" style="222"/>
    <col min="4353" max="4353" width="0.140625" style="222" customWidth="1"/>
    <col min="4354" max="4354" width="2.7109375" style="222" customWidth="1"/>
    <col min="4355" max="4355" width="18.5703125" style="222" customWidth="1"/>
    <col min="4356" max="4356" width="1.28515625" style="222" customWidth="1"/>
    <col min="4357" max="4357" width="30.7109375" style="222" customWidth="1"/>
    <col min="4358" max="4362" width="10.7109375" style="222" customWidth="1"/>
    <col min="4363" max="4608" width="11.42578125" style="222"/>
    <col min="4609" max="4609" width="0.140625" style="222" customWidth="1"/>
    <col min="4610" max="4610" width="2.7109375" style="222" customWidth="1"/>
    <col min="4611" max="4611" width="18.5703125" style="222" customWidth="1"/>
    <col min="4612" max="4612" width="1.28515625" style="222" customWidth="1"/>
    <col min="4613" max="4613" width="30.7109375" style="222" customWidth="1"/>
    <col min="4614" max="4618" width="10.7109375" style="222" customWidth="1"/>
    <col min="4619" max="4864" width="11.42578125" style="222"/>
    <col min="4865" max="4865" width="0.140625" style="222" customWidth="1"/>
    <col min="4866" max="4866" width="2.7109375" style="222" customWidth="1"/>
    <col min="4867" max="4867" width="18.5703125" style="222" customWidth="1"/>
    <col min="4868" max="4868" width="1.28515625" style="222" customWidth="1"/>
    <col min="4869" max="4869" width="30.7109375" style="222" customWidth="1"/>
    <col min="4870" max="4874" width="10.7109375" style="222" customWidth="1"/>
    <col min="4875" max="5120" width="11.42578125" style="222"/>
    <col min="5121" max="5121" width="0.140625" style="222" customWidth="1"/>
    <col min="5122" max="5122" width="2.7109375" style="222" customWidth="1"/>
    <col min="5123" max="5123" width="18.5703125" style="222" customWidth="1"/>
    <col min="5124" max="5124" width="1.28515625" style="222" customWidth="1"/>
    <col min="5125" max="5125" width="30.7109375" style="222" customWidth="1"/>
    <col min="5126" max="5130" width="10.7109375" style="222" customWidth="1"/>
    <col min="5131" max="5376" width="11.42578125" style="222"/>
    <col min="5377" max="5377" width="0.140625" style="222" customWidth="1"/>
    <col min="5378" max="5378" width="2.7109375" style="222" customWidth="1"/>
    <col min="5379" max="5379" width="18.5703125" style="222" customWidth="1"/>
    <col min="5380" max="5380" width="1.28515625" style="222" customWidth="1"/>
    <col min="5381" max="5381" width="30.7109375" style="222" customWidth="1"/>
    <col min="5382" max="5386" width="10.7109375" style="222" customWidth="1"/>
    <col min="5387" max="5632" width="11.42578125" style="222"/>
    <col min="5633" max="5633" width="0.140625" style="222" customWidth="1"/>
    <col min="5634" max="5634" width="2.7109375" style="222" customWidth="1"/>
    <col min="5635" max="5635" width="18.5703125" style="222" customWidth="1"/>
    <col min="5636" max="5636" width="1.28515625" style="222" customWidth="1"/>
    <col min="5637" max="5637" width="30.7109375" style="222" customWidth="1"/>
    <col min="5638" max="5642" width="10.7109375" style="222" customWidth="1"/>
    <col min="5643" max="5888" width="11.42578125" style="222"/>
    <col min="5889" max="5889" width="0.140625" style="222" customWidth="1"/>
    <col min="5890" max="5890" width="2.7109375" style="222" customWidth="1"/>
    <col min="5891" max="5891" width="18.5703125" style="222" customWidth="1"/>
    <col min="5892" max="5892" width="1.28515625" style="222" customWidth="1"/>
    <col min="5893" max="5893" width="30.7109375" style="222" customWidth="1"/>
    <col min="5894" max="5898" width="10.7109375" style="222" customWidth="1"/>
    <col min="5899" max="6144" width="11.42578125" style="222"/>
    <col min="6145" max="6145" width="0.140625" style="222" customWidth="1"/>
    <col min="6146" max="6146" width="2.7109375" style="222" customWidth="1"/>
    <col min="6147" max="6147" width="18.5703125" style="222" customWidth="1"/>
    <col min="6148" max="6148" width="1.28515625" style="222" customWidth="1"/>
    <col min="6149" max="6149" width="30.7109375" style="222" customWidth="1"/>
    <col min="6150" max="6154" width="10.7109375" style="222" customWidth="1"/>
    <col min="6155" max="6400" width="11.42578125" style="222"/>
    <col min="6401" max="6401" width="0.140625" style="222" customWidth="1"/>
    <col min="6402" max="6402" width="2.7109375" style="222" customWidth="1"/>
    <col min="6403" max="6403" width="18.5703125" style="222" customWidth="1"/>
    <col min="6404" max="6404" width="1.28515625" style="222" customWidth="1"/>
    <col min="6405" max="6405" width="30.7109375" style="222" customWidth="1"/>
    <col min="6406" max="6410" width="10.7109375" style="222" customWidth="1"/>
    <col min="6411" max="6656" width="11.42578125" style="222"/>
    <col min="6657" max="6657" width="0.140625" style="222" customWidth="1"/>
    <col min="6658" max="6658" width="2.7109375" style="222" customWidth="1"/>
    <col min="6659" max="6659" width="18.5703125" style="222" customWidth="1"/>
    <col min="6660" max="6660" width="1.28515625" style="222" customWidth="1"/>
    <col min="6661" max="6661" width="30.7109375" style="222" customWidth="1"/>
    <col min="6662" max="6666" width="10.7109375" style="222" customWidth="1"/>
    <col min="6667" max="6912" width="11.42578125" style="222"/>
    <col min="6913" max="6913" width="0.140625" style="222" customWidth="1"/>
    <col min="6914" max="6914" width="2.7109375" style="222" customWidth="1"/>
    <col min="6915" max="6915" width="18.5703125" style="222" customWidth="1"/>
    <col min="6916" max="6916" width="1.28515625" style="222" customWidth="1"/>
    <col min="6917" max="6917" width="30.7109375" style="222" customWidth="1"/>
    <col min="6918" max="6922" width="10.7109375" style="222" customWidth="1"/>
    <col min="6923" max="7168" width="11.42578125" style="222"/>
    <col min="7169" max="7169" width="0.140625" style="222" customWidth="1"/>
    <col min="7170" max="7170" width="2.7109375" style="222" customWidth="1"/>
    <col min="7171" max="7171" width="18.5703125" style="222" customWidth="1"/>
    <col min="7172" max="7172" width="1.28515625" style="222" customWidth="1"/>
    <col min="7173" max="7173" width="30.7109375" style="222" customWidth="1"/>
    <col min="7174" max="7178" width="10.7109375" style="222" customWidth="1"/>
    <col min="7179" max="7424" width="11.42578125" style="222"/>
    <col min="7425" max="7425" width="0.140625" style="222" customWidth="1"/>
    <col min="7426" max="7426" width="2.7109375" style="222" customWidth="1"/>
    <col min="7427" max="7427" width="18.5703125" style="222" customWidth="1"/>
    <col min="7428" max="7428" width="1.28515625" style="222" customWidth="1"/>
    <col min="7429" max="7429" width="30.7109375" style="222" customWidth="1"/>
    <col min="7430" max="7434" width="10.7109375" style="222" customWidth="1"/>
    <col min="7435" max="7680" width="11.42578125" style="222"/>
    <col min="7681" max="7681" width="0.140625" style="222" customWidth="1"/>
    <col min="7682" max="7682" width="2.7109375" style="222" customWidth="1"/>
    <col min="7683" max="7683" width="18.5703125" style="222" customWidth="1"/>
    <col min="7684" max="7684" width="1.28515625" style="222" customWidth="1"/>
    <col min="7685" max="7685" width="30.7109375" style="222" customWidth="1"/>
    <col min="7686" max="7690" width="10.7109375" style="222" customWidth="1"/>
    <col min="7691" max="7936" width="11.42578125" style="222"/>
    <col min="7937" max="7937" width="0.140625" style="222" customWidth="1"/>
    <col min="7938" max="7938" width="2.7109375" style="222" customWidth="1"/>
    <col min="7939" max="7939" width="18.5703125" style="222" customWidth="1"/>
    <col min="7940" max="7940" width="1.28515625" style="222" customWidth="1"/>
    <col min="7941" max="7941" width="30.7109375" style="222" customWidth="1"/>
    <col min="7942" max="7946" width="10.7109375" style="222" customWidth="1"/>
    <col min="7947" max="8192" width="11.42578125" style="222"/>
    <col min="8193" max="8193" width="0.140625" style="222" customWidth="1"/>
    <col min="8194" max="8194" width="2.7109375" style="222" customWidth="1"/>
    <col min="8195" max="8195" width="18.5703125" style="222" customWidth="1"/>
    <col min="8196" max="8196" width="1.28515625" style="222" customWidth="1"/>
    <col min="8197" max="8197" width="30.7109375" style="222" customWidth="1"/>
    <col min="8198" max="8202" width="10.7109375" style="222" customWidth="1"/>
    <col min="8203" max="8448" width="11.42578125" style="222"/>
    <col min="8449" max="8449" width="0.140625" style="222" customWidth="1"/>
    <col min="8450" max="8450" width="2.7109375" style="222" customWidth="1"/>
    <col min="8451" max="8451" width="18.5703125" style="222" customWidth="1"/>
    <col min="8452" max="8452" width="1.28515625" style="222" customWidth="1"/>
    <col min="8453" max="8453" width="30.7109375" style="222" customWidth="1"/>
    <col min="8454" max="8458" width="10.7109375" style="222" customWidth="1"/>
    <col min="8459" max="8704" width="11.42578125" style="222"/>
    <col min="8705" max="8705" width="0.140625" style="222" customWidth="1"/>
    <col min="8706" max="8706" width="2.7109375" style="222" customWidth="1"/>
    <col min="8707" max="8707" width="18.5703125" style="222" customWidth="1"/>
    <col min="8708" max="8708" width="1.28515625" style="222" customWidth="1"/>
    <col min="8709" max="8709" width="30.7109375" style="222" customWidth="1"/>
    <col min="8710" max="8714" width="10.7109375" style="222" customWidth="1"/>
    <col min="8715" max="8960" width="11.42578125" style="222"/>
    <col min="8961" max="8961" width="0.140625" style="222" customWidth="1"/>
    <col min="8962" max="8962" width="2.7109375" style="222" customWidth="1"/>
    <col min="8963" max="8963" width="18.5703125" style="222" customWidth="1"/>
    <col min="8964" max="8964" width="1.28515625" style="222" customWidth="1"/>
    <col min="8965" max="8965" width="30.7109375" style="222" customWidth="1"/>
    <col min="8966" max="8970" width="10.7109375" style="222" customWidth="1"/>
    <col min="8971" max="9216" width="11.42578125" style="222"/>
    <col min="9217" max="9217" width="0.140625" style="222" customWidth="1"/>
    <col min="9218" max="9218" width="2.7109375" style="222" customWidth="1"/>
    <col min="9219" max="9219" width="18.5703125" style="222" customWidth="1"/>
    <col min="9220" max="9220" width="1.28515625" style="222" customWidth="1"/>
    <col min="9221" max="9221" width="30.7109375" style="222" customWidth="1"/>
    <col min="9222" max="9226" width="10.7109375" style="222" customWidth="1"/>
    <col min="9227" max="9472" width="11.42578125" style="222"/>
    <col min="9473" max="9473" width="0.140625" style="222" customWidth="1"/>
    <col min="9474" max="9474" width="2.7109375" style="222" customWidth="1"/>
    <col min="9475" max="9475" width="18.5703125" style="222" customWidth="1"/>
    <col min="9476" max="9476" width="1.28515625" style="222" customWidth="1"/>
    <col min="9477" max="9477" width="30.7109375" style="222" customWidth="1"/>
    <col min="9478" max="9482" width="10.7109375" style="222" customWidth="1"/>
    <col min="9483" max="9728" width="11.42578125" style="222"/>
    <col min="9729" max="9729" width="0.140625" style="222" customWidth="1"/>
    <col min="9730" max="9730" width="2.7109375" style="222" customWidth="1"/>
    <col min="9731" max="9731" width="18.5703125" style="222" customWidth="1"/>
    <col min="9732" max="9732" width="1.28515625" style="222" customWidth="1"/>
    <col min="9733" max="9733" width="30.7109375" style="222" customWidth="1"/>
    <col min="9734" max="9738" width="10.7109375" style="222" customWidth="1"/>
    <col min="9739" max="9984" width="11.42578125" style="222"/>
    <col min="9985" max="9985" width="0.140625" style="222" customWidth="1"/>
    <col min="9986" max="9986" width="2.7109375" style="222" customWidth="1"/>
    <col min="9987" max="9987" width="18.5703125" style="222" customWidth="1"/>
    <col min="9988" max="9988" width="1.28515625" style="222" customWidth="1"/>
    <col min="9989" max="9989" width="30.7109375" style="222" customWidth="1"/>
    <col min="9990" max="9994" width="10.7109375" style="222" customWidth="1"/>
    <col min="9995" max="10240" width="11.42578125" style="222"/>
    <col min="10241" max="10241" width="0.140625" style="222" customWidth="1"/>
    <col min="10242" max="10242" width="2.7109375" style="222" customWidth="1"/>
    <col min="10243" max="10243" width="18.5703125" style="222" customWidth="1"/>
    <col min="10244" max="10244" width="1.28515625" style="222" customWidth="1"/>
    <col min="10245" max="10245" width="30.7109375" style="222" customWidth="1"/>
    <col min="10246" max="10250" width="10.7109375" style="222" customWidth="1"/>
    <col min="10251" max="10496" width="11.42578125" style="222"/>
    <col min="10497" max="10497" width="0.140625" style="222" customWidth="1"/>
    <col min="10498" max="10498" width="2.7109375" style="222" customWidth="1"/>
    <col min="10499" max="10499" width="18.5703125" style="222" customWidth="1"/>
    <col min="10500" max="10500" width="1.28515625" style="222" customWidth="1"/>
    <col min="10501" max="10501" width="30.7109375" style="222" customWidth="1"/>
    <col min="10502" max="10506" width="10.7109375" style="222" customWidth="1"/>
    <col min="10507" max="10752" width="11.42578125" style="222"/>
    <col min="10753" max="10753" width="0.140625" style="222" customWidth="1"/>
    <col min="10754" max="10754" width="2.7109375" style="222" customWidth="1"/>
    <col min="10755" max="10755" width="18.5703125" style="222" customWidth="1"/>
    <col min="10756" max="10756" width="1.28515625" style="222" customWidth="1"/>
    <col min="10757" max="10757" width="30.7109375" style="222" customWidth="1"/>
    <col min="10758" max="10762" width="10.7109375" style="222" customWidth="1"/>
    <col min="10763" max="11008" width="11.42578125" style="222"/>
    <col min="11009" max="11009" width="0.140625" style="222" customWidth="1"/>
    <col min="11010" max="11010" width="2.7109375" style="222" customWidth="1"/>
    <col min="11011" max="11011" width="18.5703125" style="222" customWidth="1"/>
    <col min="11012" max="11012" width="1.28515625" style="222" customWidth="1"/>
    <col min="11013" max="11013" width="30.7109375" style="222" customWidth="1"/>
    <col min="11014" max="11018" width="10.7109375" style="222" customWidth="1"/>
    <col min="11019" max="11264" width="11.42578125" style="222"/>
    <col min="11265" max="11265" width="0.140625" style="222" customWidth="1"/>
    <col min="11266" max="11266" width="2.7109375" style="222" customWidth="1"/>
    <col min="11267" max="11267" width="18.5703125" style="222" customWidth="1"/>
    <col min="11268" max="11268" width="1.28515625" style="222" customWidth="1"/>
    <col min="11269" max="11269" width="30.7109375" style="222" customWidth="1"/>
    <col min="11270" max="11274" width="10.7109375" style="222" customWidth="1"/>
    <col min="11275" max="11520" width="11.42578125" style="222"/>
    <col min="11521" max="11521" width="0.140625" style="222" customWidth="1"/>
    <col min="11522" max="11522" width="2.7109375" style="222" customWidth="1"/>
    <col min="11523" max="11523" width="18.5703125" style="222" customWidth="1"/>
    <col min="11524" max="11524" width="1.28515625" style="222" customWidth="1"/>
    <col min="11525" max="11525" width="30.7109375" style="222" customWidth="1"/>
    <col min="11526" max="11530" width="10.7109375" style="222" customWidth="1"/>
    <col min="11531" max="11776" width="11.42578125" style="222"/>
    <col min="11777" max="11777" width="0.140625" style="222" customWidth="1"/>
    <col min="11778" max="11778" width="2.7109375" style="222" customWidth="1"/>
    <col min="11779" max="11779" width="18.5703125" style="222" customWidth="1"/>
    <col min="11780" max="11780" width="1.28515625" style="222" customWidth="1"/>
    <col min="11781" max="11781" width="30.7109375" style="222" customWidth="1"/>
    <col min="11782" max="11786" width="10.7109375" style="222" customWidth="1"/>
    <col min="11787" max="12032" width="11.42578125" style="222"/>
    <col min="12033" max="12033" width="0.140625" style="222" customWidth="1"/>
    <col min="12034" max="12034" width="2.7109375" style="222" customWidth="1"/>
    <col min="12035" max="12035" width="18.5703125" style="222" customWidth="1"/>
    <col min="12036" max="12036" width="1.28515625" style="222" customWidth="1"/>
    <col min="12037" max="12037" width="30.7109375" style="222" customWidth="1"/>
    <col min="12038" max="12042" width="10.7109375" style="222" customWidth="1"/>
    <col min="12043" max="12288" width="11.42578125" style="222"/>
    <col min="12289" max="12289" width="0.140625" style="222" customWidth="1"/>
    <col min="12290" max="12290" width="2.7109375" style="222" customWidth="1"/>
    <col min="12291" max="12291" width="18.5703125" style="222" customWidth="1"/>
    <col min="12292" max="12292" width="1.28515625" style="222" customWidth="1"/>
    <col min="12293" max="12293" width="30.7109375" style="222" customWidth="1"/>
    <col min="12294" max="12298" width="10.7109375" style="222" customWidth="1"/>
    <col min="12299" max="12544" width="11.42578125" style="222"/>
    <col min="12545" max="12545" width="0.140625" style="222" customWidth="1"/>
    <col min="12546" max="12546" width="2.7109375" style="222" customWidth="1"/>
    <col min="12547" max="12547" width="18.5703125" style="222" customWidth="1"/>
    <col min="12548" max="12548" width="1.28515625" style="222" customWidth="1"/>
    <col min="12549" max="12549" width="30.7109375" style="222" customWidth="1"/>
    <col min="12550" max="12554" width="10.7109375" style="222" customWidth="1"/>
    <col min="12555" max="12800" width="11.42578125" style="222"/>
    <col min="12801" max="12801" width="0.140625" style="222" customWidth="1"/>
    <col min="12802" max="12802" width="2.7109375" style="222" customWidth="1"/>
    <col min="12803" max="12803" width="18.5703125" style="222" customWidth="1"/>
    <col min="12804" max="12804" width="1.28515625" style="222" customWidth="1"/>
    <col min="12805" max="12805" width="30.7109375" style="222" customWidth="1"/>
    <col min="12806" max="12810" width="10.7109375" style="222" customWidth="1"/>
    <col min="12811" max="13056" width="11.42578125" style="222"/>
    <col min="13057" max="13057" width="0.140625" style="222" customWidth="1"/>
    <col min="13058" max="13058" width="2.7109375" style="222" customWidth="1"/>
    <col min="13059" max="13059" width="18.5703125" style="222" customWidth="1"/>
    <col min="13060" max="13060" width="1.28515625" style="222" customWidth="1"/>
    <col min="13061" max="13061" width="30.7109375" style="222" customWidth="1"/>
    <col min="13062" max="13066" width="10.7109375" style="222" customWidth="1"/>
    <col min="13067" max="13312" width="11.42578125" style="222"/>
    <col min="13313" max="13313" width="0.140625" style="222" customWidth="1"/>
    <col min="13314" max="13314" width="2.7109375" style="222" customWidth="1"/>
    <col min="13315" max="13315" width="18.5703125" style="222" customWidth="1"/>
    <col min="13316" max="13316" width="1.28515625" style="222" customWidth="1"/>
    <col min="13317" max="13317" width="30.7109375" style="222" customWidth="1"/>
    <col min="13318" max="13322" width="10.7109375" style="222" customWidth="1"/>
    <col min="13323" max="13568" width="11.42578125" style="222"/>
    <col min="13569" max="13569" width="0.140625" style="222" customWidth="1"/>
    <col min="13570" max="13570" width="2.7109375" style="222" customWidth="1"/>
    <col min="13571" max="13571" width="18.5703125" style="222" customWidth="1"/>
    <col min="13572" max="13572" width="1.28515625" style="222" customWidth="1"/>
    <col min="13573" max="13573" width="30.7109375" style="222" customWidth="1"/>
    <col min="13574" max="13578" width="10.7109375" style="222" customWidth="1"/>
    <col min="13579" max="13824" width="11.42578125" style="222"/>
    <col min="13825" max="13825" width="0.140625" style="222" customWidth="1"/>
    <col min="13826" max="13826" width="2.7109375" style="222" customWidth="1"/>
    <col min="13827" max="13827" width="18.5703125" style="222" customWidth="1"/>
    <col min="13828" max="13828" width="1.28515625" style="222" customWidth="1"/>
    <col min="13829" max="13829" width="30.7109375" style="222" customWidth="1"/>
    <col min="13830" max="13834" width="10.7109375" style="222" customWidth="1"/>
    <col min="13835" max="14080" width="11.42578125" style="222"/>
    <col min="14081" max="14081" width="0.140625" style="222" customWidth="1"/>
    <col min="14082" max="14082" width="2.7109375" style="222" customWidth="1"/>
    <col min="14083" max="14083" width="18.5703125" style="222" customWidth="1"/>
    <col min="14084" max="14084" width="1.28515625" style="222" customWidth="1"/>
    <col min="14085" max="14085" width="30.7109375" style="222" customWidth="1"/>
    <col min="14086" max="14090" width="10.7109375" style="222" customWidth="1"/>
    <col min="14091" max="14336" width="11.42578125" style="222"/>
    <col min="14337" max="14337" width="0.140625" style="222" customWidth="1"/>
    <col min="14338" max="14338" width="2.7109375" style="222" customWidth="1"/>
    <col min="14339" max="14339" width="18.5703125" style="222" customWidth="1"/>
    <col min="14340" max="14340" width="1.28515625" style="222" customWidth="1"/>
    <col min="14341" max="14341" width="30.7109375" style="222" customWidth="1"/>
    <col min="14342" max="14346" width="10.7109375" style="222" customWidth="1"/>
    <col min="14347" max="14592" width="11.42578125" style="222"/>
    <col min="14593" max="14593" width="0.140625" style="222" customWidth="1"/>
    <col min="14594" max="14594" width="2.7109375" style="222" customWidth="1"/>
    <col min="14595" max="14595" width="18.5703125" style="222" customWidth="1"/>
    <col min="14596" max="14596" width="1.28515625" style="222" customWidth="1"/>
    <col min="14597" max="14597" width="30.7109375" style="222" customWidth="1"/>
    <col min="14598" max="14602" width="10.7109375" style="222" customWidth="1"/>
    <col min="14603" max="14848" width="11.42578125" style="222"/>
    <col min="14849" max="14849" width="0.140625" style="222" customWidth="1"/>
    <col min="14850" max="14850" width="2.7109375" style="222" customWidth="1"/>
    <col min="14851" max="14851" width="18.5703125" style="222" customWidth="1"/>
    <col min="14852" max="14852" width="1.28515625" style="222" customWidth="1"/>
    <col min="14853" max="14853" width="30.7109375" style="222" customWidth="1"/>
    <col min="14854" max="14858" width="10.7109375" style="222" customWidth="1"/>
    <col min="14859" max="15104" width="11.42578125" style="222"/>
    <col min="15105" max="15105" width="0.140625" style="222" customWidth="1"/>
    <col min="15106" max="15106" width="2.7109375" style="222" customWidth="1"/>
    <col min="15107" max="15107" width="18.5703125" style="222" customWidth="1"/>
    <col min="15108" max="15108" width="1.28515625" style="222" customWidth="1"/>
    <col min="15109" max="15109" width="30.7109375" style="222" customWidth="1"/>
    <col min="15110" max="15114" width="10.7109375" style="222" customWidth="1"/>
    <col min="15115" max="15360" width="11.42578125" style="222"/>
    <col min="15361" max="15361" width="0.140625" style="222" customWidth="1"/>
    <col min="15362" max="15362" width="2.7109375" style="222" customWidth="1"/>
    <col min="15363" max="15363" width="18.5703125" style="222" customWidth="1"/>
    <col min="15364" max="15364" width="1.28515625" style="222" customWidth="1"/>
    <col min="15365" max="15365" width="30.7109375" style="222" customWidth="1"/>
    <col min="15366" max="15370" width="10.7109375" style="222" customWidth="1"/>
    <col min="15371" max="15616" width="11.42578125" style="222"/>
    <col min="15617" max="15617" width="0.140625" style="222" customWidth="1"/>
    <col min="15618" max="15618" width="2.7109375" style="222" customWidth="1"/>
    <col min="15619" max="15619" width="18.5703125" style="222" customWidth="1"/>
    <col min="15620" max="15620" width="1.28515625" style="222" customWidth="1"/>
    <col min="15621" max="15621" width="30.7109375" style="222" customWidth="1"/>
    <col min="15622" max="15626" width="10.7109375" style="222" customWidth="1"/>
    <col min="15627" max="15872" width="11.42578125" style="222"/>
    <col min="15873" max="15873" width="0.140625" style="222" customWidth="1"/>
    <col min="15874" max="15874" width="2.7109375" style="222" customWidth="1"/>
    <col min="15875" max="15875" width="18.5703125" style="222" customWidth="1"/>
    <col min="15876" max="15876" width="1.28515625" style="222" customWidth="1"/>
    <col min="15877" max="15877" width="30.7109375" style="222" customWidth="1"/>
    <col min="15878" max="15882" width="10.7109375" style="222" customWidth="1"/>
    <col min="15883" max="16128" width="11.42578125" style="222"/>
    <col min="16129" max="16129" width="0.140625" style="222" customWidth="1"/>
    <col min="16130" max="16130" width="2.7109375" style="222" customWidth="1"/>
    <col min="16131" max="16131" width="18.5703125" style="222" customWidth="1"/>
    <col min="16132" max="16132" width="1.28515625" style="222" customWidth="1"/>
    <col min="16133" max="16133" width="30.7109375" style="222" customWidth="1"/>
    <col min="16134" max="16138" width="10.7109375" style="222" customWidth="1"/>
    <col min="16139" max="16384" width="11.42578125" style="222"/>
  </cols>
  <sheetData>
    <row r="1" spans="1:7" s="219" customFormat="1" ht="0.75" customHeight="1"/>
    <row r="2" spans="1:7" s="219" customFormat="1" ht="21" customHeight="1">
      <c r="B2" s="220"/>
      <c r="E2" s="66" t="s">
        <v>36</v>
      </c>
      <c r="F2" s="226"/>
      <c r="G2" s="226"/>
    </row>
    <row r="3" spans="1:7" s="219" customFormat="1" ht="15" customHeight="1">
      <c r="E3" s="987" t="s">
        <v>559</v>
      </c>
      <c r="F3" s="227"/>
      <c r="G3" s="227"/>
    </row>
    <row r="4" spans="1:7" s="160" customFormat="1" ht="20.25" customHeight="1">
      <c r="B4" s="159"/>
      <c r="C4" s="6" t="str">
        <f>Indice!C4</f>
        <v>Producción de energía eléctrica</v>
      </c>
    </row>
    <row r="5" spans="1:7" s="160" customFormat="1" ht="12.75" customHeight="1">
      <c r="B5" s="159"/>
      <c r="C5" s="221"/>
    </row>
    <row r="6" spans="1:7" s="160" customFormat="1" ht="13.5" customHeight="1">
      <c r="B6" s="159"/>
      <c r="C6" s="162"/>
      <c r="D6" s="163"/>
      <c r="E6" s="163"/>
    </row>
    <row r="7" spans="1:7" s="160" customFormat="1" ht="12.75" customHeight="1">
      <c r="B7" s="159"/>
      <c r="C7" s="1033" t="s">
        <v>443</v>
      </c>
      <c r="D7" s="163"/>
      <c r="E7" s="456"/>
    </row>
    <row r="8" spans="1:7" s="219" customFormat="1" ht="12.75" customHeight="1">
      <c r="A8" s="160"/>
      <c r="B8" s="159"/>
      <c r="C8" s="1033"/>
      <c r="D8" s="163"/>
      <c r="E8" s="456"/>
      <c r="F8" s="183"/>
      <c r="G8" s="183"/>
    </row>
    <row r="9" spans="1:7" s="219" customFormat="1" ht="12.75" customHeight="1">
      <c r="A9" s="160"/>
      <c r="B9" s="159"/>
      <c r="C9" s="1033"/>
      <c r="D9" s="163"/>
      <c r="E9" s="456"/>
      <c r="F9" s="183"/>
      <c r="G9" s="183"/>
    </row>
    <row r="10" spans="1:7" s="219" customFormat="1" ht="12.75" customHeight="1">
      <c r="A10" s="160"/>
      <c r="B10" s="159"/>
      <c r="C10" s="347" t="s">
        <v>316</v>
      </c>
      <c r="D10" s="163"/>
      <c r="E10" s="456"/>
      <c r="F10" s="183"/>
      <c r="G10" s="183"/>
    </row>
    <row r="11" spans="1:7" s="219" customFormat="1" ht="12.75" customHeight="1">
      <c r="A11" s="160"/>
      <c r="B11" s="159"/>
      <c r="D11" s="163"/>
      <c r="E11" s="583"/>
      <c r="F11" s="183"/>
      <c r="G11" s="183"/>
    </row>
    <row r="12" spans="1:7" s="219" customFormat="1" ht="12.75" customHeight="1">
      <c r="A12" s="160"/>
      <c r="B12" s="159"/>
      <c r="D12" s="163"/>
      <c r="E12" s="583"/>
      <c r="F12" s="183"/>
      <c r="G12" s="183"/>
    </row>
    <row r="13" spans="1:7" s="219" customFormat="1" ht="12.75" customHeight="1">
      <c r="A13" s="160"/>
      <c r="B13" s="159"/>
      <c r="C13" s="162"/>
      <c r="D13" s="163"/>
      <c r="E13" s="583"/>
      <c r="F13" s="183"/>
      <c r="G13" s="183"/>
    </row>
    <row r="14" spans="1:7" s="219" customFormat="1" ht="12.75" customHeight="1">
      <c r="A14" s="160"/>
      <c r="B14" s="159"/>
      <c r="C14" s="162"/>
      <c r="D14" s="163"/>
      <c r="E14" s="583"/>
      <c r="F14" s="183"/>
      <c r="G14" s="183"/>
    </row>
    <row r="15" spans="1:7" s="219" customFormat="1" ht="12.75" customHeight="1">
      <c r="A15" s="160"/>
      <c r="B15" s="159"/>
      <c r="C15" s="162"/>
      <c r="D15" s="163"/>
      <c r="E15" s="583"/>
      <c r="F15" s="183"/>
      <c r="G15" s="183"/>
    </row>
    <row r="16" spans="1:7" s="219" customFormat="1" ht="12.75" customHeight="1">
      <c r="A16" s="160"/>
      <c r="B16" s="159"/>
      <c r="C16" s="162"/>
      <c r="D16" s="163"/>
      <c r="E16" s="583"/>
      <c r="F16" s="183"/>
      <c r="G16" s="183"/>
    </row>
    <row r="17" spans="1:11" s="219" customFormat="1" ht="12.75" customHeight="1">
      <c r="A17" s="160"/>
      <c r="B17" s="159"/>
      <c r="C17" s="162"/>
      <c r="D17" s="163"/>
      <c r="E17" s="583"/>
      <c r="F17" s="183"/>
      <c r="G17" s="183"/>
    </row>
    <row r="18" spans="1:11" s="219" customFormat="1" ht="12.75" customHeight="1">
      <c r="A18" s="160"/>
      <c r="B18" s="159"/>
      <c r="C18" s="162"/>
      <c r="D18" s="163"/>
      <c r="E18" s="583"/>
      <c r="F18" s="183"/>
      <c r="G18" s="183"/>
    </row>
    <row r="19" spans="1:11" s="219" customFormat="1" ht="12.75" customHeight="1">
      <c r="A19" s="160"/>
      <c r="B19" s="159"/>
      <c r="C19" s="162"/>
      <c r="D19" s="163"/>
      <c r="E19" s="583"/>
      <c r="F19" s="183"/>
      <c r="G19" s="183"/>
    </row>
    <row r="20" spans="1:11" s="219" customFormat="1" ht="12.75" customHeight="1">
      <c r="A20" s="160"/>
      <c r="B20" s="159"/>
      <c r="C20" s="162"/>
      <c r="D20" s="163"/>
      <c r="E20" s="583"/>
      <c r="F20" s="183"/>
      <c r="G20" s="183"/>
    </row>
    <row r="21" spans="1:11" s="219" customFormat="1" ht="12.75" customHeight="1">
      <c r="A21" s="160"/>
      <c r="B21" s="159"/>
      <c r="C21" s="162"/>
      <c r="D21" s="163"/>
      <c r="E21" s="583"/>
      <c r="F21" s="183"/>
      <c r="G21" s="183"/>
    </row>
    <row r="22" spans="1:11">
      <c r="E22" s="584"/>
    </row>
    <row r="23" spans="1:11">
      <c r="E23" s="584"/>
      <c r="H23" s="223"/>
      <c r="I23" s="223"/>
      <c r="J23" s="223"/>
      <c r="K23" s="223"/>
    </row>
    <row r="24" spans="1:11">
      <c r="E24" s="585"/>
      <c r="F24" s="225"/>
      <c r="G24" s="225"/>
      <c r="H24" s="942"/>
      <c r="I24" s="942"/>
      <c r="J24" s="942"/>
      <c r="K24" s="942"/>
    </row>
    <row r="25" spans="1:11" ht="22.5" customHeight="1">
      <c r="E25" s="940" t="s">
        <v>511</v>
      </c>
      <c r="F25" s="933"/>
      <c r="G25" s="933"/>
      <c r="H25" s="933"/>
      <c r="I25" s="933"/>
      <c r="J25" s="933"/>
      <c r="K25" s="933"/>
    </row>
    <row r="26" spans="1:11" ht="12.75" customHeight="1">
      <c r="E26" s="773" t="s">
        <v>367</v>
      </c>
      <c r="F26" s="224"/>
      <c r="G26" s="224"/>
      <c r="H26" s="223"/>
      <c r="I26" s="223"/>
      <c r="J26" s="223"/>
      <c r="K26" s="223"/>
    </row>
    <row r="27" spans="1:11" ht="12.75" customHeight="1">
      <c r="E27" s="835" t="s">
        <v>422</v>
      </c>
      <c r="F27" s="224"/>
      <c r="G27" s="224"/>
      <c r="H27" s="223"/>
      <c r="I27" s="223"/>
      <c r="J27" s="223"/>
      <c r="K27" s="223"/>
    </row>
    <row r="28" spans="1:11">
      <c r="E28" s="835" t="s">
        <v>467</v>
      </c>
      <c r="F28" s="225"/>
      <c r="G28" s="225"/>
      <c r="H28" s="223"/>
      <c r="I28" s="223"/>
      <c r="J28" s="223"/>
      <c r="K28" s="223"/>
    </row>
    <row r="29" spans="1:11">
      <c r="F29" s="225"/>
      <c r="G29" s="225"/>
      <c r="H29" s="223"/>
      <c r="I29" s="223"/>
      <c r="J29" s="223"/>
      <c r="K29" s="223"/>
    </row>
    <row r="30" spans="1:11" ht="12.75" customHeight="1">
      <c r="E30" s="295"/>
    </row>
  </sheetData>
  <mergeCells count="1">
    <mergeCell ref="C7:C9"/>
  </mergeCells>
  <hyperlinks>
    <hyperlink ref="C4" location="Indice!A1" display="Indice!A1" xr:uid="{00000000-0004-0000-0D00-000000000000}"/>
  </hyperlinks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1"/>
  <dimension ref="A1:L28"/>
  <sheetViews>
    <sheetView showGridLines="0" showRowColHeaders="0" zoomScaleNormal="100" workbookViewId="0">
      <selection activeCell="B2" sqref="B2"/>
    </sheetView>
  </sheetViews>
  <sheetFormatPr baseColWidth="10" defaultRowHeight="12.75"/>
  <cols>
    <col min="1" max="1" width="0.140625" style="219" customWidth="1"/>
    <col min="2" max="2" width="2.7109375" style="219" customWidth="1"/>
    <col min="3" max="3" width="23.7109375" style="219" customWidth="1"/>
    <col min="4" max="4" width="1.28515625" style="219" customWidth="1"/>
    <col min="5" max="5" width="105.7109375" style="219" customWidth="1"/>
    <col min="6" max="10" width="10.7109375" style="222" customWidth="1"/>
    <col min="11" max="256" width="11.42578125" style="222"/>
    <col min="257" max="257" width="0.140625" style="222" customWidth="1"/>
    <col min="258" max="258" width="2.7109375" style="222" customWidth="1"/>
    <col min="259" max="259" width="18.5703125" style="222" customWidth="1"/>
    <col min="260" max="260" width="1.28515625" style="222" customWidth="1"/>
    <col min="261" max="261" width="30.7109375" style="222" customWidth="1"/>
    <col min="262" max="266" width="10.7109375" style="222" customWidth="1"/>
    <col min="267" max="512" width="11.42578125" style="222"/>
    <col min="513" max="513" width="0.140625" style="222" customWidth="1"/>
    <col min="514" max="514" width="2.7109375" style="222" customWidth="1"/>
    <col min="515" max="515" width="18.5703125" style="222" customWidth="1"/>
    <col min="516" max="516" width="1.28515625" style="222" customWidth="1"/>
    <col min="517" max="517" width="30.7109375" style="222" customWidth="1"/>
    <col min="518" max="522" width="10.7109375" style="222" customWidth="1"/>
    <col min="523" max="768" width="11.42578125" style="222"/>
    <col min="769" max="769" width="0.140625" style="222" customWidth="1"/>
    <col min="770" max="770" width="2.7109375" style="222" customWidth="1"/>
    <col min="771" max="771" width="18.5703125" style="222" customWidth="1"/>
    <col min="772" max="772" width="1.28515625" style="222" customWidth="1"/>
    <col min="773" max="773" width="30.7109375" style="222" customWidth="1"/>
    <col min="774" max="778" width="10.7109375" style="222" customWidth="1"/>
    <col min="779" max="1024" width="11.42578125" style="222"/>
    <col min="1025" max="1025" width="0.140625" style="222" customWidth="1"/>
    <col min="1026" max="1026" width="2.7109375" style="222" customWidth="1"/>
    <col min="1027" max="1027" width="18.5703125" style="222" customWidth="1"/>
    <col min="1028" max="1028" width="1.28515625" style="222" customWidth="1"/>
    <col min="1029" max="1029" width="30.7109375" style="222" customWidth="1"/>
    <col min="1030" max="1034" width="10.7109375" style="222" customWidth="1"/>
    <col min="1035" max="1280" width="11.42578125" style="222"/>
    <col min="1281" max="1281" width="0.140625" style="222" customWidth="1"/>
    <col min="1282" max="1282" width="2.7109375" style="222" customWidth="1"/>
    <col min="1283" max="1283" width="18.5703125" style="222" customWidth="1"/>
    <col min="1284" max="1284" width="1.28515625" style="222" customWidth="1"/>
    <col min="1285" max="1285" width="30.7109375" style="222" customWidth="1"/>
    <col min="1286" max="1290" width="10.7109375" style="222" customWidth="1"/>
    <col min="1291" max="1536" width="11.42578125" style="222"/>
    <col min="1537" max="1537" width="0.140625" style="222" customWidth="1"/>
    <col min="1538" max="1538" width="2.7109375" style="222" customWidth="1"/>
    <col min="1539" max="1539" width="18.5703125" style="222" customWidth="1"/>
    <col min="1540" max="1540" width="1.28515625" style="222" customWidth="1"/>
    <col min="1541" max="1541" width="30.7109375" style="222" customWidth="1"/>
    <col min="1542" max="1546" width="10.7109375" style="222" customWidth="1"/>
    <col min="1547" max="1792" width="11.42578125" style="222"/>
    <col min="1793" max="1793" width="0.140625" style="222" customWidth="1"/>
    <col min="1794" max="1794" width="2.7109375" style="222" customWidth="1"/>
    <col min="1795" max="1795" width="18.5703125" style="222" customWidth="1"/>
    <col min="1796" max="1796" width="1.28515625" style="222" customWidth="1"/>
    <col min="1797" max="1797" width="30.7109375" style="222" customWidth="1"/>
    <col min="1798" max="1802" width="10.7109375" style="222" customWidth="1"/>
    <col min="1803" max="2048" width="11.42578125" style="222"/>
    <col min="2049" max="2049" width="0.140625" style="222" customWidth="1"/>
    <col min="2050" max="2050" width="2.7109375" style="222" customWidth="1"/>
    <col min="2051" max="2051" width="18.5703125" style="222" customWidth="1"/>
    <col min="2052" max="2052" width="1.28515625" style="222" customWidth="1"/>
    <col min="2053" max="2053" width="30.7109375" style="222" customWidth="1"/>
    <col min="2054" max="2058" width="10.7109375" style="222" customWidth="1"/>
    <col min="2059" max="2304" width="11.42578125" style="222"/>
    <col min="2305" max="2305" width="0.140625" style="222" customWidth="1"/>
    <col min="2306" max="2306" width="2.7109375" style="222" customWidth="1"/>
    <col min="2307" max="2307" width="18.5703125" style="222" customWidth="1"/>
    <col min="2308" max="2308" width="1.28515625" style="222" customWidth="1"/>
    <col min="2309" max="2309" width="30.7109375" style="222" customWidth="1"/>
    <col min="2310" max="2314" width="10.7109375" style="222" customWidth="1"/>
    <col min="2315" max="2560" width="11.42578125" style="222"/>
    <col min="2561" max="2561" width="0.140625" style="222" customWidth="1"/>
    <col min="2562" max="2562" width="2.7109375" style="222" customWidth="1"/>
    <col min="2563" max="2563" width="18.5703125" style="222" customWidth="1"/>
    <col min="2564" max="2564" width="1.28515625" style="222" customWidth="1"/>
    <col min="2565" max="2565" width="30.7109375" style="222" customWidth="1"/>
    <col min="2566" max="2570" width="10.7109375" style="222" customWidth="1"/>
    <col min="2571" max="2816" width="11.42578125" style="222"/>
    <col min="2817" max="2817" width="0.140625" style="222" customWidth="1"/>
    <col min="2818" max="2818" width="2.7109375" style="222" customWidth="1"/>
    <col min="2819" max="2819" width="18.5703125" style="222" customWidth="1"/>
    <col min="2820" max="2820" width="1.28515625" style="222" customWidth="1"/>
    <col min="2821" max="2821" width="30.7109375" style="222" customWidth="1"/>
    <col min="2822" max="2826" width="10.7109375" style="222" customWidth="1"/>
    <col min="2827" max="3072" width="11.42578125" style="222"/>
    <col min="3073" max="3073" width="0.140625" style="222" customWidth="1"/>
    <col min="3074" max="3074" width="2.7109375" style="222" customWidth="1"/>
    <col min="3075" max="3075" width="18.5703125" style="222" customWidth="1"/>
    <col min="3076" max="3076" width="1.28515625" style="222" customWidth="1"/>
    <col min="3077" max="3077" width="30.7109375" style="222" customWidth="1"/>
    <col min="3078" max="3082" width="10.7109375" style="222" customWidth="1"/>
    <col min="3083" max="3328" width="11.42578125" style="222"/>
    <col min="3329" max="3329" width="0.140625" style="222" customWidth="1"/>
    <col min="3330" max="3330" width="2.7109375" style="222" customWidth="1"/>
    <col min="3331" max="3331" width="18.5703125" style="222" customWidth="1"/>
    <col min="3332" max="3332" width="1.28515625" style="222" customWidth="1"/>
    <col min="3333" max="3333" width="30.7109375" style="222" customWidth="1"/>
    <col min="3334" max="3338" width="10.7109375" style="222" customWidth="1"/>
    <col min="3339" max="3584" width="11.42578125" style="222"/>
    <col min="3585" max="3585" width="0.140625" style="222" customWidth="1"/>
    <col min="3586" max="3586" width="2.7109375" style="222" customWidth="1"/>
    <col min="3587" max="3587" width="18.5703125" style="222" customWidth="1"/>
    <col min="3588" max="3588" width="1.28515625" style="222" customWidth="1"/>
    <col min="3589" max="3589" width="30.7109375" style="222" customWidth="1"/>
    <col min="3590" max="3594" width="10.7109375" style="222" customWidth="1"/>
    <col min="3595" max="3840" width="11.42578125" style="222"/>
    <col min="3841" max="3841" width="0.140625" style="222" customWidth="1"/>
    <col min="3842" max="3842" width="2.7109375" style="222" customWidth="1"/>
    <col min="3843" max="3843" width="18.5703125" style="222" customWidth="1"/>
    <col min="3844" max="3844" width="1.28515625" style="222" customWidth="1"/>
    <col min="3845" max="3845" width="30.7109375" style="222" customWidth="1"/>
    <col min="3846" max="3850" width="10.7109375" style="222" customWidth="1"/>
    <col min="3851" max="4096" width="11.42578125" style="222"/>
    <col min="4097" max="4097" width="0.140625" style="222" customWidth="1"/>
    <col min="4098" max="4098" width="2.7109375" style="222" customWidth="1"/>
    <col min="4099" max="4099" width="18.5703125" style="222" customWidth="1"/>
    <col min="4100" max="4100" width="1.28515625" style="222" customWidth="1"/>
    <col min="4101" max="4101" width="30.7109375" style="222" customWidth="1"/>
    <col min="4102" max="4106" width="10.7109375" style="222" customWidth="1"/>
    <col min="4107" max="4352" width="11.42578125" style="222"/>
    <col min="4353" max="4353" width="0.140625" style="222" customWidth="1"/>
    <col min="4354" max="4354" width="2.7109375" style="222" customWidth="1"/>
    <col min="4355" max="4355" width="18.5703125" style="222" customWidth="1"/>
    <col min="4356" max="4356" width="1.28515625" style="222" customWidth="1"/>
    <col min="4357" max="4357" width="30.7109375" style="222" customWidth="1"/>
    <col min="4358" max="4362" width="10.7109375" style="222" customWidth="1"/>
    <col min="4363" max="4608" width="11.42578125" style="222"/>
    <col min="4609" max="4609" width="0.140625" style="222" customWidth="1"/>
    <col min="4610" max="4610" width="2.7109375" style="222" customWidth="1"/>
    <col min="4611" max="4611" width="18.5703125" style="222" customWidth="1"/>
    <col min="4612" max="4612" width="1.28515625" style="222" customWidth="1"/>
    <col min="4613" max="4613" width="30.7109375" style="222" customWidth="1"/>
    <col min="4614" max="4618" width="10.7109375" style="222" customWidth="1"/>
    <col min="4619" max="4864" width="11.42578125" style="222"/>
    <col min="4865" max="4865" width="0.140625" style="222" customWidth="1"/>
    <col min="4866" max="4866" width="2.7109375" style="222" customWidth="1"/>
    <col min="4867" max="4867" width="18.5703125" style="222" customWidth="1"/>
    <col min="4868" max="4868" width="1.28515625" style="222" customWidth="1"/>
    <col min="4869" max="4869" width="30.7109375" style="222" customWidth="1"/>
    <col min="4870" max="4874" width="10.7109375" style="222" customWidth="1"/>
    <col min="4875" max="5120" width="11.42578125" style="222"/>
    <col min="5121" max="5121" width="0.140625" style="222" customWidth="1"/>
    <col min="5122" max="5122" width="2.7109375" style="222" customWidth="1"/>
    <col min="5123" max="5123" width="18.5703125" style="222" customWidth="1"/>
    <col min="5124" max="5124" width="1.28515625" style="222" customWidth="1"/>
    <col min="5125" max="5125" width="30.7109375" style="222" customWidth="1"/>
    <col min="5126" max="5130" width="10.7109375" style="222" customWidth="1"/>
    <col min="5131" max="5376" width="11.42578125" style="222"/>
    <col min="5377" max="5377" width="0.140625" style="222" customWidth="1"/>
    <col min="5378" max="5378" width="2.7109375" style="222" customWidth="1"/>
    <col min="5379" max="5379" width="18.5703125" style="222" customWidth="1"/>
    <col min="5380" max="5380" width="1.28515625" style="222" customWidth="1"/>
    <col min="5381" max="5381" width="30.7109375" style="222" customWidth="1"/>
    <col min="5382" max="5386" width="10.7109375" style="222" customWidth="1"/>
    <col min="5387" max="5632" width="11.42578125" style="222"/>
    <col min="5633" max="5633" width="0.140625" style="222" customWidth="1"/>
    <col min="5634" max="5634" width="2.7109375" style="222" customWidth="1"/>
    <col min="5635" max="5635" width="18.5703125" style="222" customWidth="1"/>
    <col min="5636" max="5636" width="1.28515625" style="222" customWidth="1"/>
    <col min="5637" max="5637" width="30.7109375" style="222" customWidth="1"/>
    <col min="5638" max="5642" width="10.7109375" style="222" customWidth="1"/>
    <col min="5643" max="5888" width="11.42578125" style="222"/>
    <col min="5889" max="5889" width="0.140625" style="222" customWidth="1"/>
    <col min="5890" max="5890" width="2.7109375" style="222" customWidth="1"/>
    <col min="5891" max="5891" width="18.5703125" style="222" customWidth="1"/>
    <col min="5892" max="5892" width="1.28515625" style="222" customWidth="1"/>
    <col min="5893" max="5893" width="30.7109375" style="222" customWidth="1"/>
    <col min="5894" max="5898" width="10.7109375" style="222" customWidth="1"/>
    <col min="5899" max="6144" width="11.42578125" style="222"/>
    <col min="6145" max="6145" width="0.140625" style="222" customWidth="1"/>
    <col min="6146" max="6146" width="2.7109375" style="222" customWidth="1"/>
    <col min="6147" max="6147" width="18.5703125" style="222" customWidth="1"/>
    <col min="6148" max="6148" width="1.28515625" style="222" customWidth="1"/>
    <col min="6149" max="6149" width="30.7109375" style="222" customWidth="1"/>
    <col min="6150" max="6154" width="10.7109375" style="222" customWidth="1"/>
    <col min="6155" max="6400" width="11.42578125" style="222"/>
    <col min="6401" max="6401" width="0.140625" style="222" customWidth="1"/>
    <col min="6402" max="6402" width="2.7109375" style="222" customWidth="1"/>
    <col min="6403" max="6403" width="18.5703125" style="222" customWidth="1"/>
    <col min="6404" max="6404" width="1.28515625" style="222" customWidth="1"/>
    <col min="6405" max="6405" width="30.7109375" style="222" customWidth="1"/>
    <col min="6406" max="6410" width="10.7109375" style="222" customWidth="1"/>
    <col min="6411" max="6656" width="11.42578125" style="222"/>
    <col min="6657" max="6657" width="0.140625" style="222" customWidth="1"/>
    <col min="6658" max="6658" width="2.7109375" style="222" customWidth="1"/>
    <col min="6659" max="6659" width="18.5703125" style="222" customWidth="1"/>
    <col min="6660" max="6660" width="1.28515625" style="222" customWidth="1"/>
    <col min="6661" max="6661" width="30.7109375" style="222" customWidth="1"/>
    <col min="6662" max="6666" width="10.7109375" style="222" customWidth="1"/>
    <col min="6667" max="6912" width="11.42578125" style="222"/>
    <col min="6913" max="6913" width="0.140625" style="222" customWidth="1"/>
    <col min="6914" max="6914" width="2.7109375" style="222" customWidth="1"/>
    <col min="6915" max="6915" width="18.5703125" style="222" customWidth="1"/>
    <col min="6916" max="6916" width="1.28515625" style="222" customWidth="1"/>
    <col min="6917" max="6917" width="30.7109375" style="222" customWidth="1"/>
    <col min="6918" max="6922" width="10.7109375" style="222" customWidth="1"/>
    <col min="6923" max="7168" width="11.42578125" style="222"/>
    <col min="7169" max="7169" width="0.140625" style="222" customWidth="1"/>
    <col min="7170" max="7170" width="2.7109375" style="222" customWidth="1"/>
    <col min="7171" max="7171" width="18.5703125" style="222" customWidth="1"/>
    <col min="7172" max="7172" width="1.28515625" style="222" customWidth="1"/>
    <col min="7173" max="7173" width="30.7109375" style="222" customWidth="1"/>
    <col min="7174" max="7178" width="10.7109375" style="222" customWidth="1"/>
    <col min="7179" max="7424" width="11.42578125" style="222"/>
    <col min="7425" max="7425" width="0.140625" style="222" customWidth="1"/>
    <col min="7426" max="7426" width="2.7109375" style="222" customWidth="1"/>
    <col min="7427" max="7427" width="18.5703125" style="222" customWidth="1"/>
    <col min="7428" max="7428" width="1.28515625" style="222" customWidth="1"/>
    <col min="7429" max="7429" width="30.7109375" style="222" customWidth="1"/>
    <col min="7430" max="7434" width="10.7109375" style="222" customWidth="1"/>
    <col min="7435" max="7680" width="11.42578125" style="222"/>
    <col min="7681" max="7681" width="0.140625" style="222" customWidth="1"/>
    <col min="7682" max="7682" width="2.7109375" style="222" customWidth="1"/>
    <col min="7683" max="7683" width="18.5703125" style="222" customWidth="1"/>
    <col min="7684" max="7684" width="1.28515625" style="222" customWidth="1"/>
    <col min="7685" max="7685" width="30.7109375" style="222" customWidth="1"/>
    <col min="7686" max="7690" width="10.7109375" style="222" customWidth="1"/>
    <col min="7691" max="7936" width="11.42578125" style="222"/>
    <col min="7937" max="7937" width="0.140625" style="222" customWidth="1"/>
    <col min="7938" max="7938" width="2.7109375" style="222" customWidth="1"/>
    <col min="7939" max="7939" width="18.5703125" style="222" customWidth="1"/>
    <col min="7940" max="7940" width="1.28515625" style="222" customWidth="1"/>
    <col min="7941" max="7941" width="30.7109375" style="222" customWidth="1"/>
    <col min="7942" max="7946" width="10.7109375" style="222" customWidth="1"/>
    <col min="7947" max="8192" width="11.42578125" style="222"/>
    <col min="8193" max="8193" width="0.140625" style="222" customWidth="1"/>
    <col min="8194" max="8194" width="2.7109375" style="222" customWidth="1"/>
    <col min="8195" max="8195" width="18.5703125" style="222" customWidth="1"/>
    <col min="8196" max="8196" width="1.28515625" style="222" customWidth="1"/>
    <col min="8197" max="8197" width="30.7109375" style="222" customWidth="1"/>
    <col min="8198" max="8202" width="10.7109375" style="222" customWidth="1"/>
    <col min="8203" max="8448" width="11.42578125" style="222"/>
    <col min="8449" max="8449" width="0.140625" style="222" customWidth="1"/>
    <col min="8450" max="8450" width="2.7109375" style="222" customWidth="1"/>
    <col min="8451" max="8451" width="18.5703125" style="222" customWidth="1"/>
    <col min="8452" max="8452" width="1.28515625" style="222" customWidth="1"/>
    <col min="8453" max="8453" width="30.7109375" style="222" customWidth="1"/>
    <col min="8454" max="8458" width="10.7109375" style="222" customWidth="1"/>
    <col min="8459" max="8704" width="11.42578125" style="222"/>
    <col min="8705" max="8705" width="0.140625" style="222" customWidth="1"/>
    <col min="8706" max="8706" width="2.7109375" style="222" customWidth="1"/>
    <col min="8707" max="8707" width="18.5703125" style="222" customWidth="1"/>
    <col min="8708" max="8708" width="1.28515625" style="222" customWidth="1"/>
    <col min="8709" max="8709" width="30.7109375" style="222" customWidth="1"/>
    <col min="8710" max="8714" width="10.7109375" style="222" customWidth="1"/>
    <col min="8715" max="8960" width="11.42578125" style="222"/>
    <col min="8961" max="8961" width="0.140625" style="222" customWidth="1"/>
    <col min="8962" max="8962" width="2.7109375" style="222" customWidth="1"/>
    <col min="8963" max="8963" width="18.5703125" style="222" customWidth="1"/>
    <col min="8964" max="8964" width="1.28515625" style="222" customWidth="1"/>
    <col min="8965" max="8965" width="30.7109375" style="222" customWidth="1"/>
    <col min="8966" max="8970" width="10.7109375" style="222" customWidth="1"/>
    <col min="8971" max="9216" width="11.42578125" style="222"/>
    <col min="9217" max="9217" width="0.140625" style="222" customWidth="1"/>
    <col min="9218" max="9218" width="2.7109375" style="222" customWidth="1"/>
    <col min="9219" max="9219" width="18.5703125" style="222" customWidth="1"/>
    <col min="9220" max="9220" width="1.28515625" style="222" customWidth="1"/>
    <col min="9221" max="9221" width="30.7109375" style="222" customWidth="1"/>
    <col min="9222" max="9226" width="10.7109375" style="222" customWidth="1"/>
    <col min="9227" max="9472" width="11.42578125" style="222"/>
    <col min="9473" max="9473" width="0.140625" style="222" customWidth="1"/>
    <col min="9474" max="9474" width="2.7109375" style="222" customWidth="1"/>
    <col min="9475" max="9475" width="18.5703125" style="222" customWidth="1"/>
    <col min="9476" max="9476" width="1.28515625" style="222" customWidth="1"/>
    <col min="9477" max="9477" width="30.7109375" style="222" customWidth="1"/>
    <col min="9478" max="9482" width="10.7109375" style="222" customWidth="1"/>
    <col min="9483" max="9728" width="11.42578125" style="222"/>
    <col min="9729" max="9729" width="0.140625" style="222" customWidth="1"/>
    <col min="9730" max="9730" width="2.7109375" style="222" customWidth="1"/>
    <col min="9731" max="9731" width="18.5703125" style="222" customWidth="1"/>
    <col min="9732" max="9732" width="1.28515625" style="222" customWidth="1"/>
    <col min="9733" max="9733" width="30.7109375" style="222" customWidth="1"/>
    <col min="9734" max="9738" width="10.7109375" style="222" customWidth="1"/>
    <col min="9739" max="9984" width="11.42578125" style="222"/>
    <col min="9985" max="9985" width="0.140625" style="222" customWidth="1"/>
    <col min="9986" max="9986" width="2.7109375" style="222" customWidth="1"/>
    <col min="9987" max="9987" width="18.5703125" style="222" customWidth="1"/>
    <col min="9988" max="9988" width="1.28515625" style="222" customWidth="1"/>
    <col min="9989" max="9989" width="30.7109375" style="222" customWidth="1"/>
    <col min="9990" max="9994" width="10.7109375" style="222" customWidth="1"/>
    <col min="9995" max="10240" width="11.42578125" style="222"/>
    <col min="10241" max="10241" width="0.140625" style="222" customWidth="1"/>
    <col min="10242" max="10242" width="2.7109375" style="222" customWidth="1"/>
    <col min="10243" max="10243" width="18.5703125" style="222" customWidth="1"/>
    <col min="10244" max="10244" width="1.28515625" style="222" customWidth="1"/>
    <col min="10245" max="10245" width="30.7109375" style="222" customWidth="1"/>
    <col min="10246" max="10250" width="10.7109375" style="222" customWidth="1"/>
    <col min="10251" max="10496" width="11.42578125" style="222"/>
    <col min="10497" max="10497" width="0.140625" style="222" customWidth="1"/>
    <col min="10498" max="10498" width="2.7109375" style="222" customWidth="1"/>
    <col min="10499" max="10499" width="18.5703125" style="222" customWidth="1"/>
    <col min="10500" max="10500" width="1.28515625" style="222" customWidth="1"/>
    <col min="10501" max="10501" width="30.7109375" style="222" customWidth="1"/>
    <col min="10502" max="10506" width="10.7109375" style="222" customWidth="1"/>
    <col min="10507" max="10752" width="11.42578125" style="222"/>
    <col min="10753" max="10753" width="0.140625" style="222" customWidth="1"/>
    <col min="10754" max="10754" width="2.7109375" style="222" customWidth="1"/>
    <col min="10755" max="10755" width="18.5703125" style="222" customWidth="1"/>
    <col min="10756" max="10756" width="1.28515625" style="222" customWidth="1"/>
    <col min="10757" max="10757" width="30.7109375" style="222" customWidth="1"/>
    <col min="10758" max="10762" width="10.7109375" style="222" customWidth="1"/>
    <col min="10763" max="11008" width="11.42578125" style="222"/>
    <col min="11009" max="11009" width="0.140625" style="222" customWidth="1"/>
    <col min="11010" max="11010" width="2.7109375" style="222" customWidth="1"/>
    <col min="11011" max="11011" width="18.5703125" style="222" customWidth="1"/>
    <col min="11012" max="11012" width="1.28515625" style="222" customWidth="1"/>
    <col min="11013" max="11013" width="30.7109375" style="222" customWidth="1"/>
    <col min="11014" max="11018" width="10.7109375" style="222" customWidth="1"/>
    <col min="11019" max="11264" width="11.42578125" style="222"/>
    <col min="11265" max="11265" width="0.140625" style="222" customWidth="1"/>
    <col min="11266" max="11266" width="2.7109375" style="222" customWidth="1"/>
    <col min="11267" max="11267" width="18.5703125" style="222" customWidth="1"/>
    <col min="11268" max="11268" width="1.28515625" style="222" customWidth="1"/>
    <col min="11269" max="11269" width="30.7109375" style="222" customWidth="1"/>
    <col min="11270" max="11274" width="10.7109375" style="222" customWidth="1"/>
    <col min="11275" max="11520" width="11.42578125" style="222"/>
    <col min="11521" max="11521" width="0.140625" style="222" customWidth="1"/>
    <col min="11522" max="11522" width="2.7109375" style="222" customWidth="1"/>
    <col min="11523" max="11523" width="18.5703125" style="222" customWidth="1"/>
    <col min="11524" max="11524" width="1.28515625" style="222" customWidth="1"/>
    <col min="11525" max="11525" width="30.7109375" style="222" customWidth="1"/>
    <col min="11526" max="11530" width="10.7109375" style="222" customWidth="1"/>
    <col min="11531" max="11776" width="11.42578125" style="222"/>
    <col min="11777" max="11777" width="0.140625" style="222" customWidth="1"/>
    <col min="11778" max="11778" width="2.7109375" style="222" customWidth="1"/>
    <col min="11779" max="11779" width="18.5703125" style="222" customWidth="1"/>
    <col min="11780" max="11780" width="1.28515625" style="222" customWidth="1"/>
    <col min="11781" max="11781" width="30.7109375" style="222" customWidth="1"/>
    <col min="11782" max="11786" width="10.7109375" style="222" customWidth="1"/>
    <col min="11787" max="12032" width="11.42578125" style="222"/>
    <col min="12033" max="12033" width="0.140625" style="222" customWidth="1"/>
    <col min="12034" max="12034" width="2.7109375" style="222" customWidth="1"/>
    <col min="12035" max="12035" width="18.5703125" style="222" customWidth="1"/>
    <col min="12036" max="12036" width="1.28515625" style="222" customWidth="1"/>
    <col min="12037" max="12037" width="30.7109375" style="222" customWidth="1"/>
    <col min="12038" max="12042" width="10.7109375" style="222" customWidth="1"/>
    <col min="12043" max="12288" width="11.42578125" style="222"/>
    <col min="12289" max="12289" width="0.140625" style="222" customWidth="1"/>
    <col min="12290" max="12290" width="2.7109375" style="222" customWidth="1"/>
    <col min="12291" max="12291" width="18.5703125" style="222" customWidth="1"/>
    <col min="12292" max="12292" width="1.28515625" style="222" customWidth="1"/>
    <col min="12293" max="12293" width="30.7109375" style="222" customWidth="1"/>
    <col min="12294" max="12298" width="10.7109375" style="222" customWidth="1"/>
    <col min="12299" max="12544" width="11.42578125" style="222"/>
    <col min="12545" max="12545" width="0.140625" style="222" customWidth="1"/>
    <col min="12546" max="12546" width="2.7109375" style="222" customWidth="1"/>
    <col min="12547" max="12547" width="18.5703125" style="222" customWidth="1"/>
    <col min="12548" max="12548" width="1.28515625" style="222" customWidth="1"/>
    <col min="12549" max="12549" width="30.7109375" style="222" customWidth="1"/>
    <col min="12550" max="12554" width="10.7109375" style="222" customWidth="1"/>
    <col min="12555" max="12800" width="11.42578125" style="222"/>
    <col min="12801" max="12801" width="0.140625" style="222" customWidth="1"/>
    <col min="12802" max="12802" width="2.7109375" style="222" customWidth="1"/>
    <col min="12803" max="12803" width="18.5703125" style="222" customWidth="1"/>
    <col min="12804" max="12804" width="1.28515625" style="222" customWidth="1"/>
    <col min="12805" max="12805" width="30.7109375" style="222" customWidth="1"/>
    <col min="12806" max="12810" width="10.7109375" style="222" customWidth="1"/>
    <col min="12811" max="13056" width="11.42578125" style="222"/>
    <col min="13057" max="13057" width="0.140625" style="222" customWidth="1"/>
    <col min="13058" max="13058" width="2.7109375" style="222" customWidth="1"/>
    <col min="13059" max="13059" width="18.5703125" style="222" customWidth="1"/>
    <col min="13060" max="13060" width="1.28515625" style="222" customWidth="1"/>
    <col min="13061" max="13061" width="30.7109375" style="222" customWidth="1"/>
    <col min="13062" max="13066" width="10.7109375" style="222" customWidth="1"/>
    <col min="13067" max="13312" width="11.42578125" style="222"/>
    <col min="13313" max="13313" width="0.140625" style="222" customWidth="1"/>
    <col min="13314" max="13314" width="2.7109375" style="222" customWidth="1"/>
    <col min="13315" max="13315" width="18.5703125" style="222" customWidth="1"/>
    <col min="13316" max="13316" width="1.28515625" style="222" customWidth="1"/>
    <col min="13317" max="13317" width="30.7109375" style="222" customWidth="1"/>
    <col min="13318" max="13322" width="10.7109375" style="222" customWidth="1"/>
    <col min="13323" max="13568" width="11.42578125" style="222"/>
    <col min="13569" max="13569" width="0.140625" style="222" customWidth="1"/>
    <col min="13570" max="13570" width="2.7109375" style="222" customWidth="1"/>
    <col min="13571" max="13571" width="18.5703125" style="222" customWidth="1"/>
    <col min="13572" max="13572" width="1.28515625" style="222" customWidth="1"/>
    <col min="13573" max="13573" width="30.7109375" style="222" customWidth="1"/>
    <col min="13574" max="13578" width="10.7109375" style="222" customWidth="1"/>
    <col min="13579" max="13824" width="11.42578125" style="222"/>
    <col min="13825" max="13825" width="0.140625" style="222" customWidth="1"/>
    <col min="13826" max="13826" width="2.7109375" style="222" customWidth="1"/>
    <col min="13827" max="13827" width="18.5703125" style="222" customWidth="1"/>
    <col min="13828" max="13828" width="1.28515625" style="222" customWidth="1"/>
    <col min="13829" max="13829" width="30.7109375" style="222" customWidth="1"/>
    <col min="13830" max="13834" width="10.7109375" style="222" customWidth="1"/>
    <col min="13835" max="14080" width="11.42578125" style="222"/>
    <col min="14081" max="14081" width="0.140625" style="222" customWidth="1"/>
    <col min="14082" max="14082" width="2.7109375" style="222" customWidth="1"/>
    <col min="14083" max="14083" width="18.5703125" style="222" customWidth="1"/>
    <col min="14084" max="14084" width="1.28515625" style="222" customWidth="1"/>
    <col min="14085" max="14085" width="30.7109375" style="222" customWidth="1"/>
    <col min="14086" max="14090" width="10.7109375" style="222" customWidth="1"/>
    <col min="14091" max="14336" width="11.42578125" style="222"/>
    <col min="14337" max="14337" width="0.140625" style="222" customWidth="1"/>
    <col min="14338" max="14338" width="2.7109375" style="222" customWidth="1"/>
    <col min="14339" max="14339" width="18.5703125" style="222" customWidth="1"/>
    <col min="14340" max="14340" width="1.28515625" style="222" customWidth="1"/>
    <col min="14341" max="14341" width="30.7109375" style="222" customWidth="1"/>
    <col min="14342" max="14346" width="10.7109375" style="222" customWidth="1"/>
    <col min="14347" max="14592" width="11.42578125" style="222"/>
    <col min="14593" max="14593" width="0.140625" style="222" customWidth="1"/>
    <col min="14594" max="14594" width="2.7109375" style="222" customWidth="1"/>
    <col min="14595" max="14595" width="18.5703125" style="222" customWidth="1"/>
    <col min="14596" max="14596" width="1.28515625" style="222" customWidth="1"/>
    <col min="14597" max="14597" width="30.7109375" style="222" customWidth="1"/>
    <col min="14598" max="14602" width="10.7109375" style="222" customWidth="1"/>
    <col min="14603" max="14848" width="11.42578125" style="222"/>
    <col min="14849" max="14849" width="0.140625" style="222" customWidth="1"/>
    <col min="14850" max="14850" width="2.7109375" style="222" customWidth="1"/>
    <col min="14851" max="14851" width="18.5703125" style="222" customWidth="1"/>
    <col min="14852" max="14852" width="1.28515625" style="222" customWidth="1"/>
    <col min="14853" max="14853" width="30.7109375" style="222" customWidth="1"/>
    <col min="14854" max="14858" width="10.7109375" style="222" customWidth="1"/>
    <col min="14859" max="15104" width="11.42578125" style="222"/>
    <col min="15105" max="15105" width="0.140625" style="222" customWidth="1"/>
    <col min="15106" max="15106" width="2.7109375" style="222" customWidth="1"/>
    <col min="15107" max="15107" width="18.5703125" style="222" customWidth="1"/>
    <col min="15108" max="15108" width="1.28515625" style="222" customWidth="1"/>
    <col min="15109" max="15109" width="30.7109375" style="222" customWidth="1"/>
    <col min="15110" max="15114" width="10.7109375" style="222" customWidth="1"/>
    <col min="15115" max="15360" width="11.42578125" style="222"/>
    <col min="15361" max="15361" width="0.140625" style="222" customWidth="1"/>
    <col min="15362" max="15362" width="2.7109375" style="222" customWidth="1"/>
    <col min="15363" max="15363" width="18.5703125" style="222" customWidth="1"/>
    <col min="15364" max="15364" width="1.28515625" style="222" customWidth="1"/>
    <col min="15365" max="15365" width="30.7109375" style="222" customWidth="1"/>
    <col min="15366" max="15370" width="10.7109375" style="222" customWidth="1"/>
    <col min="15371" max="15616" width="11.42578125" style="222"/>
    <col min="15617" max="15617" width="0.140625" style="222" customWidth="1"/>
    <col min="15618" max="15618" width="2.7109375" style="222" customWidth="1"/>
    <col min="15619" max="15619" width="18.5703125" style="222" customWidth="1"/>
    <col min="15620" max="15620" width="1.28515625" style="222" customWidth="1"/>
    <col min="15621" max="15621" width="30.7109375" style="222" customWidth="1"/>
    <col min="15622" max="15626" width="10.7109375" style="222" customWidth="1"/>
    <col min="15627" max="15872" width="11.42578125" style="222"/>
    <col min="15873" max="15873" width="0.140625" style="222" customWidth="1"/>
    <col min="15874" max="15874" width="2.7109375" style="222" customWidth="1"/>
    <col min="15875" max="15875" width="18.5703125" style="222" customWidth="1"/>
    <col min="15876" max="15876" width="1.28515625" style="222" customWidth="1"/>
    <col min="15877" max="15877" width="30.7109375" style="222" customWidth="1"/>
    <col min="15878" max="15882" width="10.7109375" style="222" customWidth="1"/>
    <col min="15883" max="16128" width="11.42578125" style="222"/>
    <col min="16129" max="16129" width="0.140625" style="222" customWidth="1"/>
    <col min="16130" max="16130" width="2.7109375" style="222" customWidth="1"/>
    <col min="16131" max="16131" width="18.5703125" style="222" customWidth="1"/>
    <col min="16132" max="16132" width="1.28515625" style="222" customWidth="1"/>
    <col min="16133" max="16133" width="30.7109375" style="222" customWidth="1"/>
    <col min="16134" max="16138" width="10.7109375" style="222" customWidth="1"/>
    <col min="16139" max="16384" width="11.42578125" style="222"/>
  </cols>
  <sheetData>
    <row r="1" spans="1:7" s="219" customFormat="1" ht="0.75" customHeight="1"/>
    <row r="2" spans="1:7" s="219" customFormat="1" ht="21" customHeight="1">
      <c r="B2" s="220"/>
      <c r="E2" s="66" t="s">
        <v>36</v>
      </c>
      <c r="F2" s="226"/>
      <c r="G2" s="226"/>
    </row>
    <row r="3" spans="1:7" s="219" customFormat="1" ht="15" customHeight="1">
      <c r="E3" s="987" t="s">
        <v>559</v>
      </c>
      <c r="F3" s="227"/>
      <c r="G3" s="227"/>
    </row>
    <row r="4" spans="1:7" s="160" customFormat="1" ht="20.25" customHeight="1">
      <c r="B4" s="159"/>
      <c r="C4" s="6" t="str">
        <f>Indice!C4</f>
        <v>Producción de energía eléctrica</v>
      </c>
    </row>
    <row r="5" spans="1:7" s="160" customFormat="1" ht="12.75" customHeight="1">
      <c r="B5" s="159"/>
      <c r="C5" s="221"/>
    </row>
    <row r="6" spans="1:7" s="160" customFormat="1" ht="13.5" customHeight="1">
      <c r="B6" s="159"/>
      <c r="C6" s="162"/>
      <c r="D6" s="163"/>
      <c r="E6" s="163"/>
    </row>
    <row r="7" spans="1:7" s="160" customFormat="1" ht="12.75" customHeight="1">
      <c r="B7" s="159"/>
      <c r="C7" s="1033" t="s">
        <v>444</v>
      </c>
      <c r="D7" s="163"/>
      <c r="E7" s="456"/>
    </row>
    <row r="8" spans="1:7" s="219" customFormat="1" ht="12.75" customHeight="1">
      <c r="A8" s="160"/>
      <c r="B8" s="159"/>
      <c r="C8" s="1033"/>
      <c r="D8" s="163"/>
      <c r="E8" s="456"/>
      <c r="F8" s="183"/>
      <c r="G8" s="183"/>
    </row>
    <row r="9" spans="1:7" s="219" customFormat="1" ht="12.75" customHeight="1">
      <c r="A9" s="160"/>
      <c r="B9" s="159"/>
      <c r="C9" s="1033"/>
      <c r="D9" s="163"/>
      <c r="E9" s="456"/>
      <c r="F9" s="183"/>
      <c r="G9" s="183"/>
    </row>
    <row r="10" spans="1:7" s="219" customFormat="1" ht="12.75" customHeight="1">
      <c r="A10" s="160"/>
      <c r="B10" s="159"/>
      <c r="C10" s="347" t="s">
        <v>316</v>
      </c>
      <c r="D10" s="163"/>
      <c r="E10" s="456"/>
      <c r="F10" s="183"/>
      <c r="G10" s="183"/>
    </row>
    <row r="11" spans="1:7" s="219" customFormat="1" ht="12.75" customHeight="1">
      <c r="A11" s="160"/>
      <c r="B11" s="159"/>
      <c r="D11" s="163"/>
      <c r="E11" s="583"/>
      <c r="F11" s="183"/>
      <c r="G11" s="183"/>
    </row>
    <row r="12" spans="1:7" s="219" customFormat="1" ht="12.75" customHeight="1">
      <c r="A12" s="160"/>
      <c r="B12" s="159"/>
      <c r="C12" s="162"/>
      <c r="D12" s="163"/>
      <c r="E12" s="583"/>
      <c r="F12" s="183"/>
      <c r="G12" s="183"/>
    </row>
    <row r="13" spans="1:7" s="219" customFormat="1" ht="12.75" customHeight="1">
      <c r="A13" s="160"/>
      <c r="B13" s="159"/>
      <c r="C13" s="162"/>
      <c r="D13" s="163"/>
      <c r="E13" s="583"/>
      <c r="F13" s="183"/>
      <c r="G13" s="183"/>
    </row>
    <row r="14" spans="1:7" s="219" customFormat="1" ht="12.75" customHeight="1">
      <c r="A14" s="160"/>
      <c r="B14" s="159"/>
      <c r="C14" s="162"/>
      <c r="D14" s="163"/>
      <c r="E14" s="583"/>
      <c r="F14" s="183"/>
      <c r="G14" s="183"/>
    </row>
    <row r="15" spans="1:7" s="219" customFormat="1" ht="12.75" customHeight="1">
      <c r="A15" s="160"/>
      <c r="B15" s="159"/>
      <c r="C15" s="162"/>
      <c r="D15" s="163"/>
      <c r="E15" s="583"/>
      <c r="F15" s="183"/>
      <c r="G15" s="183"/>
    </row>
    <row r="16" spans="1:7" s="219" customFormat="1" ht="12.75" customHeight="1">
      <c r="A16" s="160"/>
      <c r="B16" s="159"/>
      <c r="C16" s="162"/>
      <c r="D16" s="163"/>
      <c r="E16" s="583"/>
      <c r="F16" s="183"/>
      <c r="G16" s="183"/>
    </row>
    <row r="17" spans="1:12" s="219" customFormat="1" ht="12.75" customHeight="1">
      <c r="A17" s="160"/>
      <c r="B17" s="159"/>
      <c r="C17" s="162"/>
      <c r="D17" s="163"/>
      <c r="E17" s="583"/>
      <c r="F17" s="183"/>
      <c r="G17" s="183"/>
    </row>
    <row r="18" spans="1:12" s="219" customFormat="1" ht="12.75" customHeight="1">
      <c r="A18" s="160"/>
      <c r="B18" s="159"/>
      <c r="C18" s="162"/>
      <c r="D18" s="163"/>
      <c r="E18" s="583"/>
      <c r="F18" s="183"/>
      <c r="G18" s="183"/>
    </row>
    <row r="19" spans="1:12" s="219" customFormat="1" ht="12.75" customHeight="1">
      <c r="A19" s="160"/>
      <c r="B19" s="159"/>
      <c r="C19" s="162"/>
      <c r="D19" s="163"/>
      <c r="E19" s="583"/>
      <c r="F19" s="183"/>
      <c r="G19" s="183"/>
    </row>
    <row r="20" spans="1:12" s="219" customFormat="1" ht="12.75" customHeight="1">
      <c r="A20" s="160"/>
      <c r="B20" s="159"/>
      <c r="C20" s="162"/>
      <c r="D20" s="163"/>
      <c r="E20" s="583"/>
      <c r="F20" s="183"/>
      <c r="G20" s="183"/>
    </row>
    <row r="21" spans="1:12" s="219" customFormat="1" ht="12.75" customHeight="1">
      <c r="A21" s="160"/>
      <c r="B21" s="159"/>
      <c r="C21" s="162"/>
      <c r="D21" s="163"/>
      <c r="E21" s="583"/>
      <c r="F21" s="183"/>
      <c r="G21" s="183"/>
    </row>
    <row r="22" spans="1:12">
      <c r="E22" s="584"/>
    </row>
    <row r="23" spans="1:12">
      <c r="E23" s="584"/>
      <c r="I23" s="223"/>
      <c r="J23" s="223"/>
      <c r="K23" s="223"/>
    </row>
    <row r="24" spans="1:12">
      <c r="E24" s="585"/>
      <c r="F24" s="225"/>
      <c r="G24" s="225"/>
      <c r="H24" s="942"/>
      <c r="I24" s="942"/>
      <c r="J24" s="942"/>
      <c r="K24" s="942"/>
      <c r="L24" s="943"/>
    </row>
    <row r="25" spans="1:12" ht="22.5" customHeight="1">
      <c r="E25" s="940" t="s">
        <v>511</v>
      </c>
      <c r="F25" s="933"/>
      <c r="G25" s="933"/>
      <c r="H25" s="933"/>
      <c r="I25" s="933"/>
      <c r="J25" s="933"/>
      <c r="K25" s="933"/>
    </row>
    <row r="26" spans="1:12" ht="12.75" customHeight="1">
      <c r="E26" s="760" t="s">
        <v>326</v>
      </c>
      <c r="F26" s="224"/>
      <c r="G26" s="224"/>
      <c r="H26" s="223"/>
      <c r="I26" s="223"/>
      <c r="J26" s="223"/>
      <c r="K26" s="223"/>
    </row>
    <row r="27" spans="1:12">
      <c r="E27" s="835" t="s">
        <v>422</v>
      </c>
      <c r="F27" s="224"/>
      <c r="G27" s="224"/>
      <c r="H27" s="223"/>
      <c r="I27" s="223"/>
      <c r="J27" s="223"/>
      <c r="K27" s="223"/>
    </row>
    <row r="28" spans="1:12">
      <c r="F28" s="225"/>
      <c r="G28" s="225"/>
      <c r="H28" s="223"/>
      <c r="I28" s="223"/>
      <c r="J28" s="223"/>
      <c r="K28" s="223"/>
    </row>
  </sheetData>
  <mergeCells count="1">
    <mergeCell ref="C7:C9"/>
  </mergeCells>
  <hyperlinks>
    <hyperlink ref="C4" location="Indice!A1" display="Indice!A1" xr:uid="{00000000-0004-0000-0E00-000000000000}"/>
  </hyperlinks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2"/>
  <dimension ref="A1:K26"/>
  <sheetViews>
    <sheetView showGridLines="0" showRowColHeaders="0" zoomScaleNormal="100" workbookViewId="0">
      <selection activeCell="B2" sqref="B2"/>
    </sheetView>
  </sheetViews>
  <sheetFormatPr baseColWidth="10" defaultRowHeight="12.75"/>
  <cols>
    <col min="1" max="1" width="0.140625" style="219" customWidth="1"/>
    <col min="2" max="2" width="2.7109375" style="219" customWidth="1"/>
    <col min="3" max="3" width="23.7109375" style="219" customWidth="1"/>
    <col min="4" max="4" width="1.28515625" style="219" customWidth="1"/>
    <col min="5" max="5" width="105.7109375" style="219" customWidth="1"/>
    <col min="6" max="10" width="10.7109375" style="222" customWidth="1"/>
    <col min="11" max="256" width="11.42578125" style="222"/>
    <col min="257" max="257" width="0.140625" style="222" customWidth="1"/>
    <col min="258" max="258" width="2.7109375" style="222" customWidth="1"/>
    <col min="259" max="259" width="18.5703125" style="222" customWidth="1"/>
    <col min="260" max="260" width="1.28515625" style="222" customWidth="1"/>
    <col min="261" max="261" width="30.7109375" style="222" customWidth="1"/>
    <col min="262" max="266" width="10.7109375" style="222" customWidth="1"/>
    <col min="267" max="512" width="11.42578125" style="222"/>
    <col min="513" max="513" width="0.140625" style="222" customWidth="1"/>
    <col min="514" max="514" width="2.7109375" style="222" customWidth="1"/>
    <col min="515" max="515" width="18.5703125" style="222" customWidth="1"/>
    <col min="516" max="516" width="1.28515625" style="222" customWidth="1"/>
    <col min="517" max="517" width="30.7109375" style="222" customWidth="1"/>
    <col min="518" max="522" width="10.7109375" style="222" customWidth="1"/>
    <col min="523" max="768" width="11.42578125" style="222"/>
    <col min="769" max="769" width="0.140625" style="222" customWidth="1"/>
    <col min="770" max="770" width="2.7109375" style="222" customWidth="1"/>
    <col min="771" max="771" width="18.5703125" style="222" customWidth="1"/>
    <col min="772" max="772" width="1.28515625" style="222" customWidth="1"/>
    <col min="773" max="773" width="30.7109375" style="222" customWidth="1"/>
    <col min="774" max="778" width="10.7109375" style="222" customWidth="1"/>
    <col min="779" max="1024" width="11.42578125" style="222"/>
    <col min="1025" max="1025" width="0.140625" style="222" customWidth="1"/>
    <col min="1026" max="1026" width="2.7109375" style="222" customWidth="1"/>
    <col min="1027" max="1027" width="18.5703125" style="222" customWidth="1"/>
    <col min="1028" max="1028" width="1.28515625" style="222" customWidth="1"/>
    <col min="1029" max="1029" width="30.7109375" style="222" customWidth="1"/>
    <col min="1030" max="1034" width="10.7109375" style="222" customWidth="1"/>
    <col min="1035" max="1280" width="11.42578125" style="222"/>
    <col min="1281" max="1281" width="0.140625" style="222" customWidth="1"/>
    <col min="1282" max="1282" width="2.7109375" style="222" customWidth="1"/>
    <col min="1283" max="1283" width="18.5703125" style="222" customWidth="1"/>
    <col min="1284" max="1284" width="1.28515625" style="222" customWidth="1"/>
    <col min="1285" max="1285" width="30.7109375" style="222" customWidth="1"/>
    <col min="1286" max="1290" width="10.7109375" style="222" customWidth="1"/>
    <col min="1291" max="1536" width="11.42578125" style="222"/>
    <col min="1537" max="1537" width="0.140625" style="222" customWidth="1"/>
    <col min="1538" max="1538" width="2.7109375" style="222" customWidth="1"/>
    <col min="1539" max="1539" width="18.5703125" style="222" customWidth="1"/>
    <col min="1540" max="1540" width="1.28515625" style="222" customWidth="1"/>
    <col min="1541" max="1541" width="30.7109375" style="222" customWidth="1"/>
    <col min="1542" max="1546" width="10.7109375" style="222" customWidth="1"/>
    <col min="1547" max="1792" width="11.42578125" style="222"/>
    <col min="1793" max="1793" width="0.140625" style="222" customWidth="1"/>
    <col min="1794" max="1794" width="2.7109375" style="222" customWidth="1"/>
    <col min="1795" max="1795" width="18.5703125" style="222" customWidth="1"/>
    <col min="1796" max="1796" width="1.28515625" style="222" customWidth="1"/>
    <col min="1797" max="1797" width="30.7109375" style="222" customWidth="1"/>
    <col min="1798" max="1802" width="10.7109375" style="222" customWidth="1"/>
    <col min="1803" max="2048" width="11.42578125" style="222"/>
    <col min="2049" max="2049" width="0.140625" style="222" customWidth="1"/>
    <col min="2050" max="2050" width="2.7109375" style="222" customWidth="1"/>
    <col min="2051" max="2051" width="18.5703125" style="222" customWidth="1"/>
    <col min="2052" max="2052" width="1.28515625" style="222" customWidth="1"/>
    <col min="2053" max="2053" width="30.7109375" style="222" customWidth="1"/>
    <col min="2054" max="2058" width="10.7109375" style="222" customWidth="1"/>
    <col min="2059" max="2304" width="11.42578125" style="222"/>
    <col min="2305" max="2305" width="0.140625" style="222" customWidth="1"/>
    <col min="2306" max="2306" width="2.7109375" style="222" customWidth="1"/>
    <col min="2307" max="2307" width="18.5703125" style="222" customWidth="1"/>
    <col min="2308" max="2308" width="1.28515625" style="222" customWidth="1"/>
    <col min="2309" max="2309" width="30.7109375" style="222" customWidth="1"/>
    <col min="2310" max="2314" width="10.7109375" style="222" customWidth="1"/>
    <col min="2315" max="2560" width="11.42578125" style="222"/>
    <col min="2561" max="2561" width="0.140625" style="222" customWidth="1"/>
    <col min="2562" max="2562" width="2.7109375" style="222" customWidth="1"/>
    <col min="2563" max="2563" width="18.5703125" style="222" customWidth="1"/>
    <col min="2564" max="2564" width="1.28515625" style="222" customWidth="1"/>
    <col min="2565" max="2565" width="30.7109375" style="222" customWidth="1"/>
    <col min="2566" max="2570" width="10.7109375" style="222" customWidth="1"/>
    <col min="2571" max="2816" width="11.42578125" style="222"/>
    <col min="2817" max="2817" width="0.140625" style="222" customWidth="1"/>
    <col min="2818" max="2818" width="2.7109375" style="222" customWidth="1"/>
    <col min="2819" max="2819" width="18.5703125" style="222" customWidth="1"/>
    <col min="2820" max="2820" width="1.28515625" style="222" customWidth="1"/>
    <col min="2821" max="2821" width="30.7109375" style="222" customWidth="1"/>
    <col min="2822" max="2826" width="10.7109375" style="222" customWidth="1"/>
    <col min="2827" max="3072" width="11.42578125" style="222"/>
    <col min="3073" max="3073" width="0.140625" style="222" customWidth="1"/>
    <col min="3074" max="3074" width="2.7109375" style="222" customWidth="1"/>
    <col min="3075" max="3075" width="18.5703125" style="222" customWidth="1"/>
    <col min="3076" max="3076" width="1.28515625" style="222" customWidth="1"/>
    <col min="3077" max="3077" width="30.7109375" style="222" customWidth="1"/>
    <col min="3078" max="3082" width="10.7109375" style="222" customWidth="1"/>
    <col min="3083" max="3328" width="11.42578125" style="222"/>
    <col min="3329" max="3329" width="0.140625" style="222" customWidth="1"/>
    <col min="3330" max="3330" width="2.7109375" style="222" customWidth="1"/>
    <col min="3331" max="3331" width="18.5703125" style="222" customWidth="1"/>
    <col min="3332" max="3332" width="1.28515625" style="222" customWidth="1"/>
    <col min="3333" max="3333" width="30.7109375" style="222" customWidth="1"/>
    <col min="3334" max="3338" width="10.7109375" style="222" customWidth="1"/>
    <col min="3339" max="3584" width="11.42578125" style="222"/>
    <col min="3585" max="3585" width="0.140625" style="222" customWidth="1"/>
    <col min="3586" max="3586" width="2.7109375" style="222" customWidth="1"/>
    <col min="3587" max="3587" width="18.5703125" style="222" customWidth="1"/>
    <col min="3588" max="3588" width="1.28515625" style="222" customWidth="1"/>
    <col min="3589" max="3589" width="30.7109375" style="222" customWidth="1"/>
    <col min="3590" max="3594" width="10.7109375" style="222" customWidth="1"/>
    <col min="3595" max="3840" width="11.42578125" style="222"/>
    <col min="3841" max="3841" width="0.140625" style="222" customWidth="1"/>
    <col min="3842" max="3842" width="2.7109375" style="222" customWidth="1"/>
    <col min="3843" max="3843" width="18.5703125" style="222" customWidth="1"/>
    <col min="3844" max="3844" width="1.28515625" style="222" customWidth="1"/>
    <col min="3845" max="3845" width="30.7109375" style="222" customWidth="1"/>
    <col min="3846" max="3850" width="10.7109375" style="222" customWidth="1"/>
    <col min="3851" max="4096" width="11.42578125" style="222"/>
    <col min="4097" max="4097" width="0.140625" style="222" customWidth="1"/>
    <col min="4098" max="4098" width="2.7109375" style="222" customWidth="1"/>
    <col min="4099" max="4099" width="18.5703125" style="222" customWidth="1"/>
    <col min="4100" max="4100" width="1.28515625" style="222" customWidth="1"/>
    <col min="4101" max="4101" width="30.7109375" style="222" customWidth="1"/>
    <col min="4102" max="4106" width="10.7109375" style="222" customWidth="1"/>
    <col min="4107" max="4352" width="11.42578125" style="222"/>
    <col min="4353" max="4353" width="0.140625" style="222" customWidth="1"/>
    <col min="4354" max="4354" width="2.7109375" style="222" customWidth="1"/>
    <col min="4355" max="4355" width="18.5703125" style="222" customWidth="1"/>
    <col min="4356" max="4356" width="1.28515625" style="222" customWidth="1"/>
    <col min="4357" max="4357" width="30.7109375" style="222" customWidth="1"/>
    <col min="4358" max="4362" width="10.7109375" style="222" customWidth="1"/>
    <col min="4363" max="4608" width="11.42578125" style="222"/>
    <col min="4609" max="4609" width="0.140625" style="222" customWidth="1"/>
    <col min="4610" max="4610" width="2.7109375" style="222" customWidth="1"/>
    <col min="4611" max="4611" width="18.5703125" style="222" customWidth="1"/>
    <col min="4612" max="4612" width="1.28515625" style="222" customWidth="1"/>
    <col min="4613" max="4613" width="30.7109375" style="222" customWidth="1"/>
    <col min="4614" max="4618" width="10.7109375" style="222" customWidth="1"/>
    <col min="4619" max="4864" width="11.42578125" style="222"/>
    <col min="4865" max="4865" width="0.140625" style="222" customWidth="1"/>
    <col min="4866" max="4866" width="2.7109375" style="222" customWidth="1"/>
    <col min="4867" max="4867" width="18.5703125" style="222" customWidth="1"/>
    <col min="4868" max="4868" width="1.28515625" style="222" customWidth="1"/>
    <col min="4869" max="4869" width="30.7109375" style="222" customWidth="1"/>
    <col min="4870" max="4874" width="10.7109375" style="222" customWidth="1"/>
    <col min="4875" max="5120" width="11.42578125" style="222"/>
    <col min="5121" max="5121" width="0.140625" style="222" customWidth="1"/>
    <col min="5122" max="5122" width="2.7109375" style="222" customWidth="1"/>
    <col min="5123" max="5123" width="18.5703125" style="222" customWidth="1"/>
    <col min="5124" max="5124" width="1.28515625" style="222" customWidth="1"/>
    <col min="5125" max="5125" width="30.7109375" style="222" customWidth="1"/>
    <col min="5126" max="5130" width="10.7109375" style="222" customWidth="1"/>
    <col min="5131" max="5376" width="11.42578125" style="222"/>
    <col min="5377" max="5377" width="0.140625" style="222" customWidth="1"/>
    <col min="5378" max="5378" width="2.7109375" style="222" customWidth="1"/>
    <col min="5379" max="5379" width="18.5703125" style="222" customWidth="1"/>
    <col min="5380" max="5380" width="1.28515625" style="222" customWidth="1"/>
    <col min="5381" max="5381" width="30.7109375" style="222" customWidth="1"/>
    <col min="5382" max="5386" width="10.7109375" style="222" customWidth="1"/>
    <col min="5387" max="5632" width="11.42578125" style="222"/>
    <col min="5633" max="5633" width="0.140625" style="222" customWidth="1"/>
    <col min="5634" max="5634" width="2.7109375" style="222" customWidth="1"/>
    <col min="5635" max="5635" width="18.5703125" style="222" customWidth="1"/>
    <col min="5636" max="5636" width="1.28515625" style="222" customWidth="1"/>
    <col min="5637" max="5637" width="30.7109375" style="222" customWidth="1"/>
    <col min="5638" max="5642" width="10.7109375" style="222" customWidth="1"/>
    <col min="5643" max="5888" width="11.42578125" style="222"/>
    <col min="5889" max="5889" width="0.140625" style="222" customWidth="1"/>
    <col min="5890" max="5890" width="2.7109375" style="222" customWidth="1"/>
    <col min="5891" max="5891" width="18.5703125" style="222" customWidth="1"/>
    <col min="5892" max="5892" width="1.28515625" style="222" customWidth="1"/>
    <col min="5893" max="5893" width="30.7109375" style="222" customWidth="1"/>
    <col min="5894" max="5898" width="10.7109375" style="222" customWidth="1"/>
    <col min="5899" max="6144" width="11.42578125" style="222"/>
    <col min="6145" max="6145" width="0.140625" style="222" customWidth="1"/>
    <col min="6146" max="6146" width="2.7109375" style="222" customWidth="1"/>
    <col min="6147" max="6147" width="18.5703125" style="222" customWidth="1"/>
    <col min="6148" max="6148" width="1.28515625" style="222" customWidth="1"/>
    <col min="6149" max="6149" width="30.7109375" style="222" customWidth="1"/>
    <col min="6150" max="6154" width="10.7109375" style="222" customWidth="1"/>
    <col min="6155" max="6400" width="11.42578125" style="222"/>
    <col min="6401" max="6401" width="0.140625" style="222" customWidth="1"/>
    <col min="6402" max="6402" width="2.7109375" style="222" customWidth="1"/>
    <col min="6403" max="6403" width="18.5703125" style="222" customWidth="1"/>
    <col min="6404" max="6404" width="1.28515625" style="222" customWidth="1"/>
    <col min="6405" max="6405" width="30.7109375" style="222" customWidth="1"/>
    <col min="6406" max="6410" width="10.7109375" style="222" customWidth="1"/>
    <col min="6411" max="6656" width="11.42578125" style="222"/>
    <col min="6657" max="6657" width="0.140625" style="222" customWidth="1"/>
    <col min="6658" max="6658" width="2.7109375" style="222" customWidth="1"/>
    <col min="6659" max="6659" width="18.5703125" style="222" customWidth="1"/>
    <col min="6660" max="6660" width="1.28515625" style="222" customWidth="1"/>
    <col min="6661" max="6661" width="30.7109375" style="222" customWidth="1"/>
    <col min="6662" max="6666" width="10.7109375" style="222" customWidth="1"/>
    <col min="6667" max="6912" width="11.42578125" style="222"/>
    <col min="6913" max="6913" width="0.140625" style="222" customWidth="1"/>
    <col min="6914" max="6914" width="2.7109375" style="222" customWidth="1"/>
    <col min="6915" max="6915" width="18.5703125" style="222" customWidth="1"/>
    <col min="6916" max="6916" width="1.28515625" style="222" customWidth="1"/>
    <col min="6917" max="6917" width="30.7109375" style="222" customWidth="1"/>
    <col min="6918" max="6922" width="10.7109375" style="222" customWidth="1"/>
    <col min="6923" max="7168" width="11.42578125" style="222"/>
    <col min="7169" max="7169" width="0.140625" style="222" customWidth="1"/>
    <col min="7170" max="7170" width="2.7109375" style="222" customWidth="1"/>
    <col min="7171" max="7171" width="18.5703125" style="222" customWidth="1"/>
    <col min="7172" max="7172" width="1.28515625" style="222" customWidth="1"/>
    <col min="7173" max="7173" width="30.7109375" style="222" customWidth="1"/>
    <col min="7174" max="7178" width="10.7109375" style="222" customWidth="1"/>
    <col min="7179" max="7424" width="11.42578125" style="222"/>
    <col min="7425" max="7425" width="0.140625" style="222" customWidth="1"/>
    <col min="7426" max="7426" width="2.7109375" style="222" customWidth="1"/>
    <col min="7427" max="7427" width="18.5703125" style="222" customWidth="1"/>
    <col min="7428" max="7428" width="1.28515625" style="222" customWidth="1"/>
    <col min="7429" max="7429" width="30.7109375" style="222" customWidth="1"/>
    <col min="7430" max="7434" width="10.7109375" style="222" customWidth="1"/>
    <col min="7435" max="7680" width="11.42578125" style="222"/>
    <col min="7681" max="7681" width="0.140625" style="222" customWidth="1"/>
    <col min="7682" max="7682" width="2.7109375" style="222" customWidth="1"/>
    <col min="7683" max="7683" width="18.5703125" style="222" customWidth="1"/>
    <col min="7684" max="7684" width="1.28515625" style="222" customWidth="1"/>
    <col min="7685" max="7685" width="30.7109375" style="222" customWidth="1"/>
    <col min="7686" max="7690" width="10.7109375" style="222" customWidth="1"/>
    <col min="7691" max="7936" width="11.42578125" style="222"/>
    <col min="7937" max="7937" width="0.140625" style="222" customWidth="1"/>
    <col min="7938" max="7938" width="2.7109375" style="222" customWidth="1"/>
    <col min="7939" max="7939" width="18.5703125" style="222" customWidth="1"/>
    <col min="7940" max="7940" width="1.28515625" style="222" customWidth="1"/>
    <col min="7941" max="7941" width="30.7109375" style="222" customWidth="1"/>
    <col min="7942" max="7946" width="10.7109375" style="222" customWidth="1"/>
    <col min="7947" max="8192" width="11.42578125" style="222"/>
    <col min="8193" max="8193" width="0.140625" style="222" customWidth="1"/>
    <col min="8194" max="8194" width="2.7109375" style="222" customWidth="1"/>
    <col min="8195" max="8195" width="18.5703125" style="222" customWidth="1"/>
    <col min="8196" max="8196" width="1.28515625" style="222" customWidth="1"/>
    <col min="8197" max="8197" width="30.7109375" style="222" customWidth="1"/>
    <col min="8198" max="8202" width="10.7109375" style="222" customWidth="1"/>
    <col min="8203" max="8448" width="11.42578125" style="222"/>
    <col min="8449" max="8449" width="0.140625" style="222" customWidth="1"/>
    <col min="8450" max="8450" width="2.7109375" style="222" customWidth="1"/>
    <col min="8451" max="8451" width="18.5703125" style="222" customWidth="1"/>
    <col min="8452" max="8452" width="1.28515625" style="222" customWidth="1"/>
    <col min="8453" max="8453" width="30.7109375" style="222" customWidth="1"/>
    <col min="8454" max="8458" width="10.7109375" style="222" customWidth="1"/>
    <col min="8459" max="8704" width="11.42578125" style="222"/>
    <col min="8705" max="8705" width="0.140625" style="222" customWidth="1"/>
    <col min="8706" max="8706" width="2.7109375" style="222" customWidth="1"/>
    <col min="8707" max="8707" width="18.5703125" style="222" customWidth="1"/>
    <col min="8708" max="8708" width="1.28515625" style="222" customWidth="1"/>
    <col min="8709" max="8709" width="30.7109375" style="222" customWidth="1"/>
    <col min="8710" max="8714" width="10.7109375" style="222" customWidth="1"/>
    <col min="8715" max="8960" width="11.42578125" style="222"/>
    <col min="8961" max="8961" width="0.140625" style="222" customWidth="1"/>
    <col min="8962" max="8962" width="2.7109375" style="222" customWidth="1"/>
    <col min="8963" max="8963" width="18.5703125" style="222" customWidth="1"/>
    <col min="8964" max="8964" width="1.28515625" style="222" customWidth="1"/>
    <col min="8965" max="8965" width="30.7109375" style="222" customWidth="1"/>
    <col min="8966" max="8970" width="10.7109375" style="222" customWidth="1"/>
    <col min="8971" max="9216" width="11.42578125" style="222"/>
    <col min="9217" max="9217" width="0.140625" style="222" customWidth="1"/>
    <col min="9218" max="9218" width="2.7109375" style="222" customWidth="1"/>
    <col min="9219" max="9219" width="18.5703125" style="222" customWidth="1"/>
    <col min="9220" max="9220" width="1.28515625" style="222" customWidth="1"/>
    <col min="9221" max="9221" width="30.7109375" style="222" customWidth="1"/>
    <col min="9222" max="9226" width="10.7109375" style="222" customWidth="1"/>
    <col min="9227" max="9472" width="11.42578125" style="222"/>
    <col min="9473" max="9473" width="0.140625" style="222" customWidth="1"/>
    <col min="9474" max="9474" width="2.7109375" style="222" customWidth="1"/>
    <col min="9475" max="9475" width="18.5703125" style="222" customWidth="1"/>
    <col min="9476" max="9476" width="1.28515625" style="222" customWidth="1"/>
    <col min="9477" max="9477" width="30.7109375" style="222" customWidth="1"/>
    <col min="9478" max="9482" width="10.7109375" style="222" customWidth="1"/>
    <col min="9483" max="9728" width="11.42578125" style="222"/>
    <col min="9729" max="9729" width="0.140625" style="222" customWidth="1"/>
    <col min="9730" max="9730" width="2.7109375" style="222" customWidth="1"/>
    <col min="9731" max="9731" width="18.5703125" style="222" customWidth="1"/>
    <col min="9732" max="9732" width="1.28515625" style="222" customWidth="1"/>
    <col min="9733" max="9733" width="30.7109375" style="222" customWidth="1"/>
    <col min="9734" max="9738" width="10.7109375" style="222" customWidth="1"/>
    <col min="9739" max="9984" width="11.42578125" style="222"/>
    <col min="9985" max="9985" width="0.140625" style="222" customWidth="1"/>
    <col min="9986" max="9986" width="2.7109375" style="222" customWidth="1"/>
    <col min="9987" max="9987" width="18.5703125" style="222" customWidth="1"/>
    <col min="9988" max="9988" width="1.28515625" style="222" customWidth="1"/>
    <col min="9989" max="9989" width="30.7109375" style="222" customWidth="1"/>
    <col min="9990" max="9994" width="10.7109375" style="222" customWidth="1"/>
    <col min="9995" max="10240" width="11.42578125" style="222"/>
    <col min="10241" max="10241" width="0.140625" style="222" customWidth="1"/>
    <col min="10242" max="10242" width="2.7109375" style="222" customWidth="1"/>
    <col min="10243" max="10243" width="18.5703125" style="222" customWidth="1"/>
    <col min="10244" max="10244" width="1.28515625" style="222" customWidth="1"/>
    <col min="10245" max="10245" width="30.7109375" style="222" customWidth="1"/>
    <col min="10246" max="10250" width="10.7109375" style="222" customWidth="1"/>
    <col min="10251" max="10496" width="11.42578125" style="222"/>
    <col min="10497" max="10497" width="0.140625" style="222" customWidth="1"/>
    <col min="10498" max="10498" width="2.7109375" style="222" customWidth="1"/>
    <col min="10499" max="10499" width="18.5703125" style="222" customWidth="1"/>
    <col min="10500" max="10500" width="1.28515625" style="222" customWidth="1"/>
    <col min="10501" max="10501" width="30.7109375" style="222" customWidth="1"/>
    <col min="10502" max="10506" width="10.7109375" style="222" customWidth="1"/>
    <col min="10507" max="10752" width="11.42578125" style="222"/>
    <col min="10753" max="10753" width="0.140625" style="222" customWidth="1"/>
    <col min="10754" max="10754" width="2.7109375" style="222" customWidth="1"/>
    <col min="10755" max="10755" width="18.5703125" style="222" customWidth="1"/>
    <col min="10756" max="10756" width="1.28515625" style="222" customWidth="1"/>
    <col min="10757" max="10757" width="30.7109375" style="222" customWidth="1"/>
    <col min="10758" max="10762" width="10.7109375" style="222" customWidth="1"/>
    <col min="10763" max="11008" width="11.42578125" style="222"/>
    <col min="11009" max="11009" width="0.140625" style="222" customWidth="1"/>
    <col min="11010" max="11010" width="2.7109375" style="222" customWidth="1"/>
    <col min="11011" max="11011" width="18.5703125" style="222" customWidth="1"/>
    <col min="11012" max="11012" width="1.28515625" style="222" customWidth="1"/>
    <col min="11013" max="11013" width="30.7109375" style="222" customWidth="1"/>
    <col min="11014" max="11018" width="10.7109375" style="222" customWidth="1"/>
    <col min="11019" max="11264" width="11.42578125" style="222"/>
    <col min="11265" max="11265" width="0.140625" style="222" customWidth="1"/>
    <col min="11266" max="11266" width="2.7109375" style="222" customWidth="1"/>
    <col min="11267" max="11267" width="18.5703125" style="222" customWidth="1"/>
    <col min="11268" max="11268" width="1.28515625" style="222" customWidth="1"/>
    <col min="11269" max="11269" width="30.7109375" style="222" customWidth="1"/>
    <col min="11270" max="11274" width="10.7109375" style="222" customWidth="1"/>
    <col min="11275" max="11520" width="11.42578125" style="222"/>
    <col min="11521" max="11521" width="0.140625" style="222" customWidth="1"/>
    <col min="11522" max="11522" width="2.7109375" style="222" customWidth="1"/>
    <col min="11523" max="11523" width="18.5703125" style="222" customWidth="1"/>
    <col min="11524" max="11524" width="1.28515625" style="222" customWidth="1"/>
    <col min="11525" max="11525" width="30.7109375" style="222" customWidth="1"/>
    <col min="11526" max="11530" width="10.7109375" style="222" customWidth="1"/>
    <col min="11531" max="11776" width="11.42578125" style="222"/>
    <col min="11777" max="11777" width="0.140625" style="222" customWidth="1"/>
    <col min="11778" max="11778" width="2.7109375" style="222" customWidth="1"/>
    <col min="11779" max="11779" width="18.5703125" style="222" customWidth="1"/>
    <col min="11780" max="11780" width="1.28515625" style="222" customWidth="1"/>
    <col min="11781" max="11781" width="30.7109375" style="222" customWidth="1"/>
    <col min="11782" max="11786" width="10.7109375" style="222" customWidth="1"/>
    <col min="11787" max="12032" width="11.42578125" style="222"/>
    <col min="12033" max="12033" width="0.140625" style="222" customWidth="1"/>
    <col min="12034" max="12034" width="2.7109375" style="222" customWidth="1"/>
    <col min="12035" max="12035" width="18.5703125" style="222" customWidth="1"/>
    <col min="12036" max="12036" width="1.28515625" style="222" customWidth="1"/>
    <col min="12037" max="12037" width="30.7109375" style="222" customWidth="1"/>
    <col min="12038" max="12042" width="10.7109375" style="222" customWidth="1"/>
    <col min="12043" max="12288" width="11.42578125" style="222"/>
    <col min="12289" max="12289" width="0.140625" style="222" customWidth="1"/>
    <col min="12290" max="12290" width="2.7109375" style="222" customWidth="1"/>
    <col min="12291" max="12291" width="18.5703125" style="222" customWidth="1"/>
    <col min="12292" max="12292" width="1.28515625" style="222" customWidth="1"/>
    <col min="12293" max="12293" width="30.7109375" style="222" customWidth="1"/>
    <col min="12294" max="12298" width="10.7109375" style="222" customWidth="1"/>
    <col min="12299" max="12544" width="11.42578125" style="222"/>
    <col min="12545" max="12545" width="0.140625" style="222" customWidth="1"/>
    <col min="12546" max="12546" width="2.7109375" style="222" customWidth="1"/>
    <col min="12547" max="12547" width="18.5703125" style="222" customWidth="1"/>
    <col min="12548" max="12548" width="1.28515625" style="222" customWidth="1"/>
    <col min="12549" max="12549" width="30.7109375" style="222" customWidth="1"/>
    <col min="12550" max="12554" width="10.7109375" style="222" customWidth="1"/>
    <col min="12555" max="12800" width="11.42578125" style="222"/>
    <col min="12801" max="12801" width="0.140625" style="222" customWidth="1"/>
    <col min="12802" max="12802" width="2.7109375" style="222" customWidth="1"/>
    <col min="12803" max="12803" width="18.5703125" style="222" customWidth="1"/>
    <col min="12804" max="12804" width="1.28515625" style="222" customWidth="1"/>
    <col min="12805" max="12805" width="30.7109375" style="222" customWidth="1"/>
    <col min="12806" max="12810" width="10.7109375" style="222" customWidth="1"/>
    <col min="12811" max="13056" width="11.42578125" style="222"/>
    <col min="13057" max="13057" width="0.140625" style="222" customWidth="1"/>
    <col min="13058" max="13058" width="2.7109375" style="222" customWidth="1"/>
    <col min="13059" max="13059" width="18.5703125" style="222" customWidth="1"/>
    <col min="13060" max="13060" width="1.28515625" style="222" customWidth="1"/>
    <col min="13061" max="13061" width="30.7109375" style="222" customWidth="1"/>
    <col min="13062" max="13066" width="10.7109375" style="222" customWidth="1"/>
    <col min="13067" max="13312" width="11.42578125" style="222"/>
    <col min="13313" max="13313" width="0.140625" style="222" customWidth="1"/>
    <col min="13314" max="13314" width="2.7109375" style="222" customWidth="1"/>
    <col min="13315" max="13315" width="18.5703125" style="222" customWidth="1"/>
    <col min="13316" max="13316" width="1.28515625" style="222" customWidth="1"/>
    <col min="13317" max="13317" width="30.7109375" style="222" customWidth="1"/>
    <col min="13318" max="13322" width="10.7109375" style="222" customWidth="1"/>
    <col min="13323" max="13568" width="11.42578125" style="222"/>
    <col min="13569" max="13569" width="0.140625" style="222" customWidth="1"/>
    <col min="13570" max="13570" width="2.7109375" style="222" customWidth="1"/>
    <col min="13571" max="13571" width="18.5703125" style="222" customWidth="1"/>
    <col min="13572" max="13572" width="1.28515625" style="222" customWidth="1"/>
    <col min="13573" max="13573" width="30.7109375" style="222" customWidth="1"/>
    <col min="13574" max="13578" width="10.7109375" style="222" customWidth="1"/>
    <col min="13579" max="13824" width="11.42578125" style="222"/>
    <col min="13825" max="13825" width="0.140625" style="222" customWidth="1"/>
    <col min="13826" max="13826" width="2.7109375" style="222" customWidth="1"/>
    <col min="13827" max="13827" width="18.5703125" style="222" customWidth="1"/>
    <col min="13828" max="13828" width="1.28515625" style="222" customWidth="1"/>
    <col min="13829" max="13829" width="30.7109375" style="222" customWidth="1"/>
    <col min="13830" max="13834" width="10.7109375" style="222" customWidth="1"/>
    <col min="13835" max="14080" width="11.42578125" style="222"/>
    <col min="14081" max="14081" width="0.140625" style="222" customWidth="1"/>
    <col min="14082" max="14082" width="2.7109375" style="222" customWidth="1"/>
    <col min="14083" max="14083" width="18.5703125" style="222" customWidth="1"/>
    <col min="14084" max="14084" width="1.28515625" style="222" customWidth="1"/>
    <col min="14085" max="14085" width="30.7109375" style="222" customWidth="1"/>
    <col min="14086" max="14090" width="10.7109375" style="222" customWidth="1"/>
    <col min="14091" max="14336" width="11.42578125" style="222"/>
    <col min="14337" max="14337" width="0.140625" style="222" customWidth="1"/>
    <col min="14338" max="14338" width="2.7109375" style="222" customWidth="1"/>
    <col min="14339" max="14339" width="18.5703125" style="222" customWidth="1"/>
    <col min="14340" max="14340" width="1.28515625" style="222" customWidth="1"/>
    <col min="14341" max="14341" width="30.7109375" style="222" customWidth="1"/>
    <col min="14342" max="14346" width="10.7109375" style="222" customWidth="1"/>
    <col min="14347" max="14592" width="11.42578125" style="222"/>
    <col min="14593" max="14593" width="0.140625" style="222" customWidth="1"/>
    <col min="14594" max="14594" width="2.7109375" style="222" customWidth="1"/>
    <col min="14595" max="14595" width="18.5703125" style="222" customWidth="1"/>
    <col min="14596" max="14596" width="1.28515625" style="222" customWidth="1"/>
    <col min="14597" max="14597" width="30.7109375" style="222" customWidth="1"/>
    <col min="14598" max="14602" width="10.7109375" style="222" customWidth="1"/>
    <col min="14603" max="14848" width="11.42578125" style="222"/>
    <col min="14849" max="14849" width="0.140625" style="222" customWidth="1"/>
    <col min="14850" max="14850" width="2.7109375" style="222" customWidth="1"/>
    <col min="14851" max="14851" width="18.5703125" style="222" customWidth="1"/>
    <col min="14852" max="14852" width="1.28515625" style="222" customWidth="1"/>
    <col min="14853" max="14853" width="30.7109375" style="222" customWidth="1"/>
    <col min="14854" max="14858" width="10.7109375" style="222" customWidth="1"/>
    <col min="14859" max="15104" width="11.42578125" style="222"/>
    <col min="15105" max="15105" width="0.140625" style="222" customWidth="1"/>
    <col min="15106" max="15106" width="2.7109375" style="222" customWidth="1"/>
    <col min="15107" max="15107" width="18.5703125" style="222" customWidth="1"/>
    <col min="15108" max="15108" width="1.28515625" style="222" customWidth="1"/>
    <col min="15109" max="15109" width="30.7109375" style="222" customWidth="1"/>
    <col min="15110" max="15114" width="10.7109375" style="222" customWidth="1"/>
    <col min="15115" max="15360" width="11.42578125" style="222"/>
    <col min="15361" max="15361" width="0.140625" style="222" customWidth="1"/>
    <col min="15362" max="15362" width="2.7109375" style="222" customWidth="1"/>
    <col min="15363" max="15363" width="18.5703125" style="222" customWidth="1"/>
    <col min="15364" max="15364" width="1.28515625" style="222" customWidth="1"/>
    <col min="15365" max="15365" width="30.7109375" style="222" customWidth="1"/>
    <col min="15366" max="15370" width="10.7109375" style="222" customWidth="1"/>
    <col min="15371" max="15616" width="11.42578125" style="222"/>
    <col min="15617" max="15617" width="0.140625" style="222" customWidth="1"/>
    <col min="15618" max="15618" width="2.7109375" style="222" customWidth="1"/>
    <col min="15619" max="15619" width="18.5703125" style="222" customWidth="1"/>
    <col min="15620" max="15620" width="1.28515625" style="222" customWidth="1"/>
    <col min="15621" max="15621" width="30.7109375" style="222" customWidth="1"/>
    <col min="15622" max="15626" width="10.7109375" style="222" customWidth="1"/>
    <col min="15627" max="15872" width="11.42578125" style="222"/>
    <col min="15873" max="15873" width="0.140625" style="222" customWidth="1"/>
    <col min="15874" max="15874" width="2.7109375" style="222" customWidth="1"/>
    <col min="15875" max="15875" width="18.5703125" style="222" customWidth="1"/>
    <col min="15876" max="15876" width="1.28515625" style="222" customWidth="1"/>
    <col min="15877" max="15877" width="30.7109375" style="222" customWidth="1"/>
    <col min="15878" max="15882" width="10.7109375" style="222" customWidth="1"/>
    <col min="15883" max="16128" width="11.42578125" style="222"/>
    <col min="16129" max="16129" width="0.140625" style="222" customWidth="1"/>
    <col min="16130" max="16130" width="2.7109375" style="222" customWidth="1"/>
    <col min="16131" max="16131" width="18.5703125" style="222" customWidth="1"/>
    <col min="16132" max="16132" width="1.28515625" style="222" customWidth="1"/>
    <col min="16133" max="16133" width="30.7109375" style="222" customWidth="1"/>
    <col min="16134" max="16138" width="10.7109375" style="222" customWidth="1"/>
    <col min="16139" max="16384" width="11.42578125" style="222"/>
  </cols>
  <sheetData>
    <row r="1" spans="1:7" s="219" customFormat="1" ht="0.75" customHeight="1"/>
    <row r="2" spans="1:7" s="219" customFormat="1" ht="21" customHeight="1">
      <c r="B2" s="220"/>
      <c r="E2" s="66" t="s">
        <v>36</v>
      </c>
      <c r="F2" s="226"/>
      <c r="G2" s="226"/>
    </row>
    <row r="3" spans="1:7" s="219" customFormat="1" ht="15" customHeight="1">
      <c r="E3" s="987" t="s">
        <v>559</v>
      </c>
      <c r="F3" s="227"/>
      <c r="G3" s="227"/>
    </row>
    <row r="4" spans="1:7" s="160" customFormat="1" ht="20.25" customHeight="1">
      <c r="B4" s="159"/>
      <c r="C4" s="6" t="str">
        <f>Indice!C4</f>
        <v>Producción de energía eléctrica</v>
      </c>
    </row>
    <row r="5" spans="1:7" s="160" customFormat="1" ht="12.75" customHeight="1">
      <c r="B5" s="159"/>
      <c r="C5" s="221"/>
    </row>
    <row r="6" spans="1:7" s="160" customFormat="1" ht="13.5" customHeight="1">
      <c r="B6" s="159"/>
      <c r="C6" s="162"/>
      <c r="D6" s="163"/>
      <c r="E6" s="163"/>
    </row>
    <row r="7" spans="1:7" s="160" customFormat="1" ht="12.75" customHeight="1">
      <c r="B7" s="159"/>
      <c r="C7" s="1033" t="s">
        <v>540</v>
      </c>
      <c r="D7" s="163"/>
      <c r="E7" s="456"/>
    </row>
    <row r="8" spans="1:7" s="219" customFormat="1" ht="12.75" customHeight="1">
      <c r="A8" s="160"/>
      <c r="B8" s="159"/>
      <c r="C8" s="1033"/>
      <c r="D8" s="163"/>
      <c r="E8" s="456"/>
      <c r="F8" s="183"/>
      <c r="G8" s="183"/>
    </row>
    <row r="9" spans="1:7" s="219" customFormat="1" ht="12.75" customHeight="1">
      <c r="A9" s="160"/>
      <c r="B9" s="159"/>
      <c r="C9" s="1033"/>
      <c r="D9" s="163"/>
      <c r="E9" s="456"/>
      <c r="F9" s="183"/>
      <c r="G9" s="183"/>
    </row>
    <row r="10" spans="1:7" s="219" customFormat="1" ht="12.75" customHeight="1">
      <c r="A10" s="160"/>
      <c r="B10" s="159"/>
      <c r="C10" s="1033"/>
      <c r="D10" s="163"/>
      <c r="E10" s="456"/>
      <c r="F10" s="183"/>
      <c r="G10" s="183"/>
    </row>
    <row r="11" spans="1:7" s="219" customFormat="1" ht="12.75" customHeight="1">
      <c r="A11" s="160"/>
      <c r="B11" s="159"/>
      <c r="C11" s="284"/>
      <c r="D11" s="163"/>
      <c r="E11" s="583"/>
      <c r="F11" s="183"/>
      <c r="G11" s="183"/>
    </row>
    <row r="12" spans="1:7" s="219" customFormat="1" ht="12.75" customHeight="1">
      <c r="A12" s="160"/>
      <c r="B12" s="159"/>
      <c r="C12" s="162"/>
      <c r="D12" s="163"/>
      <c r="E12" s="583"/>
      <c r="F12" s="183"/>
      <c r="G12" s="183"/>
    </row>
    <row r="13" spans="1:7" s="219" customFormat="1" ht="12.75" customHeight="1">
      <c r="A13" s="160"/>
      <c r="B13" s="159"/>
      <c r="C13" s="162"/>
      <c r="D13" s="163"/>
      <c r="E13" s="583"/>
      <c r="F13" s="183"/>
      <c r="G13" s="183"/>
    </row>
    <row r="14" spans="1:7" s="219" customFormat="1" ht="12.75" customHeight="1">
      <c r="A14" s="160"/>
      <c r="B14" s="159"/>
      <c r="C14" s="162"/>
      <c r="D14" s="163"/>
      <c r="E14" s="583"/>
      <c r="F14" s="183"/>
      <c r="G14" s="183"/>
    </row>
    <row r="15" spans="1:7" s="219" customFormat="1" ht="12.75" customHeight="1">
      <c r="A15" s="160"/>
      <c r="B15" s="159"/>
      <c r="C15" s="162"/>
      <c r="D15" s="163"/>
      <c r="E15" s="583"/>
      <c r="F15" s="183"/>
      <c r="G15" s="183"/>
    </row>
    <row r="16" spans="1:7" s="219" customFormat="1" ht="12.75" customHeight="1">
      <c r="A16" s="160"/>
      <c r="B16" s="159"/>
      <c r="C16" s="162"/>
      <c r="D16" s="163"/>
      <c r="E16" s="583"/>
      <c r="F16" s="183"/>
      <c r="G16" s="183"/>
    </row>
    <row r="17" spans="1:11" s="219" customFormat="1" ht="12.75" customHeight="1">
      <c r="A17" s="160"/>
      <c r="B17" s="159"/>
      <c r="C17" s="162"/>
      <c r="D17" s="163"/>
      <c r="E17" s="583"/>
      <c r="F17" s="183"/>
      <c r="G17" s="183"/>
    </row>
    <row r="18" spans="1:11" s="219" customFormat="1" ht="12.75" customHeight="1">
      <c r="A18" s="160"/>
      <c r="B18" s="159"/>
      <c r="C18" s="162"/>
      <c r="D18" s="163"/>
      <c r="E18" s="583"/>
      <c r="F18" s="183"/>
      <c r="G18" s="183"/>
    </row>
    <row r="19" spans="1:11" s="219" customFormat="1" ht="12.75" customHeight="1">
      <c r="A19" s="160"/>
      <c r="B19" s="159"/>
      <c r="C19" s="162"/>
      <c r="D19" s="163"/>
      <c r="E19" s="583"/>
      <c r="F19" s="183"/>
      <c r="G19" s="183"/>
    </row>
    <row r="20" spans="1:11" s="219" customFormat="1" ht="12.75" customHeight="1">
      <c r="A20" s="160"/>
      <c r="B20" s="159"/>
      <c r="C20" s="162"/>
      <c r="D20" s="163"/>
      <c r="E20" s="583"/>
      <c r="F20" s="183"/>
      <c r="G20" s="183"/>
    </row>
    <row r="21" spans="1:11" s="219" customFormat="1" ht="12.75" customHeight="1">
      <c r="A21" s="160"/>
      <c r="B21" s="159"/>
      <c r="C21" s="162"/>
      <c r="D21" s="163"/>
      <c r="E21" s="583"/>
      <c r="F21" s="183"/>
      <c r="G21" s="183"/>
    </row>
    <row r="22" spans="1:11">
      <c r="E22" s="584"/>
    </row>
    <row r="23" spans="1:11">
      <c r="E23" s="584"/>
      <c r="H23" s="223"/>
      <c r="I23" s="223"/>
      <c r="J23" s="223"/>
      <c r="K23" s="223"/>
    </row>
    <row r="24" spans="1:11">
      <c r="E24" s="585"/>
      <c r="F24" s="225"/>
      <c r="G24" s="225"/>
      <c r="H24" s="223"/>
      <c r="I24" s="223"/>
      <c r="J24" s="223"/>
      <c r="K24" s="223"/>
    </row>
    <row r="25" spans="1:11" ht="16.149999999999999" customHeight="1">
      <c r="E25" s="760" t="s">
        <v>271</v>
      </c>
      <c r="F25" s="224"/>
      <c r="G25" s="224"/>
      <c r="H25" s="223"/>
      <c r="I25" s="223"/>
      <c r="J25" s="223"/>
      <c r="K25" s="223"/>
    </row>
    <row r="26" spans="1:11">
      <c r="F26" s="224"/>
      <c r="G26" s="224"/>
      <c r="H26" s="223"/>
      <c r="I26" s="223"/>
      <c r="J26" s="223"/>
      <c r="K26" s="223"/>
    </row>
  </sheetData>
  <mergeCells count="1">
    <mergeCell ref="C7:C10"/>
  </mergeCells>
  <hyperlinks>
    <hyperlink ref="C4" location="Indice!A1" display="Indice!A1" xr:uid="{00000000-0004-0000-0F00-000000000000}"/>
  </hyperlinks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0">
    <pageSetUpPr fitToPage="1"/>
  </sheetPr>
  <dimension ref="B1:Q43"/>
  <sheetViews>
    <sheetView showGridLines="0" showRowColHeaders="0" zoomScaleNormal="100" workbookViewId="0"/>
  </sheetViews>
  <sheetFormatPr baseColWidth="10" defaultColWidth="11.42578125" defaultRowHeight="15"/>
  <cols>
    <col min="1" max="1" width="2.7109375" style="282" customWidth="1"/>
    <col min="2" max="2" width="7" style="282" customWidth="1"/>
    <col min="3" max="3" width="23.7109375" style="282" customWidth="1"/>
    <col min="4" max="4" width="8.7109375" style="282" bestFit="1" customWidth="1"/>
    <col min="5" max="5" width="8.140625" style="282" bestFit="1" customWidth="1"/>
    <col min="6" max="6" width="9.5703125" style="282" bestFit="1" customWidth="1"/>
    <col min="7" max="7" width="8.42578125" style="282" customWidth="1"/>
    <col min="8" max="8" width="8.5703125" style="282" customWidth="1"/>
    <col min="9" max="9" width="8.140625" style="282" bestFit="1" customWidth="1"/>
    <col min="10" max="11" width="9.5703125" style="282" bestFit="1" customWidth="1"/>
    <col min="12" max="16384" width="11.42578125" style="282"/>
  </cols>
  <sheetData>
    <row r="1" spans="2:16" ht="21" customHeight="1">
      <c r="M1" s="836" t="s">
        <v>36</v>
      </c>
    </row>
    <row r="2" spans="2:16" ht="15" customHeight="1">
      <c r="M2" s="987" t="s">
        <v>559</v>
      </c>
    </row>
    <row r="3" spans="2:16" ht="20.25" customHeight="1">
      <c r="B3" s="6" t="str">
        <f>Indice!$C$4</f>
        <v>Producción de energía eléctrica</v>
      </c>
    </row>
    <row r="4" spans="2:16" ht="22.5" customHeight="1"/>
    <row r="5" spans="2:16" ht="47.25" customHeight="1">
      <c r="B5" s="1033" t="s">
        <v>574</v>
      </c>
      <c r="C5" s="1033"/>
      <c r="N5" s="991"/>
      <c r="O5" s="991"/>
      <c r="P5" s="991"/>
    </row>
    <row r="6" spans="2:16">
      <c r="B6" s="284"/>
      <c r="C6" s="284"/>
      <c r="N6" s="991"/>
      <c r="O6" s="774"/>
      <c r="P6" s="412"/>
    </row>
    <row r="7" spans="2:16">
      <c r="B7" s="284"/>
      <c r="C7" s="284"/>
      <c r="N7" s="991"/>
      <c r="O7" s="774"/>
      <c r="P7" s="412"/>
    </row>
    <row r="8" spans="2:16">
      <c r="B8" s="284"/>
      <c r="N8" s="991"/>
      <c r="O8" s="774"/>
      <c r="P8" s="412"/>
    </row>
    <row r="9" spans="2:16">
      <c r="B9" s="284"/>
      <c r="N9" s="991"/>
      <c r="O9" s="774"/>
      <c r="P9" s="412"/>
    </row>
    <row r="10" spans="2:16">
      <c r="N10" s="991"/>
      <c r="O10" s="774"/>
      <c r="P10" s="412"/>
    </row>
    <row r="11" spans="2:16">
      <c r="N11" s="991"/>
      <c r="O11" s="774"/>
      <c r="P11" s="412"/>
    </row>
    <row r="12" spans="2:16">
      <c r="N12" s="991"/>
      <c r="O12" s="774"/>
      <c r="P12" s="412"/>
    </row>
    <row r="13" spans="2:16">
      <c r="N13" s="991"/>
      <c r="O13" s="774"/>
      <c r="P13" s="412"/>
    </row>
    <row r="14" spans="2:16">
      <c r="N14" s="991"/>
      <c r="O14" s="774"/>
      <c r="P14" s="412"/>
    </row>
    <row r="15" spans="2:16">
      <c r="N15" s="991"/>
      <c r="O15" s="774"/>
      <c r="P15" s="412"/>
    </row>
    <row r="16" spans="2:16" ht="14.25" customHeight="1">
      <c r="N16" s="992"/>
      <c r="O16" s="924"/>
      <c r="P16" s="920"/>
    </row>
    <row r="17" spans="6:17" ht="15" customHeight="1">
      <c r="I17" s="281"/>
      <c r="N17" s="992"/>
      <c r="O17" s="924"/>
      <c r="P17" s="920"/>
    </row>
    <row r="18" spans="6:17">
      <c r="N18" s="992"/>
      <c r="O18" s="924"/>
      <c r="P18" s="920"/>
    </row>
    <row r="19" spans="6:17">
      <c r="N19" s="992"/>
      <c r="O19" s="924"/>
      <c r="P19" s="920"/>
    </row>
    <row r="20" spans="6:17">
      <c r="N20" s="992"/>
      <c r="O20" s="924"/>
      <c r="P20" s="920"/>
    </row>
    <row r="21" spans="6:17">
      <c r="N21" s="992"/>
      <c r="O21" s="924"/>
      <c r="P21" s="920"/>
    </row>
    <row r="22" spans="6:17">
      <c r="N22" s="992"/>
      <c r="O22" s="924"/>
      <c r="P22" s="920"/>
    </row>
    <row r="23" spans="6:17">
      <c r="N23" s="992"/>
      <c r="O23" s="924"/>
      <c r="P23" s="920"/>
    </row>
    <row r="24" spans="6:17">
      <c r="N24" s="992"/>
      <c r="O24" s="924"/>
      <c r="P24" s="920"/>
    </row>
    <row r="25" spans="6:17">
      <c r="K25" s="950"/>
      <c r="L25" s="537" t="s">
        <v>544</v>
      </c>
      <c r="O25" s="951"/>
      <c r="P25" s="952"/>
      <c r="Q25" s="951"/>
    </row>
    <row r="26" spans="6:17">
      <c r="K26" s="949"/>
      <c r="L26" s="537" t="s">
        <v>572</v>
      </c>
    </row>
    <row r="27" spans="6:17">
      <c r="F27" s="283"/>
      <c r="K27" s="948"/>
      <c r="L27" s="537" t="s">
        <v>573</v>
      </c>
    </row>
    <row r="28" spans="6:17">
      <c r="F28" s="283"/>
      <c r="K28" s="947"/>
      <c r="L28" s="537" t="s">
        <v>571</v>
      </c>
    </row>
    <row r="29" spans="6:17">
      <c r="F29" s="283"/>
    </row>
    <row r="30" spans="6:17">
      <c r="F30" s="283"/>
    </row>
    <row r="31" spans="6:17">
      <c r="F31" s="283"/>
    </row>
    <row r="32" spans="6:17">
      <c r="F32" s="283"/>
    </row>
    <row r="33" spans="5:6">
      <c r="F33" s="283"/>
    </row>
    <row r="34" spans="5:6">
      <c r="F34" s="283"/>
    </row>
    <row r="35" spans="5:6">
      <c r="E35" s="283"/>
      <c r="F35" s="283"/>
    </row>
    <row r="36" spans="5:6">
      <c r="E36" s="283"/>
      <c r="F36" s="283"/>
    </row>
    <row r="37" spans="5:6">
      <c r="F37" s="283"/>
    </row>
    <row r="38" spans="5:6">
      <c r="F38" s="283"/>
    </row>
    <row r="39" spans="5:6">
      <c r="F39" s="283"/>
    </row>
    <row r="40" spans="5:6">
      <c r="F40" s="283"/>
    </row>
    <row r="41" spans="5:6">
      <c r="F41" s="283"/>
    </row>
    <row r="42" spans="5:6">
      <c r="F42" s="283"/>
    </row>
    <row r="43" spans="5:6">
      <c r="F43" s="283"/>
    </row>
  </sheetData>
  <mergeCells count="1">
    <mergeCell ref="B5:C5"/>
  </mergeCells>
  <hyperlinks>
    <hyperlink ref="B3" location="Indice!A1" display="Indice!A1" xr:uid="{00000000-0004-0000-1000-000000000000}"/>
  </hyperlinks>
  <pageMargins left="0.31496062992126" right="0.31496062992126" top="0.74803149606299202" bottom="0.74803149606299202" header="0.31496062992126" footer="0.31496062992126"/>
  <pageSetup paperSize="9" scale="96" orientation="landscape" r:id="rId1"/>
  <headerFooter>
    <oddHeader>&amp;L&amp;G</oddHeader>
    <oddFooter>&amp;L&amp;K006699Dpto. Estadistica e Información. DCRyCGdR&amp;R&amp;K006699Diciembre 2014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4F2B90-65EF-4D5C-AF98-B5B3FEE13741}">
  <sheetPr codeName="Hoja23">
    <pageSetUpPr autoPageBreaks="0"/>
  </sheetPr>
  <dimension ref="A1:P39"/>
  <sheetViews>
    <sheetView showGridLines="0" showRowColHeaders="0" zoomScaleNormal="100" workbookViewId="0">
      <selection activeCell="B2" sqref="B2"/>
    </sheetView>
  </sheetViews>
  <sheetFormatPr baseColWidth="10" defaultRowHeight="11.25"/>
  <cols>
    <col min="1" max="1" width="0.140625" style="12" customWidth="1"/>
    <col min="2" max="2" width="2.7109375" style="12" customWidth="1"/>
    <col min="3" max="3" width="23.7109375" style="12" customWidth="1"/>
    <col min="4" max="4" width="1.28515625" style="12" customWidth="1"/>
    <col min="5" max="5" width="34" style="14" customWidth="1"/>
    <col min="6" max="6" width="10.7109375" style="356" customWidth="1"/>
    <col min="7" max="7" width="13.7109375" style="356" customWidth="1"/>
    <col min="8" max="8" width="10.7109375" style="356" customWidth="1"/>
    <col min="9" max="10" width="10.7109375" style="14" customWidth="1"/>
    <col min="11" max="256" width="11.42578125" style="14"/>
    <col min="257" max="257" width="0.140625" style="14" customWidth="1"/>
    <col min="258" max="258" width="2.7109375" style="14" customWidth="1"/>
    <col min="259" max="259" width="15.42578125" style="14" customWidth="1"/>
    <col min="260" max="260" width="1.28515625" style="14" customWidth="1"/>
    <col min="261" max="261" width="34" style="14" customWidth="1"/>
    <col min="262" max="266" width="10.7109375" style="14" customWidth="1"/>
    <col min="267" max="512" width="11.42578125" style="14"/>
    <col min="513" max="513" width="0.140625" style="14" customWidth="1"/>
    <col min="514" max="514" width="2.7109375" style="14" customWidth="1"/>
    <col min="515" max="515" width="15.42578125" style="14" customWidth="1"/>
    <col min="516" max="516" width="1.28515625" style="14" customWidth="1"/>
    <col min="517" max="517" width="34" style="14" customWidth="1"/>
    <col min="518" max="522" width="10.7109375" style="14" customWidth="1"/>
    <col min="523" max="768" width="11.42578125" style="14"/>
    <col min="769" max="769" width="0.140625" style="14" customWidth="1"/>
    <col min="770" max="770" width="2.7109375" style="14" customWidth="1"/>
    <col min="771" max="771" width="15.42578125" style="14" customWidth="1"/>
    <col min="772" max="772" width="1.28515625" style="14" customWidth="1"/>
    <col min="773" max="773" width="34" style="14" customWidth="1"/>
    <col min="774" max="778" width="10.7109375" style="14" customWidth="1"/>
    <col min="779" max="1024" width="11.42578125" style="14"/>
    <col min="1025" max="1025" width="0.140625" style="14" customWidth="1"/>
    <col min="1026" max="1026" width="2.7109375" style="14" customWidth="1"/>
    <col min="1027" max="1027" width="15.42578125" style="14" customWidth="1"/>
    <col min="1028" max="1028" width="1.28515625" style="14" customWidth="1"/>
    <col min="1029" max="1029" width="34" style="14" customWidth="1"/>
    <col min="1030" max="1034" width="10.7109375" style="14" customWidth="1"/>
    <col min="1035" max="1280" width="11.42578125" style="14"/>
    <col min="1281" max="1281" width="0.140625" style="14" customWidth="1"/>
    <col min="1282" max="1282" width="2.7109375" style="14" customWidth="1"/>
    <col min="1283" max="1283" width="15.42578125" style="14" customWidth="1"/>
    <col min="1284" max="1284" width="1.28515625" style="14" customWidth="1"/>
    <col min="1285" max="1285" width="34" style="14" customWidth="1"/>
    <col min="1286" max="1290" width="10.7109375" style="14" customWidth="1"/>
    <col min="1291" max="1536" width="11.42578125" style="14"/>
    <col min="1537" max="1537" width="0.140625" style="14" customWidth="1"/>
    <col min="1538" max="1538" width="2.7109375" style="14" customWidth="1"/>
    <col min="1539" max="1539" width="15.42578125" style="14" customWidth="1"/>
    <col min="1540" max="1540" width="1.28515625" style="14" customWidth="1"/>
    <col min="1541" max="1541" width="34" style="14" customWidth="1"/>
    <col min="1542" max="1546" width="10.7109375" style="14" customWidth="1"/>
    <col min="1547" max="1792" width="11.42578125" style="14"/>
    <col min="1793" max="1793" width="0.140625" style="14" customWidth="1"/>
    <col min="1794" max="1794" width="2.7109375" style="14" customWidth="1"/>
    <col min="1795" max="1795" width="15.42578125" style="14" customWidth="1"/>
    <col min="1796" max="1796" width="1.28515625" style="14" customWidth="1"/>
    <col min="1797" max="1797" width="34" style="14" customWidth="1"/>
    <col min="1798" max="1802" width="10.7109375" style="14" customWidth="1"/>
    <col min="1803" max="2048" width="11.42578125" style="14"/>
    <col min="2049" max="2049" width="0.140625" style="14" customWidth="1"/>
    <col min="2050" max="2050" width="2.7109375" style="14" customWidth="1"/>
    <col min="2051" max="2051" width="15.42578125" style="14" customWidth="1"/>
    <col min="2052" max="2052" width="1.28515625" style="14" customWidth="1"/>
    <col min="2053" max="2053" width="34" style="14" customWidth="1"/>
    <col min="2054" max="2058" width="10.7109375" style="14" customWidth="1"/>
    <col min="2059" max="2304" width="11.42578125" style="14"/>
    <col min="2305" max="2305" width="0.140625" style="14" customWidth="1"/>
    <col min="2306" max="2306" width="2.7109375" style="14" customWidth="1"/>
    <col min="2307" max="2307" width="15.42578125" style="14" customWidth="1"/>
    <col min="2308" max="2308" width="1.28515625" style="14" customWidth="1"/>
    <col min="2309" max="2309" width="34" style="14" customWidth="1"/>
    <col min="2310" max="2314" width="10.7109375" style="14" customWidth="1"/>
    <col min="2315" max="2560" width="11.42578125" style="14"/>
    <col min="2561" max="2561" width="0.140625" style="14" customWidth="1"/>
    <col min="2562" max="2562" width="2.7109375" style="14" customWidth="1"/>
    <col min="2563" max="2563" width="15.42578125" style="14" customWidth="1"/>
    <col min="2564" max="2564" width="1.28515625" style="14" customWidth="1"/>
    <col min="2565" max="2565" width="34" style="14" customWidth="1"/>
    <col min="2566" max="2570" width="10.7109375" style="14" customWidth="1"/>
    <col min="2571" max="2816" width="11.42578125" style="14"/>
    <col min="2817" max="2817" width="0.140625" style="14" customWidth="1"/>
    <col min="2818" max="2818" width="2.7109375" style="14" customWidth="1"/>
    <col min="2819" max="2819" width="15.42578125" style="14" customWidth="1"/>
    <col min="2820" max="2820" width="1.28515625" style="14" customWidth="1"/>
    <col min="2821" max="2821" width="34" style="14" customWidth="1"/>
    <col min="2822" max="2826" width="10.7109375" style="14" customWidth="1"/>
    <col min="2827" max="3072" width="11.42578125" style="14"/>
    <col min="3073" max="3073" width="0.140625" style="14" customWidth="1"/>
    <col min="3074" max="3074" width="2.7109375" style="14" customWidth="1"/>
    <col min="3075" max="3075" width="15.42578125" style="14" customWidth="1"/>
    <col min="3076" max="3076" width="1.28515625" style="14" customWidth="1"/>
    <col min="3077" max="3077" width="34" style="14" customWidth="1"/>
    <col min="3078" max="3082" width="10.7109375" style="14" customWidth="1"/>
    <col min="3083" max="3328" width="11.42578125" style="14"/>
    <col min="3329" max="3329" width="0.140625" style="14" customWidth="1"/>
    <col min="3330" max="3330" width="2.7109375" style="14" customWidth="1"/>
    <col min="3331" max="3331" width="15.42578125" style="14" customWidth="1"/>
    <col min="3332" max="3332" width="1.28515625" style="14" customWidth="1"/>
    <col min="3333" max="3333" width="34" style="14" customWidth="1"/>
    <col min="3334" max="3338" width="10.7109375" style="14" customWidth="1"/>
    <col min="3339" max="3584" width="11.42578125" style="14"/>
    <col min="3585" max="3585" width="0.140625" style="14" customWidth="1"/>
    <col min="3586" max="3586" width="2.7109375" style="14" customWidth="1"/>
    <col min="3587" max="3587" width="15.42578125" style="14" customWidth="1"/>
    <col min="3588" max="3588" width="1.28515625" style="14" customWidth="1"/>
    <col min="3589" max="3589" width="34" style="14" customWidth="1"/>
    <col min="3590" max="3594" width="10.7109375" style="14" customWidth="1"/>
    <col min="3595" max="3840" width="11.42578125" style="14"/>
    <col min="3841" max="3841" width="0.140625" style="14" customWidth="1"/>
    <col min="3842" max="3842" width="2.7109375" style="14" customWidth="1"/>
    <col min="3843" max="3843" width="15.42578125" style="14" customWidth="1"/>
    <col min="3844" max="3844" width="1.28515625" style="14" customWidth="1"/>
    <col min="3845" max="3845" width="34" style="14" customWidth="1"/>
    <col min="3846" max="3850" width="10.7109375" style="14" customWidth="1"/>
    <col min="3851" max="4096" width="11.42578125" style="14"/>
    <col min="4097" max="4097" width="0.140625" style="14" customWidth="1"/>
    <col min="4098" max="4098" width="2.7109375" style="14" customWidth="1"/>
    <col min="4099" max="4099" width="15.42578125" style="14" customWidth="1"/>
    <col min="4100" max="4100" width="1.28515625" style="14" customWidth="1"/>
    <col min="4101" max="4101" width="34" style="14" customWidth="1"/>
    <col min="4102" max="4106" width="10.7109375" style="14" customWidth="1"/>
    <col min="4107" max="4352" width="11.42578125" style="14"/>
    <col min="4353" max="4353" width="0.140625" style="14" customWidth="1"/>
    <col min="4354" max="4354" width="2.7109375" style="14" customWidth="1"/>
    <col min="4355" max="4355" width="15.42578125" style="14" customWidth="1"/>
    <col min="4356" max="4356" width="1.28515625" style="14" customWidth="1"/>
    <col min="4357" max="4357" width="34" style="14" customWidth="1"/>
    <col min="4358" max="4362" width="10.7109375" style="14" customWidth="1"/>
    <col min="4363" max="4608" width="11.42578125" style="14"/>
    <col min="4609" max="4609" width="0.140625" style="14" customWidth="1"/>
    <col min="4610" max="4610" width="2.7109375" style="14" customWidth="1"/>
    <col min="4611" max="4611" width="15.42578125" style="14" customWidth="1"/>
    <col min="4612" max="4612" width="1.28515625" style="14" customWidth="1"/>
    <col min="4613" max="4613" width="34" style="14" customWidth="1"/>
    <col min="4614" max="4618" width="10.7109375" style="14" customWidth="1"/>
    <col min="4619" max="4864" width="11.42578125" style="14"/>
    <col min="4865" max="4865" width="0.140625" style="14" customWidth="1"/>
    <col min="4866" max="4866" width="2.7109375" style="14" customWidth="1"/>
    <col min="4867" max="4867" width="15.42578125" style="14" customWidth="1"/>
    <col min="4868" max="4868" width="1.28515625" style="14" customWidth="1"/>
    <col min="4869" max="4869" width="34" style="14" customWidth="1"/>
    <col min="4870" max="4874" width="10.7109375" style="14" customWidth="1"/>
    <col min="4875" max="5120" width="11.42578125" style="14"/>
    <col min="5121" max="5121" width="0.140625" style="14" customWidth="1"/>
    <col min="5122" max="5122" width="2.7109375" style="14" customWidth="1"/>
    <col min="5123" max="5123" width="15.42578125" style="14" customWidth="1"/>
    <col min="5124" max="5124" width="1.28515625" style="14" customWidth="1"/>
    <col min="5125" max="5125" width="34" style="14" customWidth="1"/>
    <col min="5126" max="5130" width="10.7109375" style="14" customWidth="1"/>
    <col min="5131" max="5376" width="11.42578125" style="14"/>
    <col min="5377" max="5377" width="0.140625" style="14" customWidth="1"/>
    <col min="5378" max="5378" width="2.7109375" style="14" customWidth="1"/>
    <col min="5379" max="5379" width="15.42578125" style="14" customWidth="1"/>
    <col min="5380" max="5380" width="1.28515625" style="14" customWidth="1"/>
    <col min="5381" max="5381" width="34" style="14" customWidth="1"/>
    <col min="5382" max="5386" width="10.7109375" style="14" customWidth="1"/>
    <col min="5387" max="5632" width="11.42578125" style="14"/>
    <col min="5633" max="5633" width="0.140625" style="14" customWidth="1"/>
    <col min="5634" max="5634" width="2.7109375" style="14" customWidth="1"/>
    <col min="5635" max="5635" width="15.42578125" style="14" customWidth="1"/>
    <col min="5636" max="5636" width="1.28515625" style="14" customWidth="1"/>
    <col min="5637" max="5637" width="34" style="14" customWidth="1"/>
    <col min="5638" max="5642" width="10.7109375" style="14" customWidth="1"/>
    <col min="5643" max="5888" width="11.42578125" style="14"/>
    <col min="5889" max="5889" width="0.140625" style="14" customWidth="1"/>
    <col min="5890" max="5890" width="2.7109375" style="14" customWidth="1"/>
    <col min="5891" max="5891" width="15.42578125" style="14" customWidth="1"/>
    <col min="5892" max="5892" width="1.28515625" style="14" customWidth="1"/>
    <col min="5893" max="5893" width="34" style="14" customWidth="1"/>
    <col min="5894" max="5898" width="10.7109375" style="14" customWidth="1"/>
    <col min="5899" max="6144" width="11.42578125" style="14"/>
    <col min="6145" max="6145" width="0.140625" style="14" customWidth="1"/>
    <col min="6146" max="6146" width="2.7109375" style="14" customWidth="1"/>
    <col min="6147" max="6147" width="15.42578125" style="14" customWidth="1"/>
    <col min="6148" max="6148" width="1.28515625" style="14" customWidth="1"/>
    <col min="6149" max="6149" width="34" style="14" customWidth="1"/>
    <col min="6150" max="6154" width="10.7109375" style="14" customWidth="1"/>
    <col min="6155" max="6400" width="11.42578125" style="14"/>
    <col min="6401" max="6401" width="0.140625" style="14" customWidth="1"/>
    <col min="6402" max="6402" width="2.7109375" style="14" customWidth="1"/>
    <col min="6403" max="6403" width="15.42578125" style="14" customWidth="1"/>
    <col min="6404" max="6404" width="1.28515625" style="14" customWidth="1"/>
    <col min="6405" max="6405" width="34" style="14" customWidth="1"/>
    <col min="6406" max="6410" width="10.7109375" style="14" customWidth="1"/>
    <col min="6411" max="6656" width="11.42578125" style="14"/>
    <col min="6657" max="6657" width="0.140625" style="14" customWidth="1"/>
    <col min="6658" max="6658" width="2.7109375" style="14" customWidth="1"/>
    <col min="6659" max="6659" width="15.42578125" style="14" customWidth="1"/>
    <col min="6660" max="6660" width="1.28515625" style="14" customWidth="1"/>
    <col min="6661" max="6661" width="34" style="14" customWidth="1"/>
    <col min="6662" max="6666" width="10.7109375" style="14" customWidth="1"/>
    <col min="6667" max="6912" width="11.42578125" style="14"/>
    <col min="6913" max="6913" width="0.140625" style="14" customWidth="1"/>
    <col min="6914" max="6914" width="2.7109375" style="14" customWidth="1"/>
    <col min="6915" max="6915" width="15.42578125" style="14" customWidth="1"/>
    <col min="6916" max="6916" width="1.28515625" style="14" customWidth="1"/>
    <col min="6917" max="6917" width="34" style="14" customWidth="1"/>
    <col min="6918" max="6922" width="10.7109375" style="14" customWidth="1"/>
    <col min="6923" max="7168" width="11.42578125" style="14"/>
    <col min="7169" max="7169" width="0.140625" style="14" customWidth="1"/>
    <col min="7170" max="7170" width="2.7109375" style="14" customWidth="1"/>
    <col min="7171" max="7171" width="15.42578125" style="14" customWidth="1"/>
    <col min="7172" max="7172" width="1.28515625" style="14" customWidth="1"/>
    <col min="7173" max="7173" width="34" style="14" customWidth="1"/>
    <col min="7174" max="7178" width="10.7109375" style="14" customWidth="1"/>
    <col min="7179" max="7424" width="11.42578125" style="14"/>
    <col min="7425" max="7425" width="0.140625" style="14" customWidth="1"/>
    <col min="7426" max="7426" width="2.7109375" style="14" customWidth="1"/>
    <col min="7427" max="7427" width="15.42578125" style="14" customWidth="1"/>
    <col min="7428" max="7428" width="1.28515625" style="14" customWidth="1"/>
    <col min="7429" max="7429" width="34" style="14" customWidth="1"/>
    <col min="7430" max="7434" width="10.7109375" style="14" customWidth="1"/>
    <col min="7435" max="7680" width="11.42578125" style="14"/>
    <col min="7681" max="7681" width="0.140625" style="14" customWidth="1"/>
    <col min="7682" max="7682" width="2.7109375" style="14" customWidth="1"/>
    <col min="7683" max="7683" width="15.42578125" style="14" customWidth="1"/>
    <col min="7684" max="7684" width="1.28515625" style="14" customWidth="1"/>
    <col min="7685" max="7685" width="34" style="14" customWidth="1"/>
    <col min="7686" max="7690" width="10.7109375" style="14" customWidth="1"/>
    <col min="7691" max="7936" width="11.42578125" style="14"/>
    <col min="7937" max="7937" width="0.140625" style="14" customWidth="1"/>
    <col min="7938" max="7938" width="2.7109375" style="14" customWidth="1"/>
    <col min="7939" max="7939" width="15.42578125" style="14" customWidth="1"/>
    <col min="7940" max="7940" width="1.28515625" style="14" customWidth="1"/>
    <col min="7941" max="7941" width="34" style="14" customWidth="1"/>
    <col min="7942" max="7946" width="10.7109375" style="14" customWidth="1"/>
    <col min="7947" max="8192" width="11.42578125" style="14"/>
    <col min="8193" max="8193" width="0.140625" style="14" customWidth="1"/>
    <col min="8194" max="8194" width="2.7109375" style="14" customWidth="1"/>
    <col min="8195" max="8195" width="15.42578125" style="14" customWidth="1"/>
    <col min="8196" max="8196" width="1.28515625" style="14" customWidth="1"/>
    <col min="8197" max="8197" width="34" style="14" customWidth="1"/>
    <col min="8198" max="8202" width="10.7109375" style="14" customWidth="1"/>
    <col min="8203" max="8448" width="11.42578125" style="14"/>
    <col min="8449" max="8449" width="0.140625" style="14" customWidth="1"/>
    <col min="8450" max="8450" width="2.7109375" style="14" customWidth="1"/>
    <col min="8451" max="8451" width="15.42578125" style="14" customWidth="1"/>
    <col min="8452" max="8452" width="1.28515625" style="14" customWidth="1"/>
    <col min="8453" max="8453" width="34" style="14" customWidth="1"/>
    <col min="8454" max="8458" width="10.7109375" style="14" customWidth="1"/>
    <col min="8459" max="8704" width="11.42578125" style="14"/>
    <col min="8705" max="8705" width="0.140625" style="14" customWidth="1"/>
    <col min="8706" max="8706" width="2.7109375" style="14" customWidth="1"/>
    <col min="8707" max="8707" width="15.42578125" style="14" customWidth="1"/>
    <col min="8708" max="8708" width="1.28515625" style="14" customWidth="1"/>
    <col min="8709" max="8709" width="34" style="14" customWidth="1"/>
    <col min="8710" max="8714" width="10.7109375" style="14" customWidth="1"/>
    <col min="8715" max="8960" width="11.42578125" style="14"/>
    <col min="8961" max="8961" width="0.140625" style="14" customWidth="1"/>
    <col min="8962" max="8962" width="2.7109375" style="14" customWidth="1"/>
    <col min="8963" max="8963" width="15.42578125" style="14" customWidth="1"/>
    <col min="8964" max="8964" width="1.28515625" style="14" customWidth="1"/>
    <col min="8965" max="8965" width="34" style="14" customWidth="1"/>
    <col min="8966" max="8970" width="10.7109375" style="14" customWidth="1"/>
    <col min="8971" max="9216" width="11.42578125" style="14"/>
    <col min="9217" max="9217" width="0.140625" style="14" customWidth="1"/>
    <col min="9218" max="9218" width="2.7109375" style="14" customWidth="1"/>
    <col min="9219" max="9219" width="15.42578125" style="14" customWidth="1"/>
    <col min="9220" max="9220" width="1.28515625" style="14" customWidth="1"/>
    <col min="9221" max="9221" width="34" style="14" customWidth="1"/>
    <col min="9222" max="9226" width="10.7109375" style="14" customWidth="1"/>
    <col min="9227" max="9472" width="11.42578125" style="14"/>
    <col min="9473" max="9473" width="0.140625" style="14" customWidth="1"/>
    <col min="9474" max="9474" width="2.7109375" style="14" customWidth="1"/>
    <col min="9475" max="9475" width="15.42578125" style="14" customWidth="1"/>
    <col min="9476" max="9476" width="1.28515625" style="14" customWidth="1"/>
    <col min="9477" max="9477" width="34" style="14" customWidth="1"/>
    <col min="9478" max="9482" width="10.7109375" style="14" customWidth="1"/>
    <col min="9483" max="9728" width="11.42578125" style="14"/>
    <col min="9729" max="9729" width="0.140625" style="14" customWidth="1"/>
    <col min="9730" max="9730" width="2.7109375" style="14" customWidth="1"/>
    <col min="9731" max="9731" width="15.42578125" style="14" customWidth="1"/>
    <col min="9732" max="9732" width="1.28515625" style="14" customWidth="1"/>
    <col min="9733" max="9733" width="34" style="14" customWidth="1"/>
    <col min="9734" max="9738" width="10.7109375" style="14" customWidth="1"/>
    <col min="9739" max="9984" width="11.42578125" style="14"/>
    <col min="9985" max="9985" width="0.140625" style="14" customWidth="1"/>
    <col min="9986" max="9986" width="2.7109375" style="14" customWidth="1"/>
    <col min="9987" max="9987" width="15.42578125" style="14" customWidth="1"/>
    <col min="9988" max="9988" width="1.28515625" style="14" customWidth="1"/>
    <col min="9989" max="9989" width="34" style="14" customWidth="1"/>
    <col min="9990" max="9994" width="10.7109375" style="14" customWidth="1"/>
    <col min="9995" max="10240" width="11.42578125" style="14"/>
    <col min="10241" max="10241" width="0.140625" style="14" customWidth="1"/>
    <col min="10242" max="10242" width="2.7109375" style="14" customWidth="1"/>
    <col min="10243" max="10243" width="15.42578125" style="14" customWidth="1"/>
    <col min="10244" max="10244" width="1.28515625" style="14" customWidth="1"/>
    <col min="10245" max="10245" width="34" style="14" customWidth="1"/>
    <col min="10246" max="10250" width="10.7109375" style="14" customWidth="1"/>
    <col min="10251" max="10496" width="11.42578125" style="14"/>
    <col min="10497" max="10497" width="0.140625" style="14" customWidth="1"/>
    <col min="10498" max="10498" width="2.7109375" style="14" customWidth="1"/>
    <col min="10499" max="10499" width="15.42578125" style="14" customWidth="1"/>
    <col min="10500" max="10500" width="1.28515625" style="14" customWidth="1"/>
    <col min="10501" max="10501" width="34" style="14" customWidth="1"/>
    <col min="10502" max="10506" width="10.7109375" style="14" customWidth="1"/>
    <col min="10507" max="10752" width="11.42578125" style="14"/>
    <col min="10753" max="10753" width="0.140625" style="14" customWidth="1"/>
    <col min="10754" max="10754" width="2.7109375" style="14" customWidth="1"/>
    <col min="10755" max="10755" width="15.42578125" style="14" customWidth="1"/>
    <col min="10756" max="10756" width="1.28515625" style="14" customWidth="1"/>
    <col min="10757" max="10757" width="34" style="14" customWidth="1"/>
    <col min="10758" max="10762" width="10.7109375" style="14" customWidth="1"/>
    <col min="10763" max="11008" width="11.42578125" style="14"/>
    <col min="11009" max="11009" width="0.140625" style="14" customWidth="1"/>
    <col min="11010" max="11010" width="2.7109375" style="14" customWidth="1"/>
    <col min="11011" max="11011" width="15.42578125" style="14" customWidth="1"/>
    <col min="11012" max="11012" width="1.28515625" style="14" customWidth="1"/>
    <col min="11013" max="11013" width="34" style="14" customWidth="1"/>
    <col min="11014" max="11018" width="10.7109375" style="14" customWidth="1"/>
    <col min="11019" max="11264" width="11.42578125" style="14"/>
    <col min="11265" max="11265" width="0.140625" style="14" customWidth="1"/>
    <col min="11266" max="11266" width="2.7109375" style="14" customWidth="1"/>
    <col min="11267" max="11267" width="15.42578125" style="14" customWidth="1"/>
    <col min="11268" max="11268" width="1.28515625" style="14" customWidth="1"/>
    <col min="11269" max="11269" width="34" style="14" customWidth="1"/>
    <col min="11270" max="11274" width="10.7109375" style="14" customWidth="1"/>
    <col min="11275" max="11520" width="11.42578125" style="14"/>
    <col min="11521" max="11521" width="0.140625" style="14" customWidth="1"/>
    <col min="11522" max="11522" width="2.7109375" style="14" customWidth="1"/>
    <col min="11523" max="11523" width="15.42578125" style="14" customWidth="1"/>
    <col min="11524" max="11524" width="1.28515625" style="14" customWidth="1"/>
    <col min="11525" max="11525" width="34" style="14" customWidth="1"/>
    <col min="11526" max="11530" width="10.7109375" style="14" customWidth="1"/>
    <col min="11531" max="11776" width="11.42578125" style="14"/>
    <col min="11777" max="11777" width="0.140625" style="14" customWidth="1"/>
    <col min="11778" max="11778" width="2.7109375" style="14" customWidth="1"/>
    <col min="11779" max="11779" width="15.42578125" style="14" customWidth="1"/>
    <col min="11780" max="11780" width="1.28515625" style="14" customWidth="1"/>
    <col min="11781" max="11781" width="34" style="14" customWidth="1"/>
    <col min="11782" max="11786" width="10.7109375" style="14" customWidth="1"/>
    <col min="11787" max="12032" width="11.42578125" style="14"/>
    <col min="12033" max="12033" width="0.140625" style="14" customWidth="1"/>
    <col min="12034" max="12034" width="2.7109375" style="14" customWidth="1"/>
    <col min="12035" max="12035" width="15.42578125" style="14" customWidth="1"/>
    <col min="12036" max="12036" width="1.28515625" style="14" customWidth="1"/>
    <col min="12037" max="12037" width="34" style="14" customWidth="1"/>
    <col min="12038" max="12042" width="10.7109375" style="14" customWidth="1"/>
    <col min="12043" max="12288" width="11.42578125" style="14"/>
    <col min="12289" max="12289" width="0.140625" style="14" customWidth="1"/>
    <col min="12290" max="12290" width="2.7109375" style="14" customWidth="1"/>
    <col min="12291" max="12291" width="15.42578125" style="14" customWidth="1"/>
    <col min="12292" max="12292" width="1.28515625" style="14" customWidth="1"/>
    <col min="12293" max="12293" width="34" style="14" customWidth="1"/>
    <col min="12294" max="12298" width="10.7109375" style="14" customWidth="1"/>
    <col min="12299" max="12544" width="11.42578125" style="14"/>
    <col min="12545" max="12545" width="0.140625" style="14" customWidth="1"/>
    <col min="12546" max="12546" width="2.7109375" style="14" customWidth="1"/>
    <col min="12547" max="12547" width="15.42578125" style="14" customWidth="1"/>
    <col min="12548" max="12548" width="1.28515625" style="14" customWidth="1"/>
    <col min="12549" max="12549" width="34" style="14" customWidth="1"/>
    <col min="12550" max="12554" width="10.7109375" style="14" customWidth="1"/>
    <col min="12555" max="12800" width="11.42578125" style="14"/>
    <col min="12801" max="12801" width="0.140625" style="14" customWidth="1"/>
    <col min="12802" max="12802" width="2.7109375" style="14" customWidth="1"/>
    <col min="12803" max="12803" width="15.42578125" style="14" customWidth="1"/>
    <col min="12804" max="12804" width="1.28515625" style="14" customWidth="1"/>
    <col min="12805" max="12805" width="34" style="14" customWidth="1"/>
    <col min="12806" max="12810" width="10.7109375" style="14" customWidth="1"/>
    <col min="12811" max="13056" width="11.42578125" style="14"/>
    <col min="13057" max="13057" width="0.140625" style="14" customWidth="1"/>
    <col min="13058" max="13058" width="2.7109375" style="14" customWidth="1"/>
    <col min="13059" max="13059" width="15.42578125" style="14" customWidth="1"/>
    <col min="13060" max="13060" width="1.28515625" style="14" customWidth="1"/>
    <col min="13061" max="13061" width="34" style="14" customWidth="1"/>
    <col min="13062" max="13066" width="10.7109375" style="14" customWidth="1"/>
    <col min="13067" max="13312" width="11.42578125" style="14"/>
    <col min="13313" max="13313" width="0.140625" style="14" customWidth="1"/>
    <col min="13314" max="13314" width="2.7109375" style="14" customWidth="1"/>
    <col min="13315" max="13315" width="15.42578125" style="14" customWidth="1"/>
    <col min="13316" max="13316" width="1.28515625" style="14" customWidth="1"/>
    <col min="13317" max="13317" width="34" style="14" customWidth="1"/>
    <col min="13318" max="13322" width="10.7109375" style="14" customWidth="1"/>
    <col min="13323" max="13568" width="11.42578125" style="14"/>
    <col min="13569" max="13569" width="0.140625" style="14" customWidth="1"/>
    <col min="13570" max="13570" width="2.7109375" style="14" customWidth="1"/>
    <col min="13571" max="13571" width="15.42578125" style="14" customWidth="1"/>
    <col min="13572" max="13572" width="1.28515625" style="14" customWidth="1"/>
    <col min="13573" max="13573" width="34" style="14" customWidth="1"/>
    <col min="13574" max="13578" width="10.7109375" style="14" customWidth="1"/>
    <col min="13579" max="13824" width="11.42578125" style="14"/>
    <col min="13825" max="13825" width="0.140625" style="14" customWidth="1"/>
    <col min="13826" max="13826" width="2.7109375" style="14" customWidth="1"/>
    <col min="13827" max="13827" width="15.42578125" style="14" customWidth="1"/>
    <col min="13828" max="13828" width="1.28515625" style="14" customWidth="1"/>
    <col min="13829" max="13829" width="34" style="14" customWidth="1"/>
    <col min="13830" max="13834" width="10.7109375" style="14" customWidth="1"/>
    <col min="13835" max="14080" width="11.42578125" style="14"/>
    <col min="14081" max="14081" width="0.140625" style="14" customWidth="1"/>
    <col min="14082" max="14082" width="2.7109375" style="14" customWidth="1"/>
    <col min="14083" max="14083" width="15.42578125" style="14" customWidth="1"/>
    <col min="14084" max="14084" width="1.28515625" style="14" customWidth="1"/>
    <col min="14085" max="14085" width="34" style="14" customWidth="1"/>
    <col min="14086" max="14090" width="10.7109375" style="14" customWidth="1"/>
    <col min="14091" max="14336" width="11.42578125" style="14"/>
    <col min="14337" max="14337" width="0.140625" style="14" customWidth="1"/>
    <col min="14338" max="14338" width="2.7109375" style="14" customWidth="1"/>
    <col min="14339" max="14339" width="15.42578125" style="14" customWidth="1"/>
    <col min="14340" max="14340" width="1.28515625" style="14" customWidth="1"/>
    <col min="14341" max="14341" width="34" style="14" customWidth="1"/>
    <col min="14342" max="14346" width="10.7109375" style="14" customWidth="1"/>
    <col min="14347" max="14592" width="11.42578125" style="14"/>
    <col min="14593" max="14593" width="0.140625" style="14" customWidth="1"/>
    <col min="14594" max="14594" width="2.7109375" style="14" customWidth="1"/>
    <col min="14595" max="14595" width="15.42578125" style="14" customWidth="1"/>
    <col min="14596" max="14596" width="1.28515625" style="14" customWidth="1"/>
    <col min="14597" max="14597" width="34" style="14" customWidth="1"/>
    <col min="14598" max="14602" width="10.7109375" style="14" customWidth="1"/>
    <col min="14603" max="14848" width="11.42578125" style="14"/>
    <col min="14849" max="14849" width="0.140625" style="14" customWidth="1"/>
    <col min="14850" max="14850" width="2.7109375" style="14" customWidth="1"/>
    <col min="14851" max="14851" width="15.42578125" style="14" customWidth="1"/>
    <col min="14852" max="14852" width="1.28515625" style="14" customWidth="1"/>
    <col min="14853" max="14853" width="34" style="14" customWidth="1"/>
    <col min="14854" max="14858" width="10.7109375" style="14" customWidth="1"/>
    <col min="14859" max="15104" width="11.42578125" style="14"/>
    <col min="15105" max="15105" width="0.140625" style="14" customWidth="1"/>
    <col min="15106" max="15106" width="2.7109375" style="14" customWidth="1"/>
    <col min="15107" max="15107" width="15.42578125" style="14" customWidth="1"/>
    <col min="15108" max="15108" width="1.28515625" style="14" customWidth="1"/>
    <col min="15109" max="15109" width="34" style="14" customWidth="1"/>
    <col min="15110" max="15114" width="10.7109375" style="14" customWidth="1"/>
    <col min="15115" max="15360" width="11.42578125" style="14"/>
    <col min="15361" max="15361" width="0.140625" style="14" customWidth="1"/>
    <col min="15362" max="15362" width="2.7109375" style="14" customWidth="1"/>
    <col min="15363" max="15363" width="15.42578125" style="14" customWidth="1"/>
    <col min="15364" max="15364" width="1.28515625" style="14" customWidth="1"/>
    <col min="15365" max="15365" width="34" style="14" customWidth="1"/>
    <col min="15366" max="15370" width="10.7109375" style="14" customWidth="1"/>
    <col min="15371" max="15616" width="11.42578125" style="14"/>
    <col min="15617" max="15617" width="0.140625" style="14" customWidth="1"/>
    <col min="15618" max="15618" width="2.7109375" style="14" customWidth="1"/>
    <col min="15619" max="15619" width="15.42578125" style="14" customWidth="1"/>
    <col min="15620" max="15620" width="1.28515625" style="14" customWidth="1"/>
    <col min="15621" max="15621" width="34" style="14" customWidth="1"/>
    <col min="15622" max="15626" width="10.7109375" style="14" customWidth="1"/>
    <col min="15627" max="15872" width="11.42578125" style="14"/>
    <col min="15873" max="15873" width="0.140625" style="14" customWidth="1"/>
    <col min="15874" max="15874" width="2.7109375" style="14" customWidth="1"/>
    <col min="15875" max="15875" width="15.42578125" style="14" customWidth="1"/>
    <col min="15876" max="15876" width="1.28515625" style="14" customWidth="1"/>
    <col min="15877" max="15877" width="34" style="14" customWidth="1"/>
    <col min="15878" max="15882" width="10.7109375" style="14" customWidth="1"/>
    <col min="15883" max="16128" width="11.42578125" style="14"/>
    <col min="16129" max="16129" width="0.140625" style="14" customWidth="1"/>
    <col min="16130" max="16130" width="2.7109375" style="14" customWidth="1"/>
    <col min="16131" max="16131" width="15.42578125" style="14" customWidth="1"/>
    <col min="16132" max="16132" width="1.28515625" style="14" customWidth="1"/>
    <col min="16133" max="16133" width="34" style="14" customWidth="1"/>
    <col min="16134" max="16138" width="10.7109375" style="14" customWidth="1"/>
    <col min="16139" max="16384" width="11.42578125" style="14"/>
  </cols>
  <sheetData>
    <row r="1" spans="1:16" s="12" customFormat="1" ht="0.75" customHeight="1">
      <c r="K1" s="14"/>
    </row>
    <row r="2" spans="1:16" s="12" customFormat="1" ht="21" customHeight="1">
      <c r="E2" s="13"/>
      <c r="J2" s="931" t="s">
        <v>36</v>
      </c>
      <c r="K2" s="14"/>
    </row>
    <row r="3" spans="1:16" s="12" customFormat="1" ht="15" customHeight="1">
      <c r="E3" s="1046" t="s">
        <v>559</v>
      </c>
      <c r="F3" s="1047"/>
      <c r="G3" s="1047"/>
      <c r="H3" s="1047"/>
      <c r="I3" s="1047"/>
      <c r="J3" s="1047"/>
      <c r="K3" s="14"/>
    </row>
    <row r="4" spans="1:16" ht="20.25" customHeight="1">
      <c r="A4" s="14"/>
      <c r="B4" s="14"/>
      <c r="C4" s="6" t="str">
        <f>Indice!C4</f>
        <v>Producción de energía eléctrica</v>
      </c>
      <c r="D4" s="14"/>
      <c r="F4" s="14"/>
      <c r="G4" s="14"/>
      <c r="H4" s="14"/>
    </row>
    <row r="5" spans="1:16" ht="12.75" customHeight="1">
      <c r="A5" s="14"/>
      <c r="B5" s="14"/>
      <c r="C5" s="7"/>
      <c r="D5" s="14"/>
      <c r="F5" s="14"/>
      <c r="G5" s="14"/>
      <c r="H5" s="14"/>
    </row>
    <row r="6" spans="1:16" ht="13.5" customHeight="1">
      <c r="A6" s="14"/>
      <c r="B6" s="14"/>
      <c r="C6" s="10"/>
      <c r="D6" s="16"/>
      <c r="E6" s="16"/>
      <c r="F6" s="14"/>
      <c r="G6" s="14"/>
      <c r="H6" s="14"/>
    </row>
    <row r="7" spans="1:16" ht="12.75" customHeight="1">
      <c r="A7" s="14"/>
      <c r="B7" s="14"/>
      <c r="C7" s="1048" t="s">
        <v>328</v>
      </c>
      <c r="D7" s="16"/>
      <c r="E7" s="348"/>
      <c r="F7" s="349">
        <v>2016</v>
      </c>
      <c r="G7" s="349">
        <v>2017</v>
      </c>
      <c r="H7" s="349">
        <v>2018</v>
      </c>
      <c r="I7" s="349">
        <v>2019</v>
      </c>
      <c r="J7" s="349">
        <v>2020</v>
      </c>
    </row>
    <row r="8" spans="1:16" ht="12.75" customHeight="1">
      <c r="A8" s="14"/>
      <c r="B8" s="14"/>
      <c r="C8" s="1048"/>
      <c r="D8" s="16"/>
      <c r="E8" s="348"/>
      <c r="F8" s="350" t="s">
        <v>373</v>
      </c>
      <c r="G8" s="350" t="s">
        <v>431</v>
      </c>
      <c r="H8" s="350" t="s">
        <v>457</v>
      </c>
      <c r="I8" s="350" t="s">
        <v>545</v>
      </c>
      <c r="J8" s="350" t="s">
        <v>629</v>
      </c>
    </row>
    <row r="9" spans="1:16" ht="12.75" customHeight="1">
      <c r="A9" s="14"/>
      <c r="B9" s="14"/>
      <c r="C9" s="347" t="s">
        <v>325</v>
      </c>
      <c r="D9" s="16"/>
      <c r="E9" s="118"/>
      <c r="F9" s="351" t="s">
        <v>374</v>
      </c>
      <c r="G9" s="351" t="s">
        <v>432</v>
      </c>
      <c r="H9" s="351" t="s">
        <v>320</v>
      </c>
      <c r="I9" s="351" t="s">
        <v>320</v>
      </c>
      <c r="J9" s="351" t="s">
        <v>320</v>
      </c>
    </row>
    <row r="10" spans="1:16" ht="12.75" customHeight="1">
      <c r="A10" s="14"/>
      <c r="B10" s="14"/>
      <c r="D10" s="16"/>
      <c r="E10" s="426" t="s">
        <v>205</v>
      </c>
      <c r="F10" s="741">
        <v>5406.9040000000005</v>
      </c>
      <c r="G10" s="741">
        <v>5012.8130000000001</v>
      </c>
      <c r="H10" s="741">
        <v>5969.4160000000002</v>
      </c>
      <c r="I10" s="741">
        <v>5881.1514960000004</v>
      </c>
      <c r="J10" s="741">
        <v>6514.9539999999997</v>
      </c>
      <c r="K10" s="395"/>
      <c r="L10" s="353"/>
      <c r="M10" s="353"/>
      <c r="N10" s="353"/>
      <c r="O10" s="353"/>
      <c r="P10" s="353"/>
    </row>
    <row r="11" spans="1:16" ht="12.75" customHeight="1">
      <c r="A11" s="14"/>
      <c r="B11" s="14"/>
      <c r="C11" s="94"/>
      <c r="D11" s="16"/>
      <c r="E11" s="426" t="s">
        <v>207</v>
      </c>
      <c r="F11" s="742">
        <v>975.74699999999996</v>
      </c>
      <c r="G11" s="742">
        <v>7793.3149999999996</v>
      </c>
      <c r="H11" s="742">
        <v>4762.4459999999999</v>
      </c>
      <c r="I11" s="742">
        <v>10186.674000000001</v>
      </c>
      <c r="J11" s="1012">
        <v>13966.287</v>
      </c>
      <c r="K11" s="395"/>
      <c r="L11" s="353"/>
    </row>
    <row r="12" spans="1:16" ht="12.75" customHeight="1">
      <c r="E12" s="426" t="s">
        <v>208</v>
      </c>
      <c r="F12" s="742">
        <v>3171.36</v>
      </c>
      <c r="G12" s="742">
        <v>0.32200000000000001</v>
      </c>
      <c r="H12" s="742">
        <v>0.54</v>
      </c>
      <c r="I12" s="742">
        <v>0.15</v>
      </c>
      <c r="J12" s="742">
        <v>0.11</v>
      </c>
      <c r="K12" s="395"/>
      <c r="L12" s="353"/>
    </row>
    <row r="13" spans="1:16" ht="12.75" customHeight="1">
      <c r="E13" s="426" t="s">
        <v>209</v>
      </c>
      <c r="F13" s="742">
        <v>1920.403</v>
      </c>
      <c r="G13" s="742">
        <v>29.831</v>
      </c>
      <c r="H13" s="742">
        <v>204.375</v>
      </c>
      <c r="I13" s="742">
        <v>32.631</v>
      </c>
      <c r="J13" s="742">
        <v>0</v>
      </c>
      <c r="K13" s="395"/>
      <c r="L13" s="353"/>
    </row>
    <row r="14" spans="1:16" ht="12.75" customHeight="1">
      <c r="E14" s="426" t="s">
        <v>260</v>
      </c>
      <c r="F14" s="742">
        <v>431.14699999999999</v>
      </c>
      <c r="G14" s="742">
        <v>444.39</v>
      </c>
      <c r="H14" s="742">
        <v>469.06799999999998</v>
      </c>
      <c r="I14" s="742">
        <v>443.34399999999999</v>
      </c>
      <c r="J14" s="742">
        <v>472.05700000000002</v>
      </c>
      <c r="K14" s="395"/>
      <c r="L14" s="353"/>
    </row>
    <row r="15" spans="1:16" ht="12.75" customHeight="1">
      <c r="E15" s="426" t="s">
        <v>460</v>
      </c>
      <c r="F15" s="742">
        <v>80.466499999999996</v>
      </c>
      <c r="G15" s="742">
        <v>69.544499999999999</v>
      </c>
      <c r="H15" s="742">
        <v>94.516999999999996</v>
      </c>
      <c r="I15" s="742">
        <v>93.382999999999996</v>
      </c>
      <c r="J15" s="742">
        <v>66.932500000000005</v>
      </c>
      <c r="K15" s="395"/>
      <c r="L15" s="353"/>
    </row>
    <row r="16" spans="1:16" ht="12.75" customHeight="1">
      <c r="E16" s="934" t="s">
        <v>509</v>
      </c>
      <c r="F16" s="877">
        <f t="shared" ref="F16:H16" si="0">SUM(F10:F15)</f>
        <v>11986.027500000002</v>
      </c>
      <c r="G16" s="877">
        <f t="shared" si="0"/>
        <v>13350.2155</v>
      </c>
      <c r="H16" s="877">
        <f t="shared" si="0"/>
        <v>11500.362000000001</v>
      </c>
      <c r="I16" s="877">
        <f>SUM(I10:I15)</f>
        <v>16637.333496000003</v>
      </c>
      <c r="J16" s="877">
        <f>SUM(J10:J15)</f>
        <v>21020.340500000002</v>
      </c>
      <c r="K16" s="395"/>
      <c r="L16" s="353"/>
    </row>
    <row r="17" spans="1:16" ht="12.75" customHeight="1">
      <c r="A17" s="14"/>
      <c r="B17" s="14"/>
      <c r="D17" s="16"/>
      <c r="E17" s="426" t="s">
        <v>397</v>
      </c>
      <c r="F17" s="741">
        <v>208.95400000000001</v>
      </c>
      <c r="G17" s="741">
        <v>1843.529</v>
      </c>
      <c r="H17" s="741">
        <v>861.00099999999998</v>
      </c>
      <c r="I17" s="741">
        <v>1244.121504</v>
      </c>
      <c r="J17" s="741">
        <v>851.50099999999998</v>
      </c>
      <c r="K17" s="395"/>
      <c r="L17" s="353"/>
      <c r="M17" s="353"/>
      <c r="N17" s="353"/>
      <c r="O17" s="353"/>
      <c r="P17" s="353"/>
    </row>
    <row r="18" spans="1:16" ht="12.75" customHeight="1">
      <c r="A18" s="14"/>
      <c r="B18" s="14"/>
      <c r="C18" s="354"/>
      <c r="D18" s="16"/>
      <c r="E18" s="426" t="s">
        <v>3</v>
      </c>
      <c r="F18" s="741">
        <v>6733.4539999999997</v>
      </c>
      <c r="G18" s="741">
        <v>7118.7839999999997</v>
      </c>
      <c r="H18" s="741">
        <v>7132.9009999999998</v>
      </c>
      <c r="I18" s="741">
        <v>7093.5150000000003</v>
      </c>
      <c r="J18" s="741">
        <v>7107.3819999999996</v>
      </c>
      <c r="K18" s="395"/>
      <c r="L18" s="353"/>
      <c r="M18" s="353"/>
      <c r="N18" s="353"/>
      <c r="O18" s="353"/>
      <c r="P18" s="353"/>
    </row>
    <row r="19" spans="1:16" ht="12.75" customHeight="1">
      <c r="A19" s="14"/>
      <c r="B19" s="14"/>
      <c r="C19" s="930"/>
      <c r="D19" s="16"/>
      <c r="E19" s="426" t="s">
        <v>4</v>
      </c>
      <c r="F19" s="741">
        <v>6894.32</v>
      </c>
      <c r="G19" s="741">
        <v>7444.9030000000002</v>
      </c>
      <c r="H19" s="741">
        <v>7548.8360000000002</v>
      </c>
      <c r="I19" s="741">
        <v>4453.4769999999999</v>
      </c>
      <c r="J19" s="741">
        <v>1503.5170000000001</v>
      </c>
      <c r="K19" s="395"/>
      <c r="L19" s="353"/>
      <c r="M19" s="353"/>
      <c r="N19" s="353"/>
      <c r="O19" s="353"/>
      <c r="P19" s="353"/>
    </row>
    <row r="20" spans="1:16" ht="12.75" customHeight="1">
      <c r="A20" s="14"/>
      <c r="B20" s="14"/>
      <c r="D20" s="16"/>
      <c r="E20" s="426" t="s">
        <v>218</v>
      </c>
      <c r="F20" s="741">
        <v>0</v>
      </c>
      <c r="G20" s="741">
        <v>0</v>
      </c>
      <c r="H20" s="741">
        <v>0</v>
      </c>
      <c r="I20" s="741">
        <v>0</v>
      </c>
      <c r="J20" s="741">
        <v>0</v>
      </c>
      <c r="K20" s="395"/>
      <c r="L20" s="353"/>
      <c r="M20" s="353"/>
      <c r="N20" s="353"/>
      <c r="O20" s="353"/>
      <c r="P20" s="353"/>
    </row>
    <row r="21" spans="1:16" ht="12.75" customHeight="1">
      <c r="A21" s="14"/>
      <c r="B21" s="14"/>
      <c r="C21" s="14"/>
      <c r="D21" s="16"/>
      <c r="E21" s="426" t="s">
        <v>67</v>
      </c>
      <c r="F21" s="742">
        <v>7327.058</v>
      </c>
      <c r="G21" s="742">
        <v>8235.0380000000005</v>
      </c>
      <c r="H21" s="742">
        <v>9255.3780000000006</v>
      </c>
      <c r="I21" s="742">
        <v>5793.6970000000001</v>
      </c>
      <c r="J21" s="742">
        <v>4806.7830000000004</v>
      </c>
      <c r="K21" s="395"/>
      <c r="L21" s="353"/>
      <c r="M21" s="353"/>
      <c r="N21" s="353"/>
      <c r="O21" s="353"/>
      <c r="P21" s="353"/>
    </row>
    <row r="22" spans="1:16" ht="12.75" customHeight="1">
      <c r="E22" s="426" t="s">
        <v>219</v>
      </c>
      <c r="F22" s="742">
        <v>2958.5259999999998</v>
      </c>
      <c r="G22" s="742">
        <v>3552.9549999999999</v>
      </c>
      <c r="H22" s="742">
        <v>3528.3330000000001</v>
      </c>
      <c r="I22" s="742">
        <v>3922.3739999999998</v>
      </c>
      <c r="J22" s="742">
        <v>3441.07</v>
      </c>
      <c r="K22" s="395"/>
      <c r="L22" s="353"/>
    </row>
    <row r="23" spans="1:16" ht="12.75" customHeight="1">
      <c r="E23" s="426" t="s">
        <v>459</v>
      </c>
      <c r="F23" s="742">
        <v>329.47750000000002</v>
      </c>
      <c r="G23" s="742">
        <v>281.74849999999998</v>
      </c>
      <c r="H23" s="742">
        <v>310.85500000000002</v>
      </c>
      <c r="I23" s="742">
        <v>288.25599999999997</v>
      </c>
      <c r="J23" s="742">
        <v>240.04349999999999</v>
      </c>
      <c r="K23" s="395"/>
      <c r="L23" s="353"/>
    </row>
    <row r="24" spans="1:16" ht="12.75" customHeight="1">
      <c r="E24" s="934" t="s">
        <v>510</v>
      </c>
      <c r="F24" s="877">
        <f t="shared" ref="F24:H24" si="1">SUM(F17:F23)</f>
        <v>24451.789499999999</v>
      </c>
      <c r="G24" s="877">
        <f t="shared" si="1"/>
        <v>28476.957500000004</v>
      </c>
      <c r="H24" s="877">
        <f t="shared" si="1"/>
        <v>28637.304</v>
      </c>
      <c r="I24" s="877">
        <f>SUM(I17:I23)</f>
        <v>22795.440504000002</v>
      </c>
      <c r="J24" s="877">
        <f>SUM(J17:J23)</f>
        <v>17950.2965</v>
      </c>
      <c r="K24" s="395"/>
      <c r="L24" s="353"/>
    </row>
    <row r="25" spans="1:16" ht="12.75" customHeight="1">
      <c r="E25" s="426" t="s">
        <v>458</v>
      </c>
      <c r="F25" s="742">
        <v>35.803248000000004</v>
      </c>
      <c r="G25" s="742">
        <v>33.398248000000002</v>
      </c>
      <c r="H25" s="742">
        <v>-1.73</v>
      </c>
      <c r="I25" s="742">
        <v>60.741998000000002</v>
      </c>
      <c r="J25" s="742">
        <v>-21.692</v>
      </c>
      <c r="K25" s="395"/>
      <c r="L25" s="353"/>
    </row>
    <row r="26" spans="1:16" ht="12.75" customHeight="1">
      <c r="E26" s="426" t="s">
        <v>461</v>
      </c>
      <c r="F26" s="742">
        <v>-286.67599999999999</v>
      </c>
      <c r="G26" s="742">
        <v>-100.959</v>
      </c>
      <c r="H26" s="742">
        <v>-264.85899999999998</v>
      </c>
      <c r="I26" s="742">
        <v>-287.02100000000002</v>
      </c>
      <c r="J26" s="742">
        <v>-266.63</v>
      </c>
      <c r="L26" s="353"/>
    </row>
    <row r="27" spans="1:16" ht="12.75" customHeight="1">
      <c r="C27" s="94"/>
      <c r="E27" s="638" t="s">
        <v>321</v>
      </c>
      <c r="F27" s="743">
        <v>-49.22</v>
      </c>
      <c r="G27" s="743">
        <v>-33.200000000000003</v>
      </c>
      <c r="H27" s="743">
        <v>-28.56</v>
      </c>
      <c r="I27" s="743">
        <v>-23.3</v>
      </c>
      <c r="J27" s="743">
        <v>-9.6999999999999993</v>
      </c>
      <c r="K27" s="352"/>
    </row>
    <row r="28" spans="1:16" ht="12.75" customHeight="1">
      <c r="E28" s="638" t="s">
        <v>322</v>
      </c>
      <c r="F28" s="744">
        <v>2366.3519999999999</v>
      </c>
      <c r="G28" s="744">
        <v>-2039.181</v>
      </c>
      <c r="H28" s="744">
        <v>2412.087</v>
      </c>
      <c r="I28" s="744">
        <v>-2146.8020000000001</v>
      </c>
      <c r="J28" s="744">
        <v>-1758.4659999999999</v>
      </c>
      <c r="K28" s="355"/>
    </row>
    <row r="29" spans="1:16" ht="12.75" customHeight="1">
      <c r="E29" s="638" t="s">
        <v>323</v>
      </c>
      <c r="F29" s="744">
        <v>1955.6380000000001</v>
      </c>
      <c r="G29" s="744">
        <v>2058.1489999999999</v>
      </c>
      <c r="H29" s="744">
        <v>-760.84999999999991</v>
      </c>
      <c r="I29" s="744">
        <v>3198.0720000000001</v>
      </c>
      <c r="J29" s="744">
        <v>3094.24</v>
      </c>
      <c r="K29" s="355"/>
    </row>
    <row r="30" spans="1:16" ht="12.75" customHeight="1">
      <c r="E30" s="638" t="s">
        <v>324</v>
      </c>
      <c r="F30" s="744">
        <v>-415.9</v>
      </c>
      <c r="G30" s="744">
        <v>-784.8</v>
      </c>
      <c r="H30" s="744">
        <v>-882.6</v>
      </c>
      <c r="I30" s="744">
        <v>-98.2</v>
      </c>
      <c r="J30" s="744">
        <v>-11.199999999999996</v>
      </c>
    </row>
    <row r="31" spans="1:16" ht="12.75" customHeight="1">
      <c r="A31" s="14"/>
      <c r="B31" s="14"/>
      <c r="C31" s="94"/>
      <c r="D31" s="16"/>
      <c r="E31" s="745" t="s">
        <v>462</v>
      </c>
      <c r="F31" s="746">
        <f>SUM(F27:F30)</f>
        <v>3856.8700000000003</v>
      </c>
      <c r="G31" s="746">
        <f>SUM(G27:G30)</f>
        <v>-799.03199999999993</v>
      </c>
      <c r="H31" s="746">
        <f>SUM(H27:H30)</f>
        <v>740.07700000000011</v>
      </c>
      <c r="I31" s="746">
        <f>SUM(I27:I30)</f>
        <v>929.76999999999975</v>
      </c>
      <c r="J31" s="746">
        <f>SUM(J27:J30)</f>
        <v>1314.8739999999998</v>
      </c>
      <c r="K31" s="395"/>
    </row>
    <row r="32" spans="1:16" ht="16.149999999999999" customHeight="1">
      <c r="E32" s="682" t="s">
        <v>35</v>
      </c>
      <c r="F32" s="747">
        <f t="shared" ref="F32:I32" si="2">SUM(F16,F24:F26,F31)</f>
        <v>40043.814248000002</v>
      </c>
      <c r="G32" s="747">
        <f t="shared" si="2"/>
        <v>40960.580247999998</v>
      </c>
      <c r="H32" s="747">
        <f t="shared" si="2"/>
        <v>40611.153999999995</v>
      </c>
      <c r="I32" s="747">
        <f t="shared" si="2"/>
        <v>40136.264997999999</v>
      </c>
      <c r="J32" s="747">
        <f t="shared" ref="J32" si="3">SUM(J16,J24:J26,J31)</f>
        <v>39997.188999999998</v>
      </c>
      <c r="K32" s="969"/>
      <c r="L32" s="353"/>
      <c r="M32" s="353"/>
      <c r="N32" s="353"/>
      <c r="O32" s="353"/>
      <c r="P32" s="353"/>
    </row>
    <row r="33" spans="1:11" s="222" customFormat="1" ht="33.75" customHeight="1">
      <c r="A33" s="219"/>
      <c r="B33" s="219"/>
      <c r="C33" s="219"/>
      <c r="D33" s="219"/>
      <c r="E33" s="1050" t="s">
        <v>511</v>
      </c>
      <c r="F33" s="1050"/>
      <c r="G33" s="1050"/>
      <c r="H33" s="1050"/>
      <c r="I33" s="1050"/>
      <c r="J33" s="1050"/>
      <c r="K33" s="933"/>
    </row>
    <row r="34" spans="1:11">
      <c r="E34" s="1049" t="s">
        <v>463</v>
      </c>
      <c r="F34" s="1049"/>
      <c r="G34" s="1049"/>
      <c r="H34" s="1049"/>
      <c r="I34" s="1049"/>
      <c r="J34" s="1049"/>
    </row>
    <row r="35" spans="1:11" ht="12.75" customHeight="1">
      <c r="E35" s="1049" t="s">
        <v>464</v>
      </c>
      <c r="F35" s="1049"/>
      <c r="G35" s="1049"/>
      <c r="H35" s="1049"/>
      <c r="I35" s="1049"/>
      <c r="J35" s="1049"/>
    </row>
    <row r="36" spans="1:11" ht="12.75" customHeight="1">
      <c r="E36"/>
      <c r="F36"/>
      <c r="G36"/>
      <c r="H36"/>
      <c r="J36" s="352"/>
    </row>
    <row r="37" spans="1:11" ht="12.75">
      <c r="E37"/>
      <c r="F37"/>
      <c r="G37"/>
      <c r="H37"/>
      <c r="J37" s="352" t="s">
        <v>13</v>
      </c>
    </row>
    <row r="38" spans="1:11" ht="12.75">
      <c r="E38"/>
      <c r="F38"/>
      <c r="G38"/>
      <c r="J38" s="352"/>
    </row>
    <row r="39" spans="1:11">
      <c r="C39" s="14"/>
    </row>
  </sheetData>
  <mergeCells count="5">
    <mergeCell ref="E3:J3"/>
    <mergeCell ref="C7:C8"/>
    <mergeCell ref="E34:J34"/>
    <mergeCell ref="E35:J35"/>
    <mergeCell ref="E33:J33"/>
  </mergeCells>
  <hyperlinks>
    <hyperlink ref="C4" location="Indice!A1" display="Indice!A1" xr:uid="{4E48671A-BF3D-41AB-B562-73DDF11B082D}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horizontalDpi="4294967292" verticalDpi="4294967292" r:id="rId1"/>
  <headerFooter alignWithMargins="0"/>
  <ignoredErrors>
    <ignoredError sqref="J31 F31:I31" formulaRange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transitionEvaluation="1" codeName="Hoja352">
    <pageSetUpPr autoPageBreaks="0"/>
  </sheetPr>
  <dimension ref="A1:X41"/>
  <sheetViews>
    <sheetView showGridLines="0" showRowColHeaders="0" zoomScaleNormal="100" workbookViewId="0">
      <selection activeCell="B2" sqref="B2"/>
    </sheetView>
  </sheetViews>
  <sheetFormatPr baseColWidth="10" defaultColWidth="8.7109375" defaultRowHeight="11.25"/>
  <cols>
    <col min="1" max="1" width="0.140625" style="367" customWidth="1"/>
    <col min="2" max="2" width="2.7109375" style="367" customWidth="1"/>
    <col min="3" max="3" width="23.7109375" style="367" customWidth="1"/>
    <col min="4" max="4" width="1.28515625" style="367" customWidth="1"/>
    <col min="5" max="5" width="26.85546875" style="23" customWidth="1"/>
    <col min="6" max="6" width="6.5703125" style="123" customWidth="1"/>
    <col min="7" max="7" width="7.140625" style="372" customWidth="1"/>
    <col min="8" max="10" width="7.140625" style="23" customWidth="1"/>
    <col min="11" max="254" width="8.7109375" style="23" customWidth="1"/>
    <col min="255" max="256" width="8.7109375" style="23"/>
    <col min="257" max="257" width="0.140625" style="23" customWidth="1"/>
    <col min="258" max="258" width="2.7109375" style="23" customWidth="1"/>
    <col min="259" max="259" width="15.42578125" style="23" customWidth="1"/>
    <col min="260" max="260" width="1.28515625" style="23" customWidth="1"/>
    <col min="261" max="261" width="26.85546875" style="23" customWidth="1"/>
    <col min="262" max="262" width="6.5703125" style="23" customWidth="1"/>
    <col min="263" max="266" width="7.140625" style="23" customWidth="1"/>
    <col min="267" max="510" width="8.7109375" style="23" customWidth="1"/>
    <col min="511" max="512" width="8.7109375" style="23"/>
    <col min="513" max="513" width="0.140625" style="23" customWidth="1"/>
    <col min="514" max="514" width="2.7109375" style="23" customWidth="1"/>
    <col min="515" max="515" width="15.42578125" style="23" customWidth="1"/>
    <col min="516" max="516" width="1.28515625" style="23" customWidth="1"/>
    <col min="517" max="517" width="26.85546875" style="23" customWidth="1"/>
    <col min="518" max="518" width="6.5703125" style="23" customWidth="1"/>
    <col min="519" max="522" width="7.140625" style="23" customWidth="1"/>
    <col min="523" max="766" width="8.7109375" style="23" customWidth="1"/>
    <col min="767" max="768" width="8.7109375" style="23"/>
    <col min="769" max="769" width="0.140625" style="23" customWidth="1"/>
    <col min="770" max="770" width="2.7109375" style="23" customWidth="1"/>
    <col min="771" max="771" width="15.42578125" style="23" customWidth="1"/>
    <col min="772" max="772" width="1.28515625" style="23" customWidth="1"/>
    <col min="773" max="773" width="26.85546875" style="23" customWidth="1"/>
    <col min="774" max="774" width="6.5703125" style="23" customWidth="1"/>
    <col min="775" max="778" width="7.140625" style="23" customWidth="1"/>
    <col min="779" max="1022" width="8.7109375" style="23" customWidth="1"/>
    <col min="1023" max="1024" width="8.7109375" style="23"/>
    <col min="1025" max="1025" width="0.140625" style="23" customWidth="1"/>
    <col min="1026" max="1026" width="2.7109375" style="23" customWidth="1"/>
    <col min="1027" max="1027" width="15.42578125" style="23" customWidth="1"/>
    <col min="1028" max="1028" width="1.28515625" style="23" customWidth="1"/>
    <col min="1029" max="1029" width="26.85546875" style="23" customWidth="1"/>
    <col min="1030" max="1030" width="6.5703125" style="23" customWidth="1"/>
    <col min="1031" max="1034" width="7.140625" style="23" customWidth="1"/>
    <col min="1035" max="1278" width="8.7109375" style="23" customWidth="1"/>
    <col min="1279" max="1280" width="8.7109375" style="23"/>
    <col min="1281" max="1281" width="0.140625" style="23" customWidth="1"/>
    <col min="1282" max="1282" width="2.7109375" style="23" customWidth="1"/>
    <col min="1283" max="1283" width="15.42578125" style="23" customWidth="1"/>
    <col min="1284" max="1284" width="1.28515625" style="23" customWidth="1"/>
    <col min="1285" max="1285" width="26.85546875" style="23" customWidth="1"/>
    <col min="1286" max="1286" width="6.5703125" style="23" customWidth="1"/>
    <col min="1287" max="1290" width="7.140625" style="23" customWidth="1"/>
    <col min="1291" max="1534" width="8.7109375" style="23" customWidth="1"/>
    <col min="1535" max="1536" width="8.7109375" style="23"/>
    <col min="1537" max="1537" width="0.140625" style="23" customWidth="1"/>
    <col min="1538" max="1538" width="2.7109375" style="23" customWidth="1"/>
    <col min="1539" max="1539" width="15.42578125" style="23" customWidth="1"/>
    <col min="1540" max="1540" width="1.28515625" style="23" customWidth="1"/>
    <col min="1541" max="1541" width="26.85546875" style="23" customWidth="1"/>
    <col min="1542" max="1542" width="6.5703125" style="23" customWidth="1"/>
    <col min="1543" max="1546" width="7.140625" style="23" customWidth="1"/>
    <col min="1547" max="1790" width="8.7109375" style="23" customWidth="1"/>
    <col min="1791" max="1792" width="8.7109375" style="23"/>
    <col min="1793" max="1793" width="0.140625" style="23" customWidth="1"/>
    <col min="1794" max="1794" width="2.7109375" style="23" customWidth="1"/>
    <col min="1795" max="1795" width="15.42578125" style="23" customWidth="1"/>
    <col min="1796" max="1796" width="1.28515625" style="23" customWidth="1"/>
    <col min="1797" max="1797" width="26.85546875" style="23" customWidth="1"/>
    <col min="1798" max="1798" width="6.5703125" style="23" customWidth="1"/>
    <col min="1799" max="1802" width="7.140625" style="23" customWidth="1"/>
    <col min="1803" max="2046" width="8.7109375" style="23" customWidth="1"/>
    <col min="2047" max="2048" width="8.7109375" style="23"/>
    <col min="2049" max="2049" width="0.140625" style="23" customWidth="1"/>
    <col min="2050" max="2050" width="2.7109375" style="23" customWidth="1"/>
    <col min="2051" max="2051" width="15.42578125" style="23" customWidth="1"/>
    <col min="2052" max="2052" width="1.28515625" style="23" customWidth="1"/>
    <col min="2053" max="2053" width="26.85546875" style="23" customWidth="1"/>
    <col min="2054" max="2054" width="6.5703125" style="23" customWidth="1"/>
    <col min="2055" max="2058" width="7.140625" style="23" customWidth="1"/>
    <col min="2059" max="2302" width="8.7109375" style="23" customWidth="1"/>
    <col min="2303" max="2304" width="8.7109375" style="23"/>
    <col min="2305" max="2305" width="0.140625" style="23" customWidth="1"/>
    <col min="2306" max="2306" width="2.7109375" style="23" customWidth="1"/>
    <col min="2307" max="2307" width="15.42578125" style="23" customWidth="1"/>
    <col min="2308" max="2308" width="1.28515625" style="23" customWidth="1"/>
    <col min="2309" max="2309" width="26.85546875" style="23" customWidth="1"/>
    <col min="2310" max="2310" width="6.5703125" style="23" customWidth="1"/>
    <col min="2311" max="2314" width="7.140625" style="23" customWidth="1"/>
    <col min="2315" max="2558" width="8.7109375" style="23" customWidth="1"/>
    <col min="2559" max="2560" width="8.7109375" style="23"/>
    <col min="2561" max="2561" width="0.140625" style="23" customWidth="1"/>
    <col min="2562" max="2562" width="2.7109375" style="23" customWidth="1"/>
    <col min="2563" max="2563" width="15.42578125" style="23" customWidth="1"/>
    <col min="2564" max="2564" width="1.28515625" style="23" customWidth="1"/>
    <col min="2565" max="2565" width="26.85546875" style="23" customWidth="1"/>
    <col min="2566" max="2566" width="6.5703125" style="23" customWidth="1"/>
    <col min="2567" max="2570" width="7.140625" style="23" customWidth="1"/>
    <col min="2571" max="2814" width="8.7109375" style="23" customWidth="1"/>
    <col min="2815" max="2816" width="8.7109375" style="23"/>
    <col min="2817" max="2817" width="0.140625" style="23" customWidth="1"/>
    <col min="2818" max="2818" width="2.7109375" style="23" customWidth="1"/>
    <col min="2819" max="2819" width="15.42578125" style="23" customWidth="1"/>
    <col min="2820" max="2820" width="1.28515625" style="23" customWidth="1"/>
    <col min="2821" max="2821" width="26.85546875" style="23" customWidth="1"/>
    <col min="2822" max="2822" width="6.5703125" style="23" customWidth="1"/>
    <col min="2823" max="2826" width="7.140625" style="23" customWidth="1"/>
    <col min="2827" max="3070" width="8.7109375" style="23" customWidth="1"/>
    <col min="3071" max="3072" width="8.7109375" style="23"/>
    <col min="3073" max="3073" width="0.140625" style="23" customWidth="1"/>
    <col min="3074" max="3074" width="2.7109375" style="23" customWidth="1"/>
    <col min="3075" max="3075" width="15.42578125" style="23" customWidth="1"/>
    <col min="3076" max="3076" width="1.28515625" style="23" customWidth="1"/>
    <col min="3077" max="3077" width="26.85546875" style="23" customWidth="1"/>
    <col min="3078" max="3078" width="6.5703125" style="23" customWidth="1"/>
    <col min="3079" max="3082" width="7.140625" style="23" customWidth="1"/>
    <col min="3083" max="3326" width="8.7109375" style="23" customWidth="1"/>
    <col min="3327" max="3328" width="8.7109375" style="23"/>
    <col min="3329" max="3329" width="0.140625" style="23" customWidth="1"/>
    <col min="3330" max="3330" width="2.7109375" style="23" customWidth="1"/>
    <col min="3331" max="3331" width="15.42578125" style="23" customWidth="1"/>
    <col min="3332" max="3332" width="1.28515625" style="23" customWidth="1"/>
    <col min="3333" max="3333" width="26.85546875" style="23" customWidth="1"/>
    <col min="3334" max="3334" width="6.5703125" style="23" customWidth="1"/>
    <col min="3335" max="3338" width="7.140625" style="23" customWidth="1"/>
    <col min="3339" max="3582" width="8.7109375" style="23" customWidth="1"/>
    <col min="3583" max="3584" width="8.7109375" style="23"/>
    <col min="3585" max="3585" width="0.140625" style="23" customWidth="1"/>
    <col min="3586" max="3586" width="2.7109375" style="23" customWidth="1"/>
    <col min="3587" max="3587" width="15.42578125" style="23" customWidth="1"/>
    <col min="3588" max="3588" width="1.28515625" style="23" customWidth="1"/>
    <col min="3589" max="3589" width="26.85546875" style="23" customWidth="1"/>
    <col min="3590" max="3590" width="6.5703125" style="23" customWidth="1"/>
    <col min="3591" max="3594" width="7.140625" style="23" customWidth="1"/>
    <col min="3595" max="3838" width="8.7109375" style="23" customWidth="1"/>
    <col min="3839" max="3840" width="8.7109375" style="23"/>
    <col min="3841" max="3841" width="0.140625" style="23" customWidth="1"/>
    <col min="3842" max="3842" width="2.7109375" style="23" customWidth="1"/>
    <col min="3843" max="3843" width="15.42578125" style="23" customWidth="1"/>
    <col min="3844" max="3844" width="1.28515625" style="23" customWidth="1"/>
    <col min="3845" max="3845" width="26.85546875" style="23" customWidth="1"/>
    <col min="3846" max="3846" width="6.5703125" style="23" customWidth="1"/>
    <col min="3847" max="3850" width="7.140625" style="23" customWidth="1"/>
    <col min="3851" max="4094" width="8.7109375" style="23" customWidth="1"/>
    <col min="4095" max="4096" width="8.7109375" style="23"/>
    <col min="4097" max="4097" width="0.140625" style="23" customWidth="1"/>
    <col min="4098" max="4098" width="2.7109375" style="23" customWidth="1"/>
    <col min="4099" max="4099" width="15.42578125" style="23" customWidth="1"/>
    <col min="4100" max="4100" width="1.28515625" style="23" customWidth="1"/>
    <col min="4101" max="4101" width="26.85546875" style="23" customWidth="1"/>
    <col min="4102" max="4102" width="6.5703125" style="23" customWidth="1"/>
    <col min="4103" max="4106" width="7.140625" style="23" customWidth="1"/>
    <col min="4107" max="4350" width="8.7109375" style="23" customWidth="1"/>
    <col min="4351" max="4352" width="8.7109375" style="23"/>
    <col min="4353" max="4353" width="0.140625" style="23" customWidth="1"/>
    <col min="4354" max="4354" width="2.7109375" style="23" customWidth="1"/>
    <col min="4355" max="4355" width="15.42578125" style="23" customWidth="1"/>
    <col min="4356" max="4356" width="1.28515625" style="23" customWidth="1"/>
    <col min="4357" max="4357" width="26.85546875" style="23" customWidth="1"/>
    <col min="4358" max="4358" width="6.5703125" style="23" customWidth="1"/>
    <col min="4359" max="4362" width="7.140625" style="23" customWidth="1"/>
    <col min="4363" max="4606" width="8.7109375" style="23" customWidth="1"/>
    <col min="4607" max="4608" width="8.7109375" style="23"/>
    <col min="4609" max="4609" width="0.140625" style="23" customWidth="1"/>
    <col min="4610" max="4610" width="2.7109375" style="23" customWidth="1"/>
    <col min="4611" max="4611" width="15.42578125" style="23" customWidth="1"/>
    <col min="4612" max="4612" width="1.28515625" style="23" customWidth="1"/>
    <col min="4613" max="4613" width="26.85546875" style="23" customWidth="1"/>
    <col min="4614" max="4614" width="6.5703125" style="23" customWidth="1"/>
    <col min="4615" max="4618" width="7.140625" style="23" customWidth="1"/>
    <col min="4619" max="4862" width="8.7109375" style="23" customWidth="1"/>
    <col min="4863" max="4864" width="8.7109375" style="23"/>
    <col min="4865" max="4865" width="0.140625" style="23" customWidth="1"/>
    <col min="4866" max="4866" width="2.7109375" style="23" customWidth="1"/>
    <col min="4867" max="4867" width="15.42578125" style="23" customWidth="1"/>
    <col min="4868" max="4868" width="1.28515625" style="23" customWidth="1"/>
    <col min="4869" max="4869" width="26.85546875" style="23" customWidth="1"/>
    <col min="4870" max="4870" width="6.5703125" style="23" customWidth="1"/>
    <col min="4871" max="4874" width="7.140625" style="23" customWidth="1"/>
    <col min="4875" max="5118" width="8.7109375" style="23" customWidth="1"/>
    <col min="5119" max="5120" width="8.7109375" style="23"/>
    <col min="5121" max="5121" width="0.140625" style="23" customWidth="1"/>
    <col min="5122" max="5122" width="2.7109375" style="23" customWidth="1"/>
    <col min="5123" max="5123" width="15.42578125" style="23" customWidth="1"/>
    <col min="5124" max="5124" width="1.28515625" style="23" customWidth="1"/>
    <col min="5125" max="5125" width="26.85546875" style="23" customWidth="1"/>
    <col min="5126" max="5126" width="6.5703125" style="23" customWidth="1"/>
    <col min="5127" max="5130" width="7.140625" style="23" customWidth="1"/>
    <col min="5131" max="5374" width="8.7109375" style="23" customWidth="1"/>
    <col min="5375" max="5376" width="8.7109375" style="23"/>
    <col min="5377" max="5377" width="0.140625" style="23" customWidth="1"/>
    <col min="5378" max="5378" width="2.7109375" style="23" customWidth="1"/>
    <col min="5379" max="5379" width="15.42578125" style="23" customWidth="1"/>
    <col min="5380" max="5380" width="1.28515625" style="23" customWidth="1"/>
    <col min="5381" max="5381" width="26.85546875" style="23" customWidth="1"/>
    <col min="5382" max="5382" width="6.5703125" style="23" customWidth="1"/>
    <col min="5383" max="5386" width="7.140625" style="23" customWidth="1"/>
    <col min="5387" max="5630" width="8.7109375" style="23" customWidth="1"/>
    <col min="5631" max="5632" width="8.7109375" style="23"/>
    <col min="5633" max="5633" width="0.140625" style="23" customWidth="1"/>
    <col min="5634" max="5634" width="2.7109375" style="23" customWidth="1"/>
    <col min="5635" max="5635" width="15.42578125" style="23" customWidth="1"/>
    <col min="5636" max="5636" width="1.28515625" style="23" customWidth="1"/>
    <col min="5637" max="5637" width="26.85546875" style="23" customWidth="1"/>
    <col min="5638" max="5638" width="6.5703125" style="23" customWidth="1"/>
    <col min="5639" max="5642" width="7.140625" style="23" customWidth="1"/>
    <col min="5643" max="5886" width="8.7109375" style="23" customWidth="1"/>
    <col min="5887" max="5888" width="8.7109375" style="23"/>
    <col min="5889" max="5889" width="0.140625" style="23" customWidth="1"/>
    <col min="5890" max="5890" width="2.7109375" style="23" customWidth="1"/>
    <col min="5891" max="5891" width="15.42578125" style="23" customWidth="1"/>
    <col min="5892" max="5892" width="1.28515625" style="23" customWidth="1"/>
    <col min="5893" max="5893" width="26.85546875" style="23" customWidth="1"/>
    <col min="5894" max="5894" width="6.5703125" style="23" customWidth="1"/>
    <col min="5895" max="5898" width="7.140625" style="23" customWidth="1"/>
    <col min="5899" max="6142" width="8.7109375" style="23" customWidth="1"/>
    <col min="6143" max="6144" width="8.7109375" style="23"/>
    <col min="6145" max="6145" width="0.140625" style="23" customWidth="1"/>
    <col min="6146" max="6146" width="2.7109375" style="23" customWidth="1"/>
    <col min="6147" max="6147" width="15.42578125" style="23" customWidth="1"/>
    <col min="6148" max="6148" width="1.28515625" style="23" customWidth="1"/>
    <col min="6149" max="6149" width="26.85546875" style="23" customWidth="1"/>
    <col min="6150" max="6150" width="6.5703125" style="23" customWidth="1"/>
    <col min="6151" max="6154" width="7.140625" style="23" customWidth="1"/>
    <col min="6155" max="6398" width="8.7109375" style="23" customWidth="1"/>
    <col min="6399" max="6400" width="8.7109375" style="23"/>
    <col min="6401" max="6401" width="0.140625" style="23" customWidth="1"/>
    <col min="6402" max="6402" width="2.7109375" style="23" customWidth="1"/>
    <col min="6403" max="6403" width="15.42578125" style="23" customWidth="1"/>
    <col min="6404" max="6404" width="1.28515625" style="23" customWidth="1"/>
    <col min="6405" max="6405" width="26.85546875" style="23" customWidth="1"/>
    <col min="6406" max="6406" width="6.5703125" style="23" customWidth="1"/>
    <col min="6407" max="6410" width="7.140625" style="23" customWidth="1"/>
    <col min="6411" max="6654" width="8.7109375" style="23" customWidth="1"/>
    <col min="6655" max="6656" width="8.7109375" style="23"/>
    <col min="6657" max="6657" width="0.140625" style="23" customWidth="1"/>
    <col min="6658" max="6658" width="2.7109375" style="23" customWidth="1"/>
    <col min="6659" max="6659" width="15.42578125" style="23" customWidth="1"/>
    <col min="6660" max="6660" width="1.28515625" style="23" customWidth="1"/>
    <col min="6661" max="6661" width="26.85546875" style="23" customWidth="1"/>
    <col min="6662" max="6662" width="6.5703125" style="23" customWidth="1"/>
    <col min="6663" max="6666" width="7.140625" style="23" customWidth="1"/>
    <col min="6667" max="6910" width="8.7109375" style="23" customWidth="1"/>
    <col min="6911" max="6912" width="8.7109375" style="23"/>
    <col min="6913" max="6913" width="0.140625" style="23" customWidth="1"/>
    <col min="6914" max="6914" width="2.7109375" style="23" customWidth="1"/>
    <col min="6915" max="6915" width="15.42578125" style="23" customWidth="1"/>
    <col min="6916" max="6916" width="1.28515625" style="23" customWidth="1"/>
    <col min="6917" max="6917" width="26.85546875" style="23" customWidth="1"/>
    <col min="6918" max="6918" width="6.5703125" style="23" customWidth="1"/>
    <col min="6919" max="6922" width="7.140625" style="23" customWidth="1"/>
    <col min="6923" max="7166" width="8.7109375" style="23" customWidth="1"/>
    <col min="7167" max="7168" width="8.7109375" style="23"/>
    <col min="7169" max="7169" width="0.140625" style="23" customWidth="1"/>
    <col min="7170" max="7170" width="2.7109375" style="23" customWidth="1"/>
    <col min="7171" max="7171" width="15.42578125" style="23" customWidth="1"/>
    <col min="7172" max="7172" width="1.28515625" style="23" customWidth="1"/>
    <col min="7173" max="7173" width="26.85546875" style="23" customWidth="1"/>
    <col min="7174" max="7174" width="6.5703125" style="23" customWidth="1"/>
    <col min="7175" max="7178" width="7.140625" style="23" customWidth="1"/>
    <col min="7179" max="7422" width="8.7109375" style="23" customWidth="1"/>
    <col min="7423" max="7424" width="8.7109375" style="23"/>
    <col min="7425" max="7425" width="0.140625" style="23" customWidth="1"/>
    <col min="7426" max="7426" width="2.7109375" style="23" customWidth="1"/>
    <col min="7427" max="7427" width="15.42578125" style="23" customWidth="1"/>
    <col min="7428" max="7428" width="1.28515625" style="23" customWidth="1"/>
    <col min="7429" max="7429" width="26.85546875" style="23" customWidth="1"/>
    <col min="7430" max="7430" width="6.5703125" style="23" customWidth="1"/>
    <col min="7431" max="7434" width="7.140625" style="23" customWidth="1"/>
    <col min="7435" max="7678" width="8.7109375" style="23" customWidth="1"/>
    <col min="7679" max="7680" width="8.7109375" style="23"/>
    <col min="7681" max="7681" width="0.140625" style="23" customWidth="1"/>
    <col min="7682" max="7682" width="2.7109375" style="23" customWidth="1"/>
    <col min="7683" max="7683" width="15.42578125" style="23" customWidth="1"/>
    <col min="7684" max="7684" width="1.28515625" style="23" customWidth="1"/>
    <col min="7685" max="7685" width="26.85546875" style="23" customWidth="1"/>
    <col min="7686" max="7686" width="6.5703125" style="23" customWidth="1"/>
    <col min="7687" max="7690" width="7.140625" style="23" customWidth="1"/>
    <col min="7691" max="7934" width="8.7109375" style="23" customWidth="1"/>
    <col min="7935" max="7936" width="8.7109375" style="23"/>
    <col min="7937" max="7937" width="0.140625" style="23" customWidth="1"/>
    <col min="7938" max="7938" width="2.7109375" style="23" customWidth="1"/>
    <col min="7939" max="7939" width="15.42578125" style="23" customWidth="1"/>
    <col min="7940" max="7940" width="1.28515625" style="23" customWidth="1"/>
    <col min="7941" max="7941" width="26.85546875" style="23" customWidth="1"/>
    <col min="7942" max="7942" width="6.5703125" style="23" customWidth="1"/>
    <col min="7943" max="7946" width="7.140625" style="23" customWidth="1"/>
    <col min="7947" max="8190" width="8.7109375" style="23" customWidth="1"/>
    <col min="8191" max="8192" width="8.7109375" style="23"/>
    <col min="8193" max="8193" width="0.140625" style="23" customWidth="1"/>
    <col min="8194" max="8194" width="2.7109375" style="23" customWidth="1"/>
    <col min="8195" max="8195" width="15.42578125" style="23" customWidth="1"/>
    <col min="8196" max="8196" width="1.28515625" style="23" customWidth="1"/>
    <col min="8197" max="8197" width="26.85546875" style="23" customWidth="1"/>
    <col min="8198" max="8198" width="6.5703125" style="23" customWidth="1"/>
    <col min="8199" max="8202" width="7.140625" style="23" customWidth="1"/>
    <col min="8203" max="8446" width="8.7109375" style="23" customWidth="1"/>
    <col min="8447" max="8448" width="8.7109375" style="23"/>
    <col min="8449" max="8449" width="0.140625" style="23" customWidth="1"/>
    <col min="8450" max="8450" width="2.7109375" style="23" customWidth="1"/>
    <col min="8451" max="8451" width="15.42578125" style="23" customWidth="1"/>
    <col min="8452" max="8452" width="1.28515625" style="23" customWidth="1"/>
    <col min="8453" max="8453" width="26.85546875" style="23" customWidth="1"/>
    <col min="8454" max="8454" width="6.5703125" style="23" customWidth="1"/>
    <col min="8455" max="8458" width="7.140625" style="23" customWidth="1"/>
    <col min="8459" max="8702" width="8.7109375" style="23" customWidth="1"/>
    <col min="8703" max="8704" width="8.7109375" style="23"/>
    <col min="8705" max="8705" width="0.140625" style="23" customWidth="1"/>
    <col min="8706" max="8706" width="2.7109375" style="23" customWidth="1"/>
    <col min="8707" max="8707" width="15.42578125" style="23" customWidth="1"/>
    <col min="8708" max="8708" width="1.28515625" style="23" customWidth="1"/>
    <col min="8709" max="8709" width="26.85546875" style="23" customWidth="1"/>
    <col min="8710" max="8710" width="6.5703125" style="23" customWidth="1"/>
    <col min="8711" max="8714" width="7.140625" style="23" customWidth="1"/>
    <col min="8715" max="8958" width="8.7109375" style="23" customWidth="1"/>
    <col min="8959" max="8960" width="8.7109375" style="23"/>
    <col min="8961" max="8961" width="0.140625" style="23" customWidth="1"/>
    <col min="8962" max="8962" width="2.7109375" style="23" customWidth="1"/>
    <col min="8963" max="8963" width="15.42578125" style="23" customWidth="1"/>
    <col min="8964" max="8964" width="1.28515625" style="23" customWidth="1"/>
    <col min="8965" max="8965" width="26.85546875" style="23" customWidth="1"/>
    <col min="8966" max="8966" width="6.5703125" style="23" customWidth="1"/>
    <col min="8967" max="8970" width="7.140625" style="23" customWidth="1"/>
    <col min="8971" max="9214" width="8.7109375" style="23" customWidth="1"/>
    <col min="9215" max="9216" width="8.7109375" style="23"/>
    <col min="9217" max="9217" width="0.140625" style="23" customWidth="1"/>
    <col min="9218" max="9218" width="2.7109375" style="23" customWidth="1"/>
    <col min="9219" max="9219" width="15.42578125" style="23" customWidth="1"/>
    <col min="9220" max="9220" width="1.28515625" style="23" customWidth="1"/>
    <col min="9221" max="9221" width="26.85546875" style="23" customWidth="1"/>
    <col min="9222" max="9222" width="6.5703125" style="23" customWidth="1"/>
    <col min="9223" max="9226" width="7.140625" style="23" customWidth="1"/>
    <col min="9227" max="9470" width="8.7109375" style="23" customWidth="1"/>
    <col min="9471" max="9472" width="8.7109375" style="23"/>
    <col min="9473" max="9473" width="0.140625" style="23" customWidth="1"/>
    <col min="9474" max="9474" width="2.7109375" style="23" customWidth="1"/>
    <col min="9475" max="9475" width="15.42578125" style="23" customWidth="1"/>
    <col min="9476" max="9476" width="1.28515625" style="23" customWidth="1"/>
    <col min="9477" max="9477" width="26.85546875" style="23" customWidth="1"/>
    <col min="9478" max="9478" width="6.5703125" style="23" customWidth="1"/>
    <col min="9479" max="9482" width="7.140625" style="23" customWidth="1"/>
    <col min="9483" max="9726" width="8.7109375" style="23" customWidth="1"/>
    <col min="9727" max="9728" width="8.7109375" style="23"/>
    <col min="9729" max="9729" width="0.140625" style="23" customWidth="1"/>
    <col min="9730" max="9730" width="2.7109375" style="23" customWidth="1"/>
    <col min="9731" max="9731" width="15.42578125" style="23" customWidth="1"/>
    <col min="9732" max="9732" width="1.28515625" style="23" customWidth="1"/>
    <col min="9733" max="9733" width="26.85546875" style="23" customWidth="1"/>
    <col min="9734" max="9734" width="6.5703125" style="23" customWidth="1"/>
    <col min="9735" max="9738" width="7.140625" style="23" customWidth="1"/>
    <col min="9739" max="9982" width="8.7109375" style="23" customWidth="1"/>
    <col min="9983" max="9984" width="8.7109375" style="23"/>
    <col min="9985" max="9985" width="0.140625" style="23" customWidth="1"/>
    <col min="9986" max="9986" width="2.7109375" style="23" customWidth="1"/>
    <col min="9987" max="9987" width="15.42578125" style="23" customWidth="1"/>
    <col min="9988" max="9988" width="1.28515625" style="23" customWidth="1"/>
    <col min="9989" max="9989" width="26.85546875" style="23" customWidth="1"/>
    <col min="9990" max="9990" width="6.5703125" style="23" customWidth="1"/>
    <col min="9991" max="9994" width="7.140625" style="23" customWidth="1"/>
    <col min="9995" max="10238" width="8.7109375" style="23" customWidth="1"/>
    <col min="10239" max="10240" width="8.7109375" style="23"/>
    <col min="10241" max="10241" width="0.140625" style="23" customWidth="1"/>
    <col min="10242" max="10242" width="2.7109375" style="23" customWidth="1"/>
    <col min="10243" max="10243" width="15.42578125" style="23" customWidth="1"/>
    <col min="10244" max="10244" width="1.28515625" style="23" customWidth="1"/>
    <col min="10245" max="10245" width="26.85546875" style="23" customWidth="1"/>
    <col min="10246" max="10246" width="6.5703125" style="23" customWidth="1"/>
    <col min="10247" max="10250" width="7.140625" style="23" customWidth="1"/>
    <col min="10251" max="10494" width="8.7109375" style="23" customWidth="1"/>
    <col min="10495" max="10496" width="8.7109375" style="23"/>
    <col min="10497" max="10497" width="0.140625" style="23" customWidth="1"/>
    <col min="10498" max="10498" width="2.7109375" style="23" customWidth="1"/>
    <col min="10499" max="10499" width="15.42578125" style="23" customWidth="1"/>
    <col min="10500" max="10500" width="1.28515625" style="23" customWidth="1"/>
    <col min="10501" max="10501" width="26.85546875" style="23" customWidth="1"/>
    <col min="10502" max="10502" width="6.5703125" style="23" customWidth="1"/>
    <col min="10503" max="10506" width="7.140625" style="23" customWidth="1"/>
    <col min="10507" max="10750" width="8.7109375" style="23" customWidth="1"/>
    <col min="10751" max="10752" width="8.7109375" style="23"/>
    <col min="10753" max="10753" width="0.140625" style="23" customWidth="1"/>
    <col min="10754" max="10754" width="2.7109375" style="23" customWidth="1"/>
    <col min="10755" max="10755" width="15.42578125" style="23" customWidth="1"/>
    <col min="10756" max="10756" width="1.28515625" style="23" customWidth="1"/>
    <col min="10757" max="10757" width="26.85546875" style="23" customWidth="1"/>
    <col min="10758" max="10758" width="6.5703125" style="23" customWidth="1"/>
    <col min="10759" max="10762" width="7.140625" style="23" customWidth="1"/>
    <col min="10763" max="11006" width="8.7109375" style="23" customWidth="1"/>
    <col min="11007" max="11008" width="8.7109375" style="23"/>
    <col min="11009" max="11009" width="0.140625" style="23" customWidth="1"/>
    <col min="11010" max="11010" width="2.7109375" style="23" customWidth="1"/>
    <col min="11011" max="11011" width="15.42578125" style="23" customWidth="1"/>
    <col min="11012" max="11012" width="1.28515625" style="23" customWidth="1"/>
    <col min="11013" max="11013" width="26.85546875" style="23" customWidth="1"/>
    <col min="11014" max="11014" width="6.5703125" style="23" customWidth="1"/>
    <col min="11015" max="11018" width="7.140625" style="23" customWidth="1"/>
    <col min="11019" max="11262" width="8.7109375" style="23" customWidth="1"/>
    <col min="11263" max="11264" width="8.7109375" style="23"/>
    <col min="11265" max="11265" width="0.140625" style="23" customWidth="1"/>
    <col min="11266" max="11266" width="2.7109375" style="23" customWidth="1"/>
    <col min="11267" max="11267" width="15.42578125" style="23" customWidth="1"/>
    <col min="11268" max="11268" width="1.28515625" style="23" customWidth="1"/>
    <col min="11269" max="11269" width="26.85546875" style="23" customWidth="1"/>
    <col min="11270" max="11270" width="6.5703125" style="23" customWidth="1"/>
    <col min="11271" max="11274" width="7.140625" style="23" customWidth="1"/>
    <col min="11275" max="11518" width="8.7109375" style="23" customWidth="1"/>
    <col min="11519" max="11520" width="8.7109375" style="23"/>
    <col min="11521" max="11521" width="0.140625" style="23" customWidth="1"/>
    <col min="11522" max="11522" width="2.7109375" style="23" customWidth="1"/>
    <col min="11523" max="11523" width="15.42578125" style="23" customWidth="1"/>
    <col min="11524" max="11524" width="1.28515625" style="23" customWidth="1"/>
    <col min="11525" max="11525" width="26.85546875" style="23" customWidth="1"/>
    <col min="11526" max="11526" width="6.5703125" style="23" customWidth="1"/>
    <col min="11527" max="11530" width="7.140625" style="23" customWidth="1"/>
    <col min="11531" max="11774" width="8.7109375" style="23" customWidth="1"/>
    <col min="11775" max="11776" width="8.7109375" style="23"/>
    <col min="11777" max="11777" width="0.140625" style="23" customWidth="1"/>
    <col min="11778" max="11778" width="2.7109375" style="23" customWidth="1"/>
    <col min="11779" max="11779" width="15.42578125" style="23" customWidth="1"/>
    <col min="11780" max="11780" width="1.28515625" style="23" customWidth="1"/>
    <col min="11781" max="11781" width="26.85546875" style="23" customWidth="1"/>
    <col min="11782" max="11782" width="6.5703125" style="23" customWidth="1"/>
    <col min="11783" max="11786" width="7.140625" style="23" customWidth="1"/>
    <col min="11787" max="12030" width="8.7109375" style="23" customWidth="1"/>
    <col min="12031" max="12032" width="8.7109375" style="23"/>
    <col min="12033" max="12033" width="0.140625" style="23" customWidth="1"/>
    <col min="12034" max="12034" width="2.7109375" style="23" customWidth="1"/>
    <col min="12035" max="12035" width="15.42578125" style="23" customWidth="1"/>
    <col min="12036" max="12036" width="1.28515625" style="23" customWidth="1"/>
    <col min="12037" max="12037" width="26.85546875" style="23" customWidth="1"/>
    <col min="12038" max="12038" width="6.5703125" style="23" customWidth="1"/>
    <col min="12039" max="12042" width="7.140625" style="23" customWidth="1"/>
    <col min="12043" max="12286" width="8.7109375" style="23" customWidth="1"/>
    <col min="12287" max="12288" width="8.7109375" style="23"/>
    <col min="12289" max="12289" width="0.140625" style="23" customWidth="1"/>
    <col min="12290" max="12290" width="2.7109375" style="23" customWidth="1"/>
    <col min="12291" max="12291" width="15.42578125" style="23" customWidth="1"/>
    <col min="12292" max="12292" width="1.28515625" style="23" customWidth="1"/>
    <col min="12293" max="12293" width="26.85546875" style="23" customWidth="1"/>
    <col min="12294" max="12294" width="6.5703125" style="23" customWidth="1"/>
    <col min="12295" max="12298" width="7.140625" style="23" customWidth="1"/>
    <col min="12299" max="12542" width="8.7109375" style="23" customWidth="1"/>
    <col min="12543" max="12544" width="8.7109375" style="23"/>
    <col min="12545" max="12545" width="0.140625" style="23" customWidth="1"/>
    <col min="12546" max="12546" width="2.7109375" style="23" customWidth="1"/>
    <col min="12547" max="12547" width="15.42578125" style="23" customWidth="1"/>
    <col min="12548" max="12548" width="1.28515625" style="23" customWidth="1"/>
    <col min="12549" max="12549" width="26.85546875" style="23" customWidth="1"/>
    <col min="12550" max="12550" width="6.5703125" style="23" customWidth="1"/>
    <col min="12551" max="12554" width="7.140625" style="23" customWidth="1"/>
    <col min="12555" max="12798" width="8.7109375" style="23" customWidth="1"/>
    <col min="12799" max="12800" width="8.7109375" style="23"/>
    <col min="12801" max="12801" width="0.140625" style="23" customWidth="1"/>
    <col min="12802" max="12802" width="2.7109375" style="23" customWidth="1"/>
    <col min="12803" max="12803" width="15.42578125" style="23" customWidth="1"/>
    <col min="12804" max="12804" width="1.28515625" style="23" customWidth="1"/>
    <col min="12805" max="12805" width="26.85546875" style="23" customWidth="1"/>
    <col min="12806" max="12806" width="6.5703125" style="23" customWidth="1"/>
    <col min="12807" max="12810" width="7.140625" style="23" customWidth="1"/>
    <col min="12811" max="13054" width="8.7109375" style="23" customWidth="1"/>
    <col min="13055" max="13056" width="8.7109375" style="23"/>
    <col min="13057" max="13057" width="0.140625" style="23" customWidth="1"/>
    <col min="13058" max="13058" width="2.7109375" style="23" customWidth="1"/>
    <col min="13059" max="13059" width="15.42578125" style="23" customWidth="1"/>
    <col min="13060" max="13060" width="1.28515625" style="23" customWidth="1"/>
    <col min="13061" max="13061" width="26.85546875" style="23" customWidth="1"/>
    <col min="13062" max="13062" width="6.5703125" style="23" customWidth="1"/>
    <col min="13063" max="13066" width="7.140625" style="23" customWidth="1"/>
    <col min="13067" max="13310" width="8.7109375" style="23" customWidth="1"/>
    <col min="13311" max="13312" width="8.7109375" style="23"/>
    <col min="13313" max="13313" width="0.140625" style="23" customWidth="1"/>
    <col min="13314" max="13314" width="2.7109375" style="23" customWidth="1"/>
    <col min="13315" max="13315" width="15.42578125" style="23" customWidth="1"/>
    <col min="13316" max="13316" width="1.28515625" style="23" customWidth="1"/>
    <col min="13317" max="13317" width="26.85546875" style="23" customWidth="1"/>
    <col min="13318" max="13318" width="6.5703125" style="23" customWidth="1"/>
    <col min="13319" max="13322" width="7.140625" style="23" customWidth="1"/>
    <col min="13323" max="13566" width="8.7109375" style="23" customWidth="1"/>
    <col min="13567" max="13568" width="8.7109375" style="23"/>
    <col min="13569" max="13569" width="0.140625" style="23" customWidth="1"/>
    <col min="13570" max="13570" width="2.7109375" style="23" customWidth="1"/>
    <col min="13571" max="13571" width="15.42578125" style="23" customWidth="1"/>
    <col min="13572" max="13572" width="1.28515625" style="23" customWidth="1"/>
    <col min="13573" max="13573" width="26.85546875" style="23" customWidth="1"/>
    <col min="13574" max="13574" width="6.5703125" style="23" customWidth="1"/>
    <col min="13575" max="13578" width="7.140625" style="23" customWidth="1"/>
    <col min="13579" max="13822" width="8.7109375" style="23" customWidth="1"/>
    <col min="13823" max="13824" width="8.7109375" style="23"/>
    <col min="13825" max="13825" width="0.140625" style="23" customWidth="1"/>
    <col min="13826" max="13826" width="2.7109375" style="23" customWidth="1"/>
    <col min="13827" max="13827" width="15.42578125" style="23" customWidth="1"/>
    <col min="13828" max="13828" width="1.28515625" style="23" customWidth="1"/>
    <col min="13829" max="13829" width="26.85546875" style="23" customWidth="1"/>
    <col min="13830" max="13830" width="6.5703125" style="23" customWidth="1"/>
    <col min="13831" max="13834" width="7.140625" style="23" customWidth="1"/>
    <col min="13835" max="14078" width="8.7109375" style="23" customWidth="1"/>
    <col min="14079" max="14080" width="8.7109375" style="23"/>
    <col min="14081" max="14081" width="0.140625" style="23" customWidth="1"/>
    <col min="14082" max="14082" width="2.7109375" style="23" customWidth="1"/>
    <col min="14083" max="14083" width="15.42578125" style="23" customWidth="1"/>
    <col min="14084" max="14084" width="1.28515625" style="23" customWidth="1"/>
    <col min="14085" max="14085" width="26.85546875" style="23" customWidth="1"/>
    <col min="14086" max="14086" width="6.5703125" style="23" customWidth="1"/>
    <col min="14087" max="14090" width="7.140625" style="23" customWidth="1"/>
    <col min="14091" max="14334" width="8.7109375" style="23" customWidth="1"/>
    <col min="14335" max="14336" width="8.7109375" style="23"/>
    <col min="14337" max="14337" width="0.140625" style="23" customWidth="1"/>
    <col min="14338" max="14338" width="2.7109375" style="23" customWidth="1"/>
    <col min="14339" max="14339" width="15.42578125" style="23" customWidth="1"/>
    <col min="14340" max="14340" width="1.28515625" style="23" customWidth="1"/>
    <col min="14341" max="14341" width="26.85546875" style="23" customWidth="1"/>
    <col min="14342" max="14342" width="6.5703125" style="23" customWidth="1"/>
    <col min="14343" max="14346" width="7.140625" style="23" customWidth="1"/>
    <col min="14347" max="14590" width="8.7109375" style="23" customWidth="1"/>
    <col min="14591" max="14592" width="8.7109375" style="23"/>
    <col min="14593" max="14593" width="0.140625" style="23" customWidth="1"/>
    <col min="14594" max="14594" width="2.7109375" style="23" customWidth="1"/>
    <col min="14595" max="14595" width="15.42578125" style="23" customWidth="1"/>
    <col min="14596" max="14596" width="1.28515625" style="23" customWidth="1"/>
    <col min="14597" max="14597" width="26.85546875" style="23" customWidth="1"/>
    <col min="14598" max="14598" width="6.5703125" style="23" customWidth="1"/>
    <col min="14599" max="14602" width="7.140625" style="23" customWidth="1"/>
    <col min="14603" max="14846" width="8.7109375" style="23" customWidth="1"/>
    <col min="14847" max="14848" width="8.7109375" style="23"/>
    <col min="14849" max="14849" width="0.140625" style="23" customWidth="1"/>
    <col min="14850" max="14850" width="2.7109375" style="23" customWidth="1"/>
    <col min="14851" max="14851" width="15.42578125" style="23" customWidth="1"/>
    <col min="14852" max="14852" width="1.28515625" style="23" customWidth="1"/>
    <col min="14853" max="14853" width="26.85546875" style="23" customWidth="1"/>
    <col min="14854" max="14854" width="6.5703125" style="23" customWidth="1"/>
    <col min="14855" max="14858" width="7.140625" style="23" customWidth="1"/>
    <col min="14859" max="15102" width="8.7109375" style="23" customWidth="1"/>
    <col min="15103" max="15104" width="8.7109375" style="23"/>
    <col min="15105" max="15105" width="0.140625" style="23" customWidth="1"/>
    <col min="15106" max="15106" width="2.7109375" style="23" customWidth="1"/>
    <col min="15107" max="15107" width="15.42578125" style="23" customWidth="1"/>
    <col min="15108" max="15108" width="1.28515625" style="23" customWidth="1"/>
    <col min="15109" max="15109" width="26.85546875" style="23" customWidth="1"/>
    <col min="15110" max="15110" width="6.5703125" style="23" customWidth="1"/>
    <col min="15111" max="15114" width="7.140625" style="23" customWidth="1"/>
    <col min="15115" max="15358" width="8.7109375" style="23" customWidth="1"/>
    <col min="15359" max="15360" width="8.7109375" style="23"/>
    <col min="15361" max="15361" width="0.140625" style="23" customWidth="1"/>
    <col min="15362" max="15362" width="2.7109375" style="23" customWidth="1"/>
    <col min="15363" max="15363" width="15.42578125" style="23" customWidth="1"/>
    <col min="15364" max="15364" width="1.28515625" style="23" customWidth="1"/>
    <col min="15365" max="15365" width="26.85546875" style="23" customWidth="1"/>
    <col min="15366" max="15366" width="6.5703125" style="23" customWidth="1"/>
    <col min="15367" max="15370" width="7.140625" style="23" customWidth="1"/>
    <col min="15371" max="15614" width="8.7109375" style="23" customWidth="1"/>
    <col min="15615" max="15616" width="8.7109375" style="23"/>
    <col min="15617" max="15617" width="0.140625" style="23" customWidth="1"/>
    <col min="15618" max="15618" width="2.7109375" style="23" customWidth="1"/>
    <col min="15619" max="15619" width="15.42578125" style="23" customWidth="1"/>
    <col min="15620" max="15620" width="1.28515625" style="23" customWidth="1"/>
    <col min="15621" max="15621" width="26.85546875" style="23" customWidth="1"/>
    <col min="15622" max="15622" width="6.5703125" style="23" customWidth="1"/>
    <col min="15623" max="15626" width="7.140625" style="23" customWidth="1"/>
    <col min="15627" max="15870" width="8.7109375" style="23" customWidth="1"/>
    <col min="15871" max="15872" width="8.7109375" style="23"/>
    <col min="15873" max="15873" width="0.140625" style="23" customWidth="1"/>
    <col min="15874" max="15874" width="2.7109375" style="23" customWidth="1"/>
    <col min="15875" max="15875" width="15.42578125" style="23" customWidth="1"/>
    <col min="15876" max="15876" width="1.28515625" style="23" customWidth="1"/>
    <col min="15877" max="15877" width="26.85546875" style="23" customWidth="1"/>
    <col min="15878" max="15878" width="6.5703125" style="23" customWidth="1"/>
    <col min="15879" max="15882" width="7.140625" style="23" customWidth="1"/>
    <col min="15883" max="16126" width="8.7109375" style="23" customWidth="1"/>
    <col min="16127" max="16128" width="8.7109375" style="23"/>
    <col min="16129" max="16129" width="0.140625" style="23" customWidth="1"/>
    <col min="16130" max="16130" width="2.7109375" style="23" customWidth="1"/>
    <col min="16131" max="16131" width="15.42578125" style="23" customWidth="1"/>
    <col min="16132" max="16132" width="1.28515625" style="23" customWidth="1"/>
    <col min="16133" max="16133" width="26.85546875" style="23" customWidth="1"/>
    <col min="16134" max="16134" width="6.5703125" style="23" customWidth="1"/>
    <col min="16135" max="16138" width="7.140625" style="23" customWidth="1"/>
    <col min="16139" max="16382" width="8.7109375" style="23" customWidth="1"/>
    <col min="16383" max="16384" width="8.7109375" style="23"/>
  </cols>
  <sheetData>
    <row r="1" spans="1:24" s="27" customFormat="1" ht="1.5" customHeight="1"/>
    <row r="2" spans="1:24" s="27" customFormat="1" ht="21" customHeight="1">
      <c r="E2" s="13"/>
      <c r="H2" s="359"/>
      <c r="I2" s="13"/>
      <c r="J2" s="360" t="s">
        <v>36</v>
      </c>
    </row>
    <row r="3" spans="1:24" s="27" customFormat="1" ht="15" customHeight="1">
      <c r="E3" s="1046" t="s">
        <v>559</v>
      </c>
      <c r="F3" s="1047"/>
      <c r="G3" s="1047"/>
      <c r="H3" s="1047"/>
      <c r="I3" s="1047"/>
      <c r="J3" s="1047"/>
    </row>
    <row r="4" spans="1:24" s="22" customFormat="1" ht="20.25" customHeight="1">
      <c r="B4" s="14"/>
      <c r="C4" s="6" t="str">
        <f>Indice!C4</f>
        <v>Producción de energía eléctrica</v>
      </c>
    </row>
    <row r="5" spans="1:24" s="22" customFormat="1" ht="12.75" customHeight="1">
      <c r="B5" s="14"/>
      <c r="C5" s="7"/>
      <c r="J5" s="362"/>
      <c r="K5" s="23"/>
    </row>
    <row r="6" spans="1:24" s="22" customFormat="1" ht="13.5" customHeight="1">
      <c r="B6" s="14"/>
      <c r="C6" s="10"/>
      <c r="D6" s="28"/>
      <c r="E6" s="28"/>
      <c r="F6" s="14"/>
      <c r="G6" s="14"/>
      <c r="H6" s="14"/>
      <c r="I6" s="14"/>
      <c r="J6" s="14"/>
      <c r="K6" s="26"/>
    </row>
    <row r="7" spans="1:24" ht="12.75" customHeight="1">
      <c r="A7" s="22"/>
      <c r="B7" s="14"/>
      <c r="C7" s="1045" t="s">
        <v>329</v>
      </c>
      <c r="D7" s="28"/>
      <c r="E7" s="100"/>
      <c r="F7" s="1051" t="s">
        <v>327</v>
      </c>
      <c r="G7" s="1051"/>
      <c r="H7" s="1051"/>
      <c r="I7" s="1051"/>
      <c r="J7" s="1051"/>
      <c r="K7" s="26"/>
      <c r="L7" s="26"/>
      <c r="M7" s="26"/>
      <c r="N7" s="26"/>
      <c r="O7" s="26"/>
      <c r="P7" s="26"/>
      <c r="Q7" s="26"/>
      <c r="R7" s="26"/>
      <c r="S7" s="26"/>
      <c r="T7" s="26"/>
    </row>
    <row r="8" spans="1:24" ht="12.75" customHeight="1">
      <c r="A8" s="22"/>
      <c r="B8" s="14"/>
      <c r="C8" s="1045"/>
      <c r="D8" s="28"/>
      <c r="E8" s="101"/>
      <c r="F8" s="793">
        <f>'Data 1'!I99</f>
        <v>2016</v>
      </c>
      <c r="G8" s="793">
        <f>'Data 1'!J99</f>
        <v>2017</v>
      </c>
      <c r="H8" s="793">
        <f>'Data 1'!K99</f>
        <v>2018</v>
      </c>
      <c r="I8" s="793">
        <f>'Data 1'!L99</f>
        <v>2019</v>
      </c>
      <c r="J8" s="793">
        <f>'Data 1'!M99</f>
        <v>2020</v>
      </c>
      <c r="K8" s="24"/>
      <c r="L8" s="26"/>
      <c r="M8" s="36"/>
      <c r="N8" s="36"/>
      <c r="O8" s="36"/>
      <c r="P8" s="36"/>
      <c r="Q8" s="36"/>
      <c r="R8" s="26"/>
      <c r="S8" s="26"/>
      <c r="T8" s="26"/>
    </row>
    <row r="9" spans="1:24" ht="12.75" customHeight="1">
      <c r="A9" s="364"/>
      <c r="B9" s="365"/>
      <c r="C9" s="347" t="s">
        <v>317</v>
      </c>
      <c r="D9" s="366"/>
      <c r="E9" s="426" t="s">
        <v>205</v>
      </c>
      <c r="F9" s="642">
        <f>'Data 1'!I100</f>
        <v>17048.148430000001</v>
      </c>
      <c r="G9" s="642">
        <f>'Data 1'!J100</f>
        <v>17051.417430000001</v>
      </c>
      <c r="H9" s="642">
        <f>'Data 1'!K100</f>
        <v>17062.072029999999</v>
      </c>
      <c r="I9" s="642">
        <f>'Data 1'!L100</f>
        <v>17096.259030000001</v>
      </c>
      <c r="J9" s="642">
        <f>'Data 1'!M100</f>
        <v>17096.154030000002</v>
      </c>
      <c r="K9" s="363"/>
      <c r="L9" s="260"/>
      <c r="M9" s="257"/>
      <c r="N9" s="794"/>
      <c r="O9" s="794"/>
      <c r="P9" s="794"/>
      <c r="Q9" s="794"/>
      <c r="R9" s="368"/>
      <c r="S9" s="368"/>
      <c r="T9" s="369"/>
      <c r="U9" s="34"/>
      <c r="V9" s="34"/>
      <c r="W9" s="34"/>
      <c r="X9" s="34"/>
    </row>
    <row r="10" spans="1:24" ht="12.75" customHeight="1">
      <c r="A10" s="364"/>
      <c r="B10" s="365"/>
      <c r="C10" s="12"/>
      <c r="D10" s="366"/>
      <c r="E10" s="465" t="s">
        <v>207</v>
      </c>
      <c r="F10" s="642">
        <f>'Data 1'!I106</f>
        <v>22817.760750000001</v>
      </c>
      <c r="G10" s="642">
        <f>'Data 1'!J106</f>
        <v>22857.519749999999</v>
      </c>
      <c r="H10" s="642">
        <f>'Data 1'!K106</f>
        <v>23011.689750000001</v>
      </c>
      <c r="I10" s="642">
        <f>'Data 1'!L106</f>
        <v>25248.893</v>
      </c>
      <c r="J10" s="642">
        <f>'Data 1'!M106</f>
        <v>27030.533500000001</v>
      </c>
      <c r="K10" s="363"/>
      <c r="L10" s="260"/>
      <c r="M10" s="257"/>
      <c r="N10" s="795"/>
      <c r="O10" s="794"/>
      <c r="P10" s="795"/>
      <c r="Q10" s="795"/>
      <c r="R10" s="370"/>
      <c r="S10" s="370"/>
      <c r="T10" s="369"/>
      <c r="U10" s="34"/>
      <c r="V10" s="34"/>
      <c r="W10" s="34"/>
      <c r="X10" s="34"/>
    </row>
    <row r="11" spans="1:24" ht="12.75" customHeight="1">
      <c r="A11" s="364"/>
      <c r="B11" s="365"/>
      <c r="C11" s="12"/>
      <c r="D11" s="366"/>
      <c r="E11" s="465" t="s">
        <v>208</v>
      </c>
      <c r="F11" s="642">
        <f>'Data 1'!I107</f>
        <v>4438.5021660000002</v>
      </c>
      <c r="G11" s="642">
        <f>'Data 1'!J107</f>
        <v>4440.3427799999999</v>
      </c>
      <c r="H11" s="642">
        <f>'Data 1'!K107</f>
        <v>4518.06077</v>
      </c>
      <c r="I11" s="642">
        <f>'Data 1'!L107</f>
        <v>8533.87212</v>
      </c>
      <c r="J11" s="642">
        <f>'Data 1'!M107</f>
        <v>11443.244026</v>
      </c>
      <c r="K11" s="363"/>
      <c r="L11" s="260"/>
      <c r="M11" s="257"/>
      <c r="N11" s="795"/>
      <c r="O11" s="794"/>
      <c r="P11" s="795"/>
      <c r="Q11" s="795"/>
      <c r="R11" s="370"/>
      <c r="S11" s="370"/>
      <c r="T11" s="369"/>
      <c r="U11" s="34"/>
      <c r="V11" s="34"/>
      <c r="W11" s="34"/>
      <c r="X11" s="34"/>
    </row>
    <row r="12" spans="1:24" ht="12.75" customHeight="1">
      <c r="A12" s="364"/>
      <c r="B12" s="365"/>
      <c r="C12" s="12"/>
      <c r="D12" s="366"/>
      <c r="E12" s="465" t="s">
        <v>209</v>
      </c>
      <c r="F12" s="642">
        <f>'Data 1'!I108</f>
        <v>2304.0129999999999</v>
      </c>
      <c r="G12" s="642">
        <f>'Data 1'!J108</f>
        <v>2304.0129999999999</v>
      </c>
      <c r="H12" s="642">
        <f>'Data 1'!K108</f>
        <v>2304.0129999999999</v>
      </c>
      <c r="I12" s="642">
        <f>'Data 1'!L108</f>
        <v>2304.0129999999999</v>
      </c>
      <c r="J12" s="642">
        <f>'Data 1'!M108</f>
        <v>2304.0129999999999</v>
      </c>
      <c r="K12" s="363"/>
      <c r="L12" s="260"/>
      <c r="M12" s="257"/>
      <c r="N12" s="795"/>
      <c r="O12" s="794"/>
      <c r="P12" s="795"/>
      <c r="Q12" s="795"/>
      <c r="R12" s="370"/>
      <c r="S12" s="370"/>
      <c r="T12" s="369"/>
      <c r="U12" s="34"/>
      <c r="V12" s="34"/>
      <c r="W12" s="34"/>
      <c r="X12" s="34"/>
    </row>
    <row r="13" spans="1:24" ht="12.75" customHeight="1">
      <c r="A13" s="364"/>
      <c r="B13" s="365"/>
      <c r="C13" s="12"/>
      <c r="D13" s="366"/>
      <c r="E13" s="465" t="s">
        <v>551</v>
      </c>
      <c r="F13" s="642">
        <f>'Data 1'!I109</f>
        <v>884.26499999999999</v>
      </c>
      <c r="G13" s="642">
        <f>'Data 1'!J109</f>
        <v>881.02300000000002</v>
      </c>
      <c r="H13" s="642">
        <f>'Data 1'!K109</f>
        <v>885.91600000000005</v>
      </c>
      <c r="I13" s="642">
        <f>'Data 1'!L109</f>
        <v>1036.1410000000001</v>
      </c>
      <c r="J13" s="642">
        <f>'Data 1'!M109</f>
        <v>1084.4690000000001</v>
      </c>
      <c r="K13" s="363"/>
      <c r="L13" s="260"/>
      <c r="M13" s="257"/>
      <c r="N13" s="794"/>
      <c r="O13" s="794"/>
      <c r="P13" s="794"/>
      <c r="Q13" s="794"/>
      <c r="R13" s="368"/>
      <c r="S13" s="368"/>
      <c r="T13" s="369"/>
      <c r="U13" s="34"/>
      <c r="V13" s="34"/>
      <c r="W13" s="34"/>
      <c r="X13" s="34"/>
    </row>
    <row r="14" spans="1:24" ht="12.75" customHeight="1">
      <c r="A14" s="364"/>
      <c r="B14" s="365"/>
      <c r="C14" s="12"/>
      <c r="D14" s="366"/>
      <c r="E14" s="465" t="s">
        <v>369</v>
      </c>
      <c r="F14" s="642">
        <f>'Data 1'!I112</f>
        <v>114.83750000000001</v>
      </c>
      <c r="G14" s="642">
        <f>'Data 1'!J112</f>
        <v>118.83750000000001</v>
      </c>
      <c r="H14" s="642">
        <f>'Data 1'!K112</f>
        <v>118.83750000000001</v>
      </c>
      <c r="I14" s="642">
        <f>'Data 1'!L112</f>
        <v>118.83750000000001</v>
      </c>
      <c r="J14" s="642">
        <f>'Data 1'!M112</f>
        <v>118.83750000000001</v>
      </c>
      <c r="K14" s="363"/>
      <c r="L14" s="260"/>
      <c r="M14" s="257"/>
      <c r="N14" s="794"/>
      <c r="O14" s="794"/>
      <c r="P14" s="794"/>
      <c r="Q14" s="794"/>
      <c r="R14" s="368"/>
      <c r="S14" s="368"/>
      <c r="T14" s="369"/>
      <c r="U14" s="34"/>
      <c r="V14" s="34"/>
      <c r="W14" s="34"/>
      <c r="X14" s="34"/>
    </row>
    <row r="15" spans="1:24" ht="12.75" customHeight="1">
      <c r="A15" s="364"/>
      <c r="B15" s="365"/>
      <c r="C15" s="12"/>
      <c r="D15" s="366"/>
      <c r="E15" s="748" t="s">
        <v>235</v>
      </c>
      <c r="F15" s="957">
        <f>SUM(F9:F14)</f>
        <v>47607.526846000001</v>
      </c>
      <c r="G15" s="957">
        <f t="shared" ref="G15:J15" si="0">SUM(G9:G14)</f>
        <v>47653.153460000001</v>
      </c>
      <c r="H15" s="957">
        <f t="shared" si="0"/>
        <v>47900.589049999995</v>
      </c>
      <c r="I15" s="957">
        <f t="shared" si="0"/>
        <v>54338.015650000001</v>
      </c>
      <c r="J15" s="957">
        <f t="shared" si="0"/>
        <v>59077.251056000001</v>
      </c>
      <c r="K15" s="363"/>
      <c r="L15" s="260"/>
      <c r="M15" s="257"/>
      <c r="N15" s="794"/>
      <c r="O15" s="794"/>
      <c r="P15" s="794"/>
      <c r="Q15" s="794"/>
      <c r="R15" s="368"/>
      <c r="S15" s="368"/>
      <c r="T15" s="369"/>
      <c r="U15" s="34"/>
      <c r="V15" s="34"/>
      <c r="W15" s="34"/>
      <c r="X15" s="34"/>
    </row>
    <row r="16" spans="1:24" ht="12.75" customHeight="1">
      <c r="A16" s="364"/>
      <c r="B16" s="365"/>
      <c r="C16" s="347"/>
      <c r="D16" s="366"/>
      <c r="E16" s="449" t="s">
        <v>433</v>
      </c>
      <c r="F16" s="642">
        <f>'Data 1'!I101</f>
        <v>3331.4</v>
      </c>
      <c r="G16" s="642">
        <f>'Data 1'!J101</f>
        <v>3331.4</v>
      </c>
      <c r="H16" s="642">
        <f>'Data 1'!K101</f>
        <v>3331.4</v>
      </c>
      <c r="I16" s="642">
        <f>'Data 1'!L101</f>
        <v>3331.4</v>
      </c>
      <c r="J16" s="642">
        <f>'Data 1'!M101</f>
        <v>3331.4</v>
      </c>
      <c r="K16" s="363"/>
      <c r="L16" s="260"/>
      <c r="M16" s="257"/>
      <c r="N16" s="794"/>
      <c r="O16" s="794"/>
      <c r="P16" s="794"/>
      <c r="Q16" s="794"/>
      <c r="R16" s="368"/>
      <c r="S16" s="368"/>
      <c r="T16" s="369"/>
      <c r="U16" s="34"/>
      <c r="V16" s="34"/>
      <c r="W16" s="34"/>
      <c r="X16" s="34"/>
    </row>
    <row r="17" spans="1:24" ht="12.75" customHeight="1">
      <c r="A17" s="364"/>
      <c r="B17" s="365"/>
      <c r="C17" s="98"/>
      <c r="D17" s="366"/>
      <c r="E17" s="426" t="s">
        <v>3</v>
      </c>
      <c r="F17" s="642">
        <f>'Data 1'!I102</f>
        <v>7572.58</v>
      </c>
      <c r="G17" s="642">
        <f>'Data 1'!J102</f>
        <v>7117.29</v>
      </c>
      <c r="H17" s="642">
        <f>'Data 1'!K102</f>
        <v>7117.29</v>
      </c>
      <c r="I17" s="642">
        <f>'Data 1'!L102</f>
        <v>7117.29</v>
      </c>
      <c r="J17" s="642">
        <f>'Data 1'!M102</f>
        <v>7117.29</v>
      </c>
      <c r="K17" s="363"/>
      <c r="L17" s="260"/>
      <c r="M17" s="257"/>
      <c r="N17" s="794"/>
      <c r="O17" s="794"/>
      <c r="P17" s="794"/>
      <c r="Q17" s="794"/>
      <c r="R17" s="368"/>
      <c r="S17" s="368"/>
      <c r="T17" s="369"/>
      <c r="U17" s="34"/>
      <c r="V17" s="34"/>
      <c r="W17" s="34"/>
      <c r="X17" s="34"/>
    </row>
    <row r="18" spans="1:24" ht="12.75" customHeight="1">
      <c r="A18" s="364"/>
      <c r="B18" s="365"/>
      <c r="D18" s="366"/>
      <c r="E18" s="426" t="s">
        <v>4</v>
      </c>
      <c r="F18" s="642">
        <f>'Data 1'!I103</f>
        <v>9561.8850000000002</v>
      </c>
      <c r="G18" s="642">
        <f>'Data 1'!J103</f>
        <v>9561.8850000000002</v>
      </c>
      <c r="H18" s="642">
        <f>'Data 1'!K103</f>
        <v>9561.8850000000002</v>
      </c>
      <c r="I18" s="642">
        <f>'Data 1'!L103</f>
        <v>9215.0450000000001</v>
      </c>
      <c r="J18" s="642">
        <f>'Data 1'!M103</f>
        <v>5492.0249999999996</v>
      </c>
      <c r="K18" s="363"/>
      <c r="L18" s="260"/>
      <c r="M18" s="257"/>
      <c r="N18" s="794"/>
      <c r="O18" s="794"/>
      <c r="P18" s="794"/>
      <c r="Q18" s="794"/>
      <c r="R18" s="368"/>
      <c r="S18" s="368"/>
      <c r="T18" s="369"/>
      <c r="U18" s="34"/>
      <c r="V18" s="34"/>
      <c r="W18" s="34"/>
      <c r="X18" s="34"/>
    </row>
    <row r="19" spans="1:24" ht="12.75" customHeight="1">
      <c r="A19" s="364"/>
      <c r="B19" s="365"/>
      <c r="C19" s="12"/>
      <c r="D19" s="366"/>
      <c r="E19" s="426" t="s">
        <v>66</v>
      </c>
      <c r="F19" s="642">
        <f>'Data 1'!I104</f>
        <v>7.95</v>
      </c>
      <c r="G19" s="642">
        <f>'Data 1'!J104</f>
        <v>7.95</v>
      </c>
      <c r="H19" s="642">
        <f>'Data 1'!K104</f>
        <v>7.95</v>
      </c>
      <c r="I19" s="642">
        <f>'Data 1'!L104</f>
        <v>7.95</v>
      </c>
      <c r="J19" s="642">
        <f>'Data 1'!M104</f>
        <v>7.95</v>
      </c>
      <c r="K19" s="363"/>
      <c r="L19" s="260"/>
      <c r="M19" s="257"/>
      <c r="N19" s="794"/>
      <c r="O19" s="794"/>
      <c r="P19" s="794"/>
      <c r="Q19" s="794"/>
      <c r="R19" s="368"/>
      <c r="S19" s="368"/>
      <c r="T19" s="369"/>
      <c r="U19" s="34"/>
      <c r="V19" s="34"/>
      <c r="W19" s="34"/>
      <c r="X19" s="34"/>
    </row>
    <row r="20" spans="1:24" ht="12.75" customHeight="1">
      <c r="A20" s="364"/>
      <c r="B20" s="365"/>
      <c r="C20" s="23"/>
      <c r="D20" s="366"/>
      <c r="E20" s="426" t="s">
        <v>67</v>
      </c>
      <c r="F20" s="642">
        <f>'Data 1'!I105</f>
        <v>24947.695</v>
      </c>
      <c r="G20" s="642">
        <f>'Data 1'!J105</f>
        <v>24947.695</v>
      </c>
      <c r="H20" s="642">
        <f>'Data 1'!K105</f>
        <v>24561.845000000001</v>
      </c>
      <c r="I20" s="642">
        <f>'Data 1'!L105</f>
        <v>24561.845000000001</v>
      </c>
      <c r="J20" s="642">
        <f>'Data 1'!M105</f>
        <v>24561.845000000001</v>
      </c>
      <c r="K20" s="363"/>
      <c r="L20" s="260"/>
      <c r="M20" s="257"/>
      <c r="N20" s="795"/>
      <c r="O20" s="794"/>
      <c r="P20" s="795"/>
      <c r="Q20" s="795"/>
      <c r="R20" s="370"/>
      <c r="S20" s="370"/>
      <c r="T20" s="369"/>
      <c r="U20" s="34"/>
      <c r="V20" s="34"/>
      <c r="W20" s="34"/>
      <c r="X20" s="34"/>
    </row>
    <row r="21" spans="1:24" ht="12.75" customHeight="1">
      <c r="A21" s="364"/>
      <c r="B21" s="365"/>
      <c r="C21" s="12"/>
      <c r="D21" s="366"/>
      <c r="E21" s="465" t="s">
        <v>219</v>
      </c>
      <c r="F21" s="642">
        <f>'Data 1'!I110</f>
        <v>5974.5581099999999</v>
      </c>
      <c r="G21" s="642">
        <f>'Data 1'!J110</f>
        <v>5808.8341099999998</v>
      </c>
      <c r="H21" s="642">
        <f>'Data 1'!K110</f>
        <v>5796.0791099999997</v>
      </c>
      <c r="I21" s="642">
        <f>'Data 1'!L110</f>
        <v>5677.0654999999997</v>
      </c>
      <c r="J21" s="642">
        <f>'Data 1'!M110</f>
        <v>5661.1485000000002</v>
      </c>
      <c r="K21" s="363"/>
      <c r="L21" s="260"/>
      <c r="M21" s="257"/>
      <c r="N21" s="794"/>
      <c r="O21" s="794"/>
      <c r="P21" s="794"/>
      <c r="Q21" s="794"/>
      <c r="R21" s="368"/>
      <c r="S21" s="368"/>
      <c r="T21" s="369"/>
      <c r="U21" s="34"/>
      <c r="V21" s="34"/>
      <c r="W21" s="34"/>
      <c r="X21" s="34"/>
    </row>
    <row r="22" spans="1:24" ht="12.75" customHeight="1">
      <c r="A22" s="364"/>
      <c r="B22" s="365"/>
      <c r="C22" s="12"/>
      <c r="D22" s="366"/>
      <c r="E22" s="465" t="s">
        <v>370</v>
      </c>
      <c r="F22" s="642">
        <f>'Data 1'!I111</f>
        <v>401.79450000000003</v>
      </c>
      <c r="G22" s="642">
        <f>'Data 1'!J111</f>
        <v>405.79450000000003</v>
      </c>
      <c r="H22" s="642">
        <f>'Data 1'!K111</f>
        <v>405.79450000000003</v>
      </c>
      <c r="I22" s="642">
        <f>'Data 1'!L111</f>
        <v>399.26650000000001</v>
      </c>
      <c r="J22" s="642">
        <f>'Data 1'!M111</f>
        <v>389.5865</v>
      </c>
      <c r="K22" s="363"/>
      <c r="L22" s="260"/>
      <c r="M22" s="257"/>
      <c r="N22" s="794"/>
      <c r="O22" s="794"/>
      <c r="P22" s="794"/>
      <c r="Q22" s="794"/>
      <c r="R22" s="368"/>
      <c r="S22" s="368"/>
      <c r="T22" s="369"/>
      <c r="U22" s="34"/>
      <c r="V22" s="34"/>
      <c r="W22" s="34"/>
      <c r="X22" s="34"/>
    </row>
    <row r="23" spans="1:24" ht="12.75" customHeight="1">
      <c r="A23" s="364"/>
      <c r="B23" s="365"/>
      <c r="C23" s="12"/>
      <c r="D23" s="366"/>
      <c r="E23" s="748" t="s">
        <v>236</v>
      </c>
      <c r="F23" s="958">
        <f>SUM(F16:F22)</f>
        <v>51797.862609999996</v>
      </c>
      <c r="G23" s="958">
        <f t="shared" ref="G23:J23" si="1">SUM(G16:G22)</f>
        <v>51180.848610000001</v>
      </c>
      <c r="H23" s="958">
        <f t="shared" si="1"/>
        <v>50782.243610000005</v>
      </c>
      <c r="I23" s="958">
        <f t="shared" si="1"/>
        <v>50309.861999999994</v>
      </c>
      <c r="J23" s="958">
        <f t="shared" si="1"/>
        <v>46561.245000000003</v>
      </c>
      <c r="K23" s="363"/>
      <c r="L23" s="260"/>
      <c r="M23" s="257"/>
      <c r="N23" s="794"/>
      <c r="O23" s="794"/>
      <c r="P23" s="794"/>
      <c r="Q23" s="794"/>
      <c r="R23" s="368"/>
      <c r="S23" s="368"/>
      <c r="T23" s="369"/>
      <c r="U23" s="34"/>
      <c r="V23" s="34"/>
      <c r="W23" s="34"/>
      <c r="X23" s="34"/>
    </row>
    <row r="24" spans="1:24" ht="16.149999999999999" customHeight="1">
      <c r="E24" s="756" t="s">
        <v>0</v>
      </c>
      <c r="F24" s="757">
        <f>SUM(F15,F23)</f>
        <v>99405.389456000004</v>
      </c>
      <c r="G24" s="757">
        <f t="shared" ref="G24:J24" si="2">SUM(G15,G23)</f>
        <v>98834.002070000002</v>
      </c>
      <c r="H24" s="757">
        <f t="shared" si="2"/>
        <v>98682.83266</v>
      </c>
      <c r="I24" s="757">
        <f t="shared" si="2"/>
        <v>104647.87764999999</v>
      </c>
      <c r="J24" s="757">
        <f t="shared" si="2"/>
        <v>105638.496056</v>
      </c>
      <c r="K24" s="363"/>
      <c r="L24" s="260"/>
      <c r="M24" s="257"/>
      <c r="N24" s="794"/>
      <c r="O24" s="794"/>
      <c r="P24" s="794"/>
      <c r="Q24" s="794"/>
      <c r="R24" s="368"/>
      <c r="S24" s="368"/>
      <c r="T24" s="369"/>
      <c r="U24" s="34"/>
      <c r="V24" s="34"/>
      <c r="W24" s="34"/>
      <c r="X24" s="34"/>
    </row>
    <row r="25" spans="1:24" ht="11.25" customHeight="1">
      <c r="E25" s="972" t="s">
        <v>354</v>
      </c>
      <c r="F25" s="972"/>
      <c r="G25" s="972"/>
      <c r="H25" s="972"/>
      <c r="I25" s="972"/>
      <c r="J25" s="972"/>
      <c r="K25" s="972"/>
      <c r="L25" s="26"/>
      <c r="M25" s="26"/>
      <c r="N25" s="26"/>
      <c r="O25" s="26"/>
      <c r="P25" s="26"/>
      <c r="Q25" s="26"/>
      <c r="R25" s="26"/>
      <c r="S25" s="26"/>
      <c r="T25" s="26"/>
    </row>
    <row r="26" spans="1:24">
      <c r="F26" s="104"/>
      <c r="G26" s="104"/>
      <c r="H26" s="104"/>
      <c r="I26" s="104"/>
      <c r="J26" s="104"/>
      <c r="K26" s="373"/>
      <c r="L26" s="26"/>
      <c r="M26" s="26"/>
      <c r="N26" s="26"/>
      <c r="O26" s="26"/>
      <c r="P26" s="26"/>
      <c r="Q26" s="26"/>
      <c r="R26" s="26"/>
      <c r="S26" s="26"/>
      <c r="T26" s="26"/>
    </row>
    <row r="27" spans="1:24">
      <c r="F27" s="23"/>
      <c r="G27" s="23"/>
      <c r="L27" s="26"/>
      <c r="M27" s="26"/>
      <c r="N27" s="26"/>
      <c r="O27" s="26"/>
      <c r="P27" s="26"/>
      <c r="Q27" s="26"/>
      <c r="R27" s="26"/>
      <c r="S27" s="26"/>
      <c r="T27" s="26"/>
    </row>
    <row r="28" spans="1:24">
      <c r="F28" s="23"/>
      <c r="G28" s="23"/>
      <c r="L28" s="26"/>
      <c r="M28" s="26"/>
      <c r="N28" s="26"/>
      <c r="O28" s="26"/>
      <c r="P28" s="26"/>
      <c r="Q28" s="26"/>
      <c r="R28" s="26"/>
      <c r="S28" s="26"/>
      <c r="T28" s="26"/>
    </row>
    <row r="29" spans="1:24">
      <c r="F29" s="23"/>
      <c r="G29" s="23"/>
      <c r="L29" s="26"/>
      <c r="M29" s="26"/>
      <c r="N29" s="26"/>
      <c r="O29" s="26"/>
      <c r="P29" s="26"/>
      <c r="Q29" s="26"/>
      <c r="R29" s="26"/>
      <c r="S29" s="376"/>
      <c r="T29" s="26"/>
    </row>
    <row r="30" spans="1:24">
      <c r="F30" s="23"/>
      <c r="G30" s="23"/>
      <c r="L30" s="26"/>
      <c r="M30" s="26"/>
      <c r="N30" s="26"/>
      <c r="O30" s="26"/>
      <c r="P30" s="26"/>
      <c r="Q30" s="26"/>
      <c r="R30" s="26"/>
      <c r="S30" s="376"/>
      <c r="T30" s="26"/>
    </row>
    <row r="31" spans="1:24">
      <c r="L31" s="26"/>
      <c r="M31" s="26"/>
      <c r="N31" s="26"/>
      <c r="O31" s="26"/>
      <c r="P31" s="26"/>
      <c r="Q31" s="26"/>
      <c r="R31" s="26"/>
      <c r="S31" s="26"/>
      <c r="T31" s="26"/>
    </row>
    <row r="32" spans="1:24">
      <c r="E32" s="374"/>
      <c r="F32" s="375"/>
      <c r="G32" s="375"/>
      <c r="H32" s="375"/>
      <c r="I32" s="375"/>
      <c r="J32" s="375"/>
    </row>
    <row r="33" spans="3:10">
      <c r="E33" s="374"/>
      <c r="F33" s="375"/>
      <c r="G33" s="375"/>
      <c r="H33" s="375"/>
      <c r="I33" s="375"/>
      <c r="J33" s="375"/>
    </row>
    <row r="36" spans="3:10">
      <c r="F36" s="296"/>
      <c r="G36" s="296"/>
      <c r="H36" s="296"/>
      <c r="I36" s="296"/>
      <c r="J36" s="296"/>
    </row>
    <row r="38" spans="3:10">
      <c r="C38" s="23"/>
    </row>
    <row r="39" spans="3:10">
      <c r="C39" s="23"/>
    </row>
    <row r="40" spans="3:10">
      <c r="C40" s="23"/>
    </row>
    <row r="41" spans="3:10">
      <c r="C41" s="23"/>
    </row>
  </sheetData>
  <mergeCells count="3">
    <mergeCell ref="C7:C8"/>
    <mergeCell ref="E3:J3"/>
    <mergeCell ref="F7:J7"/>
  </mergeCells>
  <hyperlinks>
    <hyperlink ref="C4" location="Indice!A1" display="Indice!A1" xr:uid="{00000000-0004-0000-1200-000000000000}"/>
  </hyperlinks>
  <printOptions horizontalCentered="1" verticalCentered="1"/>
  <pageMargins left="0.78740157480314965" right="0.78740157480314965" top="0.78740157480314965" bottom="0.98425196850393704" header="0" footer="0"/>
  <pageSetup paperSize="9" scale="86" orientation="landscape" horizontalDpi="4294967292" verticalDpi="4294967292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4">
    <pageSetUpPr autoPageBreaks="0"/>
  </sheetPr>
  <dimension ref="A1:K27"/>
  <sheetViews>
    <sheetView showGridLines="0" showRowColHeaders="0" zoomScaleNormal="100" workbookViewId="0">
      <selection activeCell="B2" sqref="B2"/>
    </sheetView>
  </sheetViews>
  <sheetFormatPr baseColWidth="10" defaultRowHeight="12.75"/>
  <cols>
    <col min="1" max="1" width="0.140625" style="210" customWidth="1"/>
    <col min="2" max="2" width="2.7109375" style="210" customWidth="1"/>
    <col min="3" max="3" width="23.7109375" style="210" customWidth="1"/>
    <col min="4" max="4" width="1.28515625" style="210" customWidth="1"/>
    <col min="5" max="5" width="105.7109375" style="210" customWidth="1"/>
    <col min="6" max="256" width="11.42578125" style="210"/>
    <col min="257" max="257" width="0.140625" style="210" customWidth="1"/>
    <col min="258" max="258" width="2.7109375" style="210" customWidth="1"/>
    <col min="259" max="259" width="18.5703125" style="210" customWidth="1"/>
    <col min="260" max="260" width="1.28515625" style="210" customWidth="1"/>
    <col min="261" max="261" width="58.85546875" style="210" customWidth="1"/>
    <col min="262" max="512" width="11.42578125" style="210"/>
    <col min="513" max="513" width="0.140625" style="210" customWidth="1"/>
    <col min="514" max="514" width="2.7109375" style="210" customWidth="1"/>
    <col min="515" max="515" width="18.5703125" style="210" customWidth="1"/>
    <col min="516" max="516" width="1.28515625" style="210" customWidth="1"/>
    <col min="517" max="517" width="58.85546875" style="210" customWidth="1"/>
    <col min="518" max="768" width="11.42578125" style="210"/>
    <col min="769" max="769" width="0.140625" style="210" customWidth="1"/>
    <col min="770" max="770" width="2.7109375" style="210" customWidth="1"/>
    <col min="771" max="771" width="18.5703125" style="210" customWidth="1"/>
    <col min="772" max="772" width="1.28515625" style="210" customWidth="1"/>
    <col min="773" max="773" width="58.85546875" style="210" customWidth="1"/>
    <col min="774" max="1024" width="11.42578125" style="210"/>
    <col min="1025" max="1025" width="0.140625" style="210" customWidth="1"/>
    <col min="1026" max="1026" width="2.7109375" style="210" customWidth="1"/>
    <col min="1027" max="1027" width="18.5703125" style="210" customWidth="1"/>
    <col min="1028" max="1028" width="1.28515625" style="210" customWidth="1"/>
    <col min="1029" max="1029" width="58.85546875" style="210" customWidth="1"/>
    <col min="1030" max="1280" width="11.42578125" style="210"/>
    <col min="1281" max="1281" width="0.140625" style="210" customWidth="1"/>
    <col min="1282" max="1282" width="2.7109375" style="210" customWidth="1"/>
    <col min="1283" max="1283" width="18.5703125" style="210" customWidth="1"/>
    <col min="1284" max="1284" width="1.28515625" style="210" customWidth="1"/>
    <col min="1285" max="1285" width="58.85546875" style="210" customWidth="1"/>
    <col min="1286" max="1536" width="11.42578125" style="210"/>
    <col min="1537" max="1537" width="0.140625" style="210" customWidth="1"/>
    <col min="1538" max="1538" width="2.7109375" style="210" customWidth="1"/>
    <col min="1539" max="1539" width="18.5703125" style="210" customWidth="1"/>
    <col min="1540" max="1540" width="1.28515625" style="210" customWidth="1"/>
    <col min="1541" max="1541" width="58.85546875" style="210" customWidth="1"/>
    <col min="1542" max="1792" width="11.42578125" style="210"/>
    <col min="1793" max="1793" width="0.140625" style="210" customWidth="1"/>
    <col min="1794" max="1794" width="2.7109375" style="210" customWidth="1"/>
    <col min="1795" max="1795" width="18.5703125" style="210" customWidth="1"/>
    <col min="1796" max="1796" width="1.28515625" style="210" customWidth="1"/>
    <col min="1797" max="1797" width="58.85546875" style="210" customWidth="1"/>
    <col min="1798" max="2048" width="11.42578125" style="210"/>
    <col min="2049" max="2049" width="0.140625" style="210" customWidth="1"/>
    <col min="2050" max="2050" width="2.7109375" style="210" customWidth="1"/>
    <col min="2051" max="2051" width="18.5703125" style="210" customWidth="1"/>
    <col min="2052" max="2052" width="1.28515625" style="210" customWidth="1"/>
    <col min="2053" max="2053" width="58.85546875" style="210" customWidth="1"/>
    <col min="2054" max="2304" width="11.42578125" style="210"/>
    <col min="2305" max="2305" width="0.140625" style="210" customWidth="1"/>
    <col min="2306" max="2306" width="2.7109375" style="210" customWidth="1"/>
    <col min="2307" max="2307" width="18.5703125" style="210" customWidth="1"/>
    <col min="2308" max="2308" width="1.28515625" style="210" customWidth="1"/>
    <col min="2309" max="2309" width="58.85546875" style="210" customWidth="1"/>
    <col min="2310" max="2560" width="11.42578125" style="210"/>
    <col min="2561" max="2561" width="0.140625" style="210" customWidth="1"/>
    <col min="2562" max="2562" width="2.7109375" style="210" customWidth="1"/>
    <col min="2563" max="2563" width="18.5703125" style="210" customWidth="1"/>
    <col min="2564" max="2564" width="1.28515625" style="210" customWidth="1"/>
    <col min="2565" max="2565" width="58.85546875" style="210" customWidth="1"/>
    <col min="2566" max="2816" width="11.42578125" style="210"/>
    <col min="2817" max="2817" width="0.140625" style="210" customWidth="1"/>
    <col min="2818" max="2818" width="2.7109375" style="210" customWidth="1"/>
    <col min="2819" max="2819" width="18.5703125" style="210" customWidth="1"/>
    <col min="2820" max="2820" width="1.28515625" style="210" customWidth="1"/>
    <col min="2821" max="2821" width="58.85546875" style="210" customWidth="1"/>
    <col min="2822" max="3072" width="11.42578125" style="210"/>
    <col min="3073" max="3073" width="0.140625" style="210" customWidth="1"/>
    <col min="3074" max="3074" width="2.7109375" style="210" customWidth="1"/>
    <col min="3075" max="3075" width="18.5703125" style="210" customWidth="1"/>
    <col min="3076" max="3076" width="1.28515625" style="210" customWidth="1"/>
    <col min="3077" max="3077" width="58.85546875" style="210" customWidth="1"/>
    <col min="3078" max="3328" width="11.42578125" style="210"/>
    <col min="3329" max="3329" width="0.140625" style="210" customWidth="1"/>
    <col min="3330" max="3330" width="2.7109375" style="210" customWidth="1"/>
    <col min="3331" max="3331" width="18.5703125" style="210" customWidth="1"/>
    <col min="3332" max="3332" width="1.28515625" style="210" customWidth="1"/>
    <col min="3333" max="3333" width="58.85546875" style="210" customWidth="1"/>
    <col min="3334" max="3584" width="11.42578125" style="210"/>
    <col min="3585" max="3585" width="0.140625" style="210" customWidth="1"/>
    <col min="3586" max="3586" width="2.7109375" style="210" customWidth="1"/>
    <col min="3587" max="3587" width="18.5703125" style="210" customWidth="1"/>
    <col min="3588" max="3588" width="1.28515625" style="210" customWidth="1"/>
    <col min="3589" max="3589" width="58.85546875" style="210" customWidth="1"/>
    <col min="3590" max="3840" width="11.42578125" style="210"/>
    <col min="3841" max="3841" width="0.140625" style="210" customWidth="1"/>
    <col min="3842" max="3842" width="2.7109375" style="210" customWidth="1"/>
    <col min="3843" max="3843" width="18.5703125" style="210" customWidth="1"/>
    <col min="3844" max="3844" width="1.28515625" style="210" customWidth="1"/>
    <col min="3845" max="3845" width="58.85546875" style="210" customWidth="1"/>
    <col min="3846" max="4096" width="11.42578125" style="210"/>
    <col min="4097" max="4097" width="0.140625" style="210" customWidth="1"/>
    <col min="4098" max="4098" width="2.7109375" style="210" customWidth="1"/>
    <col min="4099" max="4099" width="18.5703125" style="210" customWidth="1"/>
    <col min="4100" max="4100" width="1.28515625" style="210" customWidth="1"/>
    <col min="4101" max="4101" width="58.85546875" style="210" customWidth="1"/>
    <col min="4102" max="4352" width="11.42578125" style="210"/>
    <col min="4353" max="4353" width="0.140625" style="210" customWidth="1"/>
    <col min="4354" max="4354" width="2.7109375" style="210" customWidth="1"/>
    <col min="4355" max="4355" width="18.5703125" style="210" customWidth="1"/>
    <col min="4356" max="4356" width="1.28515625" style="210" customWidth="1"/>
    <col min="4357" max="4357" width="58.85546875" style="210" customWidth="1"/>
    <col min="4358" max="4608" width="11.42578125" style="210"/>
    <col min="4609" max="4609" width="0.140625" style="210" customWidth="1"/>
    <col min="4610" max="4610" width="2.7109375" style="210" customWidth="1"/>
    <col min="4611" max="4611" width="18.5703125" style="210" customWidth="1"/>
    <col min="4612" max="4612" width="1.28515625" style="210" customWidth="1"/>
    <col min="4613" max="4613" width="58.85546875" style="210" customWidth="1"/>
    <col min="4614" max="4864" width="11.42578125" style="210"/>
    <col min="4865" max="4865" width="0.140625" style="210" customWidth="1"/>
    <col min="4866" max="4866" width="2.7109375" style="210" customWidth="1"/>
    <col min="4867" max="4867" width="18.5703125" style="210" customWidth="1"/>
    <col min="4868" max="4868" width="1.28515625" style="210" customWidth="1"/>
    <col min="4869" max="4869" width="58.85546875" style="210" customWidth="1"/>
    <col min="4870" max="5120" width="11.42578125" style="210"/>
    <col min="5121" max="5121" width="0.140625" style="210" customWidth="1"/>
    <col min="5122" max="5122" width="2.7109375" style="210" customWidth="1"/>
    <col min="5123" max="5123" width="18.5703125" style="210" customWidth="1"/>
    <col min="5124" max="5124" width="1.28515625" style="210" customWidth="1"/>
    <col min="5125" max="5125" width="58.85546875" style="210" customWidth="1"/>
    <col min="5126" max="5376" width="11.42578125" style="210"/>
    <col min="5377" max="5377" width="0.140625" style="210" customWidth="1"/>
    <col min="5378" max="5378" width="2.7109375" style="210" customWidth="1"/>
    <col min="5379" max="5379" width="18.5703125" style="210" customWidth="1"/>
    <col min="5380" max="5380" width="1.28515625" style="210" customWidth="1"/>
    <col min="5381" max="5381" width="58.85546875" style="210" customWidth="1"/>
    <col min="5382" max="5632" width="11.42578125" style="210"/>
    <col min="5633" max="5633" width="0.140625" style="210" customWidth="1"/>
    <col min="5634" max="5634" width="2.7109375" style="210" customWidth="1"/>
    <col min="5635" max="5635" width="18.5703125" style="210" customWidth="1"/>
    <col min="5636" max="5636" width="1.28515625" style="210" customWidth="1"/>
    <col min="5637" max="5637" width="58.85546875" style="210" customWidth="1"/>
    <col min="5638" max="5888" width="11.42578125" style="210"/>
    <col min="5889" max="5889" width="0.140625" style="210" customWidth="1"/>
    <col min="5890" max="5890" width="2.7109375" style="210" customWidth="1"/>
    <col min="5891" max="5891" width="18.5703125" style="210" customWidth="1"/>
    <col min="5892" max="5892" width="1.28515625" style="210" customWidth="1"/>
    <col min="5893" max="5893" width="58.85546875" style="210" customWidth="1"/>
    <col min="5894" max="6144" width="11.42578125" style="210"/>
    <col min="6145" max="6145" width="0.140625" style="210" customWidth="1"/>
    <col min="6146" max="6146" width="2.7109375" style="210" customWidth="1"/>
    <col min="6147" max="6147" width="18.5703125" style="210" customWidth="1"/>
    <col min="6148" max="6148" width="1.28515625" style="210" customWidth="1"/>
    <col min="6149" max="6149" width="58.85546875" style="210" customWidth="1"/>
    <col min="6150" max="6400" width="11.42578125" style="210"/>
    <col min="6401" max="6401" width="0.140625" style="210" customWidth="1"/>
    <col min="6402" max="6402" width="2.7109375" style="210" customWidth="1"/>
    <col min="6403" max="6403" width="18.5703125" style="210" customWidth="1"/>
    <col min="6404" max="6404" width="1.28515625" style="210" customWidth="1"/>
    <col min="6405" max="6405" width="58.85546875" style="210" customWidth="1"/>
    <col min="6406" max="6656" width="11.42578125" style="210"/>
    <col min="6657" max="6657" width="0.140625" style="210" customWidth="1"/>
    <col min="6658" max="6658" width="2.7109375" style="210" customWidth="1"/>
    <col min="6659" max="6659" width="18.5703125" style="210" customWidth="1"/>
    <col min="6660" max="6660" width="1.28515625" style="210" customWidth="1"/>
    <col min="6661" max="6661" width="58.85546875" style="210" customWidth="1"/>
    <col min="6662" max="6912" width="11.42578125" style="210"/>
    <col min="6913" max="6913" width="0.140625" style="210" customWidth="1"/>
    <col min="6914" max="6914" width="2.7109375" style="210" customWidth="1"/>
    <col min="6915" max="6915" width="18.5703125" style="210" customWidth="1"/>
    <col min="6916" max="6916" width="1.28515625" style="210" customWidth="1"/>
    <col min="6917" max="6917" width="58.85546875" style="210" customWidth="1"/>
    <col min="6918" max="7168" width="11.42578125" style="210"/>
    <col min="7169" max="7169" width="0.140625" style="210" customWidth="1"/>
    <col min="7170" max="7170" width="2.7109375" style="210" customWidth="1"/>
    <col min="7171" max="7171" width="18.5703125" style="210" customWidth="1"/>
    <col min="7172" max="7172" width="1.28515625" style="210" customWidth="1"/>
    <col min="7173" max="7173" width="58.85546875" style="210" customWidth="1"/>
    <col min="7174" max="7424" width="11.42578125" style="210"/>
    <col min="7425" max="7425" width="0.140625" style="210" customWidth="1"/>
    <col min="7426" max="7426" width="2.7109375" style="210" customWidth="1"/>
    <col min="7427" max="7427" width="18.5703125" style="210" customWidth="1"/>
    <col min="7428" max="7428" width="1.28515625" style="210" customWidth="1"/>
    <col min="7429" max="7429" width="58.85546875" style="210" customWidth="1"/>
    <col min="7430" max="7680" width="11.42578125" style="210"/>
    <col min="7681" max="7681" width="0.140625" style="210" customWidth="1"/>
    <col min="7682" max="7682" width="2.7109375" style="210" customWidth="1"/>
    <col min="7683" max="7683" width="18.5703125" style="210" customWidth="1"/>
    <col min="7684" max="7684" width="1.28515625" style="210" customWidth="1"/>
    <col min="7685" max="7685" width="58.85546875" style="210" customWidth="1"/>
    <col min="7686" max="7936" width="11.42578125" style="210"/>
    <col min="7937" max="7937" width="0.140625" style="210" customWidth="1"/>
    <col min="7938" max="7938" width="2.7109375" style="210" customWidth="1"/>
    <col min="7939" max="7939" width="18.5703125" style="210" customWidth="1"/>
    <col min="7940" max="7940" width="1.28515625" style="210" customWidth="1"/>
    <col min="7941" max="7941" width="58.85546875" style="210" customWidth="1"/>
    <col min="7942" max="8192" width="11.42578125" style="210"/>
    <col min="8193" max="8193" width="0.140625" style="210" customWidth="1"/>
    <col min="8194" max="8194" width="2.7109375" style="210" customWidth="1"/>
    <col min="8195" max="8195" width="18.5703125" style="210" customWidth="1"/>
    <col min="8196" max="8196" width="1.28515625" style="210" customWidth="1"/>
    <col min="8197" max="8197" width="58.85546875" style="210" customWidth="1"/>
    <col min="8198" max="8448" width="11.42578125" style="210"/>
    <col min="8449" max="8449" width="0.140625" style="210" customWidth="1"/>
    <col min="8450" max="8450" width="2.7109375" style="210" customWidth="1"/>
    <col min="8451" max="8451" width="18.5703125" style="210" customWidth="1"/>
    <col min="8452" max="8452" width="1.28515625" style="210" customWidth="1"/>
    <col min="8453" max="8453" width="58.85546875" style="210" customWidth="1"/>
    <col min="8454" max="8704" width="11.42578125" style="210"/>
    <col min="8705" max="8705" width="0.140625" style="210" customWidth="1"/>
    <col min="8706" max="8706" width="2.7109375" style="210" customWidth="1"/>
    <col min="8707" max="8707" width="18.5703125" style="210" customWidth="1"/>
    <col min="8708" max="8708" width="1.28515625" style="210" customWidth="1"/>
    <col min="8709" max="8709" width="58.85546875" style="210" customWidth="1"/>
    <col min="8710" max="8960" width="11.42578125" style="210"/>
    <col min="8961" max="8961" width="0.140625" style="210" customWidth="1"/>
    <col min="8962" max="8962" width="2.7109375" style="210" customWidth="1"/>
    <col min="8963" max="8963" width="18.5703125" style="210" customWidth="1"/>
    <col min="8964" max="8964" width="1.28515625" style="210" customWidth="1"/>
    <col min="8965" max="8965" width="58.85546875" style="210" customWidth="1"/>
    <col min="8966" max="9216" width="11.42578125" style="210"/>
    <col min="9217" max="9217" width="0.140625" style="210" customWidth="1"/>
    <col min="9218" max="9218" width="2.7109375" style="210" customWidth="1"/>
    <col min="9219" max="9219" width="18.5703125" style="210" customWidth="1"/>
    <col min="9220" max="9220" width="1.28515625" style="210" customWidth="1"/>
    <col min="9221" max="9221" width="58.85546875" style="210" customWidth="1"/>
    <col min="9222" max="9472" width="11.42578125" style="210"/>
    <col min="9473" max="9473" width="0.140625" style="210" customWidth="1"/>
    <col min="9474" max="9474" width="2.7109375" style="210" customWidth="1"/>
    <col min="9475" max="9475" width="18.5703125" style="210" customWidth="1"/>
    <col min="9476" max="9476" width="1.28515625" style="210" customWidth="1"/>
    <col min="9477" max="9477" width="58.85546875" style="210" customWidth="1"/>
    <col min="9478" max="9728" width="11.42578125" style="210"/>
    <col min="9729" max="9729" width="0.140625" style="210" customWidth="1"/>
    <col min="9730" max="9730" width="2.7109375" style="210" customWidth="1"/>
    <col min="9731" max="9731" width="18.5703125" style="210" customWidth="1"/>
    <col min="9732" max="9732" width="1.28515625" style="210" customWidth="1"/>
    <col min="9733" max="9733" width="58.85546875" style="210" customWidth="1"/>
    <col min="9734" max="9984" width="11.42578125" style="210"/>
    <col min="9985" max="9985" width="0.140625" style="210" customWidth="1"/>
    <col min="9986" max="9986" width="2.7109375" style="210" customWidth="1"/>
    <col min="9987" max="9987" width="18.5703125" style="210" customWidth="1"/>
    <col min="9988" max="9988" width="1.28515625" style="210" customWidth="1"/>
    <col min="9989" max="9989" width="58.85546875" style="210" customWidth="1"/>
    <col min="9990" max="10240" width="11.42578125" style="210"/>
    <col min="10241" max="10241" width="0.140625" style="210" customWidth="1"/>
    <col min="10242" max="10242" width="2.7109375" style="210" customWidth="1"/>
    <col min="10243" max="10243" width="18.5703125" style="210" customWidth="1"/>
    <col min="10244" max="10244" width="1.28515625" style="210" customWidth="1"/>
    <col min="10245" max="10245" width="58.85546875" style="210" customWidth="1"/>
    <col min="10246" max="10496" width="11.42578125" style="210"/>
    <col min="10497" max="10497" width="0.140625" style="210" customWidth="1"/>
    <col min="10498" max="10498" width="2.7109375" style="210" customWidth="1"/>
    <col min="10499" max="10499" width="18.5703125" style="210" customWidth="1"/>
    <col min="10500" max="10500" width="1.28515625" style="210" customWidth="1"/>
    <col min="10501" max="10501" width="58.85546875" style="210" customWidth="1"/>
    <col min="10502" max="10752" width="11.42578125" style="210"/>
    <col min="10753" max="10753" width="0.140625" style="210" customWidth="1"/>
    <col min="10754" max="10754" width="2.7109375" style="210" customWidth="1"/>
    <col min="10755" max="10755" width="18.5703125" style="210" customWidth="1"/>
    <col min="10756" max="10756" width="1.28515625" style="210" customWidth="1"/>
    <col min="10757" max="10757" width="58.85546875" style="210" customWidth="1"/>
    <col min="10758" max="11008" width="11.42578125" style="210"/>
    <col min="11009" max="11009" width="0.140625" style="210" customWidth="1"/>
    <col min="11010" max="11010" width="2.7109375" style="210" customWidth="1"/>
    <col min="11011" max="11011" width="18.5703125" style="210" customWidth="1"/>
    <col min="11012" max="11012" width="1.28515625" style="210" customWidth="1"/>
    <col min="11013" max="11013" width="58.85546875" style="210" customWidth="1"/>
    <col min="11014" max="11264" width="11.42578125" style="210"/>
    <col min="11265" max="11265" width="0.140625" style="210" customWidth="1"/>
    <col min="11266" max="11266" width="2.7109375" style="210" customWidth="1"/>
    <col min="11267" max="11267" width="18.5703125" style="210" customWidth="1"/>
    <col min="11268" max="11268" width="1.28515625" style="210" customWidth="1"/>
    <col min="11269" max="11269" width="58.85546875" style="210" customWidth="1"/>
    <col min="11270" max="11520" width="11.42578125" style="210"/>
    <col min="11521" max="11521" width="0.140625" style="210" customWidth="1"/>
    <col min="11522" max="11522" width="2.7109375" style="210" customWidth="1"/>
    <col min="11523" max="11523" width="18.5703125" style="210" customWidth="1"/>
    <col min="11524" max="11524" width="1.28515625" style="210" customWidth="1"/>
    <col min="11525" max="11525" width="58.85546875" style="210" customWidth="1"/>
    <col min="11526" max="11776" width="11.42578125" style="210"/>
    <col min="11777" max="11777" width="0.140625" style="210" customWidth="1"/>
    <col min="11778" max="11778" width="2.7109375" style="210" customWidth="1"/>
    <col min="11779" max="11779" width="18.5703125" style="210" customWidth="1"/>
    <col min="11780" max="11780" width="1.28515625" style="210" customWidth="1"/>
    <col min="11781" max="11781" width="58.85546875" style="210" customWidth="1"/>
    <col min="11782" max="12032" width="11.42578125" style="210"/>
    <col min="12033" max="12033" width="0.140625" style="210" customWidth="1"/>
    <col min="12034" max="12034" width="2.7109375" style="210" customWidth="1"/>
    <col min="12035" max="12035" width="18.5703125" style="210" customWidth="1"/>
    <col min="12036" max="12036" width="1.28515625" style="210" customWidth="1"/>
    <col min="12037" max="12037" width="58.85546875" style="210" customWidth="1"/>
    <col min="12038" max="12288" width="11.42578125" style="210"/>
    <col min="12289" max="12289" width="0.140625" style="210" customWidth="1"/>
    <col min="12290" max="12290" width="2.7109375" style="210" customWidth="1"/>
    <col min="12291" max="12291" width="18.5703125" style="210" customWidth="1"/>
    <col min="12292" max="12292" width="1.28515625" style="210" customWidth="1"/>
    <col min="12293" max="12293" width="58.85546875" style="210" customWidth="1"/>
    <col min="12294" max="12544" width="11.42578125" style="210"/>
    <col min="12545" max="12545" width="0.140625" style="210" customWidth="1"/>
    <col min="12546" max="12546" width="2.7109375" style="210" customWidth="1"/>
    <col min="12547" max="12547" width="18.5703125" style="210" customWidth="1"/>
    <col min="12548" max="12548" width="1.28515625" style="210" customWidth="1"/>
    <col min="12549" max="12549" width="58.85546875" style="210" customWidth="1"/>
    <col min="12550" max="12800" width="11.42578125" style="210"/>
    <col min="12801" max="12801" width="0.140625" style="210" customWidth="1"/>
    <col min="12802" max="12802" width="2.7109375" style="210" customWidth="1"/>
    <col min="12803" max="12803" width="18.5703125" style="210" customWidth="1"/>
    <col min="12804" max="12804" width="1.28515625" style="210" customWidth="1"/>
    <col min="12805" max="12805" width="58.85546875" style="210" customWidth="1"/>
    <col min="12806" max="13056" width="11.42578125" style="210"/>
    <col min="13057" max="13057" width="0.140625" style="210" customWidth="1"/>
    <col min="13058" max="13058" width="2.7109375" style="210" customWidth="1"/>
    <col min="13059" max="13059" width="18.5703125" style="210" customWidth="1"/>
    <col min="13060" max="13060" width="1.28515625" style="210" customWidth="1"/>
    <col min="13061" max="13061" width="58.85546875" style="210" customWidth="1"/>
    <col min="13062" max="13312" width="11.42578125" style="210"/>
    <col min="13313" max="13313" width="0.140625" style="210" customWidth="1"/>
    <col min="13314" max="13314" width="2.7109375" style="210" customWidth="1"/>
    <col min="13315" max="13315" width="18.5703125" style="210" customWidth="1"/>
    <col min="13316" max="13316" width="1.28515625" style="210" customWidth="1"/>
    <col min="13317" max="13317" width="58.85546875" style="210" customWidth="1"/>
    <col min="13318" max="13568" width="11.42578125" style="210"/>
    <col min="13569" max="13569" width="0.140625" style="210" customWidth="1"/>
    <col min="13570" max="13570" width="2.7109375" style="210" customWidth="1"/>
    <col min="13571" max="13571" width="18.5703125" style="210" customWidth="1"/>
    <col min="13572" max="13572" width="1.28515625" style="210" customWidth="1"/>
    <col min="13573" max="13573" width="58.85546875" style="210" customWidth="1"/>
    <col min="13574" max="13824" width="11.42578125" style="210"/>
    <col min="13825" max="13825" width="0.140625" style="210" customWidth="1"/>
    <col min="13826" max="13826" width="2.7109375" style="210" customWidth="1"/>
    <col min="13827" max="13827" width="18.5703125" style="210" customWidth="1"/>
    <col min="13828" max="13828" width="1.28515625" style="210" customWidth="1"/>
    <col min="13829" max="13829" width="58.85546875" style="210" customWidth="1"/>
    <col min="13830" max="14080" width="11.42578125" style="210"/>
    <col min="14081" max="14081" width="0.140625" style="210" customWidth="1"/>
    <col min="14082" max="14082" width="2.7109375" style="210" customWidth="1"/>
    <col min="14083" max="14083" width="18.5703125" style="210" customWidth="1"/>
    <col min="14084" max="14084" width="1.28515625" style="210" customWidth="1"/>
    <col min="14085" max="14085" width="58.85546875" style="210" customWidth="1"/>
    <col min="14086" max="14336" width="11.42578125" style="210"/>
    <col min="14337" max="14337" width="0.140625" style="210" customWidth="1"/>
    <col min="14338" max="14338" width="2.7109375" style="210" customWidth="1"/>
    <col min="14339" max="14339" width="18.5703125" style="210" customWidth="1"/>
    <col min="14340" max="14340" width="1.28515625" style="210" customWidth="1"/>
    <col min="14341" max="14341" width="58.85546875" style="210" customWidth="1"/>
    <col min="14342" max="14592" width="11.42578125" style="210"/>
    <col min="14593" max="14593" width="0.140625" style="210" customWidth="1"/>
    <col min="14594" max="14594" width="2.7109375" style="210" customWidth="1"/>
    <col min="14595" max="14595" width="18.5703125" style="210" customWidth="1"/>
    <col min="14596" max="14596" width="1.28515625" style="210" customWidth="1"/>
    <col min="14597" max="14597" width="58.85546875" style="210" customWidth="1"/>
    <col min="14598" max="14848" width="11.42578125" style="210"/>
    <col min="14849" max="14849" width="0.140625" style="210" customWidth="1"/>
    <col min="14850" max="14850" width="2.7109375" style="210" customWidth="1"/>
    <col min="14851" max="14851" width="18.5703125" style="210" customWidth="1"/>
    <col min="14852" max="14852" width="1.28515625" style="210" customWidth="1"/>
    <col min="14853" max="14853" width="58.85546875" style="210" customWidth="1"/>
    <col min="14854" max="15104" width="11.42578125" style="210"/>
    <col min="15105" max="15105" width="0.140625" style="210" customWidth="1"/>
    <col min="15106" max="15106" width="2.7109375" style="210" customWidth="1"/>
    <col min="15107" max="15107" width="18.5703125" style="210" customWidth="1"/>
    <col min="15108" max="15108" width="1.28515625" style="210" customWidth="1"/>
    <col min="15109" max="15109" width="58.85546875" style="210" customWidth="1"/>
    <col min="15110" max="15360" width="11.42578125" style="210"/>
    <col min="15361" max="15361" width="0.140625" style="210" customWidth="1"/>
    <col min="15362" max="15362" width="2.7109375" style="210" customWidth="1"/>
    <col min="15363" max="15363" width="18.5703125" style="210" customWidth="1"/>
    <col min="15364" max="15364" width="1.28515625" style="210" customWidth="1"/>
    <col min="15365" max="15365" width="58.85546875" style="210" customWidth="1"/>
    <col min="15366" max="15616" width="11.42578125" style="210"/>
    <col min="15617" max="15617" width="0.140625" style="210" customWidth="1"/>
    <col min="15618" max="15618" width="2.7109375" style="210" customWidth="1"/>
    <col min="15619" max="15619" width="18.5703125" style="210" customWidth="1"/>
    <col min="15620" max="15620" width="1.28515625" style="210" customWidth="1"/>
    <col min="15621" max="15621" width="58.85546875" style="210" customWidth="1"/>
    <col min="15622" max="15872" width="11.42578125" style="210"/>
    <col min="15873" max="15873" width="0.140625" style="210" customWidth="1"/>
    <col min="15874" max="15874" width="2.7109375" style="210" customWidth="1"/>
    <col min="15875" max="15875" width="18.5703125" style="210" customWidth="1"/>
    <col min="15876" max="15876" width="1.28515625" style="210" customWidth="1"/>
    <col min="15877" max="15877" width="58.85546875" style="210" customWidth="1"/>
    <col min="15878" max="16128" width="11.42578125" style="210"/>
    <col min="16129" max="16129" width="0.140625" style="210" customWidth="1"/>
    <col min="16130" max="16130" width="2.7109375" style="210" customWidth="1"/>
    <col min="16131" max="16131" width="18.5703125" style="210" customWidth="1"/>
    <col min="16132" max="16132" width="1.28515625" style="210" customWidth="1"/>
    <col min="16133" max="16133" width="58.85546875" style="210" customWidth="1"/>
    <col min="16134" max="16384" width="11.42578125" style="210"/>
  </cols>
  <sheetData>
    <row r="1" spans="1:5" ht="0.75" customHeight="1"/>
    <row r="2" spans="1:5" ht="21" customHeight="1">
      <c r="E2" s="66" t="s">
        <v>36</v>
      </c>
    </row>
    <row r="3" spans="1:5" ht="15" customHeight="1">
      <c r="E3" s="987" t="s">
        <v>559</v>
      </c>
    </row>
    <row r="4" spans="1:5" s="211" customFormat="1" ht="20.25" customHeight="1">
      <c r="B4" s="212"/>
      <c r="C4" s="6" t="str">
        <f>Indice!C4</f>
        <v>Producción de energía eléctrica</v>
      </c>
    </row>
    <row r="5" spans="1:5" s="211" customFormat="1" ht="12.75" customHeight="1">
      <c r="B5" s="212"/>
      <c r="C5" s="213"/>
    </row>
    <row r="6" spans="1:5" s="211" customFormat="1" ht="13.5" customHeight="1">
      <c r="B6" s="212"/>
      <c r="C6" s="214"/>
      <c r="D6" s="215"/>
      <c r="E6" s="215"/>
    </row>
    <row r="7" spans="1:5" s="211" customFormat="1" ht="12.75" customHeight="1">
      <c r="B7" s="212"/>
      <c r="C7" s="1029" t="s">
        <v>299</v>
      </c>
      <c r="D7" s="215"/>
      <c r="E7" s="581"/>
    </row>
    <row r="8" spans="1:5" ht="12.75" customHeight="1">
      <c r="A8" s="211"/>
      <c r="B8" s="212"/>
      <c r="C8" s="1029"/>
      <c r="D8" s="215"/>
      <c r="E8" s="581"/>
    </row>
    <row r="9" spans="1:5" ht="12.75" customHeight="1">
      <c r="A9" s="211"/>
      <c r="B9" s="212"/>
      <c r="C9" s="1029"/>
      <c r="D9" s="215"/>
      <c r="E9" s="581"/>
    </row>
    <row r="10" spans="1:5" ht="12.75" customHeight="1">
      <c r="A10" s="211"/>
      <c r="B10" s="212"/>
      <c r="C10" s="347" t="s">
        <v>1</v>
      </c>
      <c r="D10" s="215"/>
      <c r="E10" s="581"/>
    </row>
    <row r="11" spans="1:5" ht="12.75" customHeight="1">
      <c r="A11" s="211"/>
      <c r="B11" s="212"/>
      <c r="D11" s="215"/>
      <c r="E11" s="582"/>
    </row>
    <row r="12" spans="1:5" ht="12.75" customHeight="1">
      <c r="A12" s="211"/>
      <c r="B12" s="212"/>
      <c r="D12" s="215"/>
      <c r="E12" s="582"/>
    </row>
    <row r="13" spans="1:5" ht="12.75" customHeight="1">
      <c r="A13" s="211"/>
      <c r="B13" s="212"/>
      <c r="C13" s="214"/>
      <c r="D13" s="215"/>
      <c r="E13" s="582"/>
    </row>
    <row r="14" spans="1:5" ht="12.75" customHeight="1">
      <c r="A14" s="211"/>
      <c r="B14" s="212"/>
      <c r="C14" s="214"/>
      <c r="D14" s="215"/>
      <c r="E14" s="582"/>
    </row>
    <row r="15" spans="1:5" ht="12.75" customHeight="1">
      <c r="A15" s="211"/>
      <c r="B15" s="212"/>
      <c r="C15" s="214"/>
      <c r="D15" s="215"/>
      <c r="E15" s="582"/>
    </row>
    <row r="16" spans="1:5" ht="12.75" customHeight="1">
      <c r="A16" s="211"/>
      <c r="B16" s="212"/>
      <c r="C16" s="214"/>
      <c r="D16" s="215"/>
      <c r="E16" s="582"/>
    </row>
    <row r="17" spans="1:11" ht="12.75" customHeight="1">
      <c r="A17" s="211"/>
      <c r="B17" s="212"/>
      <c r="C17" s="214"/>
      <c r="D17" s="215"/>
      <c r="E17" s="582"/>
    </row>
    <row r="18" spans="1:11" ht="12.75" customHeight="1">
      <c r="A18" s="211"/>
      <c r="B18" s="212"/>
      <c r="C18" s="214"/>
      <c r="D18" s="215"/>
      <c r="E18" s="582"/>
    </row>
    <row r="19" spans="1:11" ht="12.75" customHeight="1">
      <c r="A19" s="211"/>
      <c r="B19" s="212"/>
      <c r="C19" s="214"/>
      <c r="D19" s="215"/>
      <c r="E19" s="582"/>
    </row>
    <row r="20" spans="1:11" ht="12.75" customHeight="1">
      <c r="A20" s="211"/>
      <c r="B20" s="212"/>
      <c r="C20" s="214"/>
      <c r="D20" s="215"/>
      <c r="E20" s="582"/>
    </row>
    <row r="21" spans="1:11" ht="12.75" customHeight="1">
      <c r="A21" s="211"/>
      <c r="B21" s="212"/>
      <c r="C21" s="214"/>
      <c r="D21" s="215"/>
      <c r="E21" s="582"/>
    </row>
    <row r="22" spans="1:11">
      <c r="E22" s="586"/>
    </row>
    <row r="23" spans="1:11">
      <c r="E23" s="586"/>
    </row>
    <row r="24" spans="1:11">
      <c r="E24" s="586"/>
    </row>
    <row r="26" spans="1:11">
      <c r="E26" s="775"/>
    </row>
    <row r="27" spans="1:11">
      <c r="E27" s="295"/>
      <c r="F27" s="295"/>
      <c r="G27" s="295"/>
      <c r="H27" s="295"/>
      <c r="I27" s="295"/>
      <c r="J27" s="295"/>
      <c r="K27" s="295"/>
    </row>
  </sheetData>
  <mergeCells count="1">
    <mergeCell ref="C7:C9"/>
  </mergeCells>
  <hyperlinks>
    <hyperlink ref="C4" location="Indice!A1" display="Indice!A1" xr:uid="{00000000-0004-0000-0100-000000000000}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horizontalDpi="4294967292" verticalDpi="4294967292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1EAEAA-A115-4B93-B23C-2C9D6368CFC7}">
  <sheetPr codeName="Hoja26">
    <pageSetUpPr autoPageBreaks="0"/>
  </sheetPr>
  <dimension ref="A1:X34"/>
  <sheetViews>
    <sheetView showGridLines="0" showRowColHeaders="0" zoomScaleNormal="100" workbookViewId="0">
      <selection activeCell="B2" sqref="B2"/>
    </sheetView>
  </sheetViews>
  <sheetFormatPr baseColWidth="10" defaultRowHeight="11.25"/>
  <cols>
    <col min="1" max="1" width="0.140625" style="27" customWidth="1"/>
    <col min="2" max="2" width="2.7109375" style="27" customWidth="1"/>
    <col min="3" max="3" width="23.7109375" style="27" customWidth="1"/>
    <col min="4" max="4" width="1.28515625" style="27" customWidth="1"/>
    <col min="5" max="5" width="27" style="373" customWidth="1"/>
    <col min="6" max="9" width="7" style="373" customWidth="1"/>
    <col min="10" max="10" width="7.28515625" style="373" customWidth="1"/>
    <col min="11" max="11" width="9" style="369" customWidth="1"/>
    <col min="12" max="12" width="9.5703125" style="384" hidden="1" customWidth="1"/>
    <col min="13" max="13" width="9.5703125" style="373" hidden="1" customWidth="1"/>
    <col min="14" max="14" width="1.7109375" style="373" hidden="1" customWidth="1"/>
    <col min="15" max="16" width="0" style="373" hidden="1" customWidth="1"/>
    <col min="17" max="17" width="11.42578125" style="373"/>
    <col min="18" max="21" width="12.42578125" style="373" bestFit="1" customWidth="1"/>
    <col min="22" max="22" width="12.85546875" style="373" customWidth="1"/>
    <col min="23" max="256" width="11.42578125" style="373"/>
    <col min="257" max="257" width="0.140625" style="373" customWidth="1"/>
    <col min="258" max="258" width="2.7109375" style="373" customWidth="1"/>
    <col min="259" max="259" width="15.42578125" style="373" customWidth="1"/>
    <col min="260" max="260" width="1.28515625" style="373" customWidth="1"/>
    <col min="261" max="261" width="27" style="373" customWidth="1"/>
    <col min="262" max="264" width="7" style="373" customWidth="1"/>
    <col min="265" max="265" width="8" style="373" customWidth="1"/>
    <col min="266" max="266" width="7.28515625" style="373" customWidth="1"/>
    <col min="267" max="267" width="9" style="373" customWidth="1"/>
    <col min="268" max="272" width="0" style="373" hidden="1" customWidth="1"/>
    <col min="273" max="273" width="11.42578125" style="373"/>
    <col min="274" max="277" width="12.42578125" style="373" bestFit="1" customWidth="1"/>
    <col min="278" max="278" width="12.85546875" style="373" customWidth="1"/>
    <col min="279" max="512" width="11.42578125" style="373"/>
    <col min="513" max="513" width="0.140625" style="373" customWidth="1"/>
    <col min="514" max="514" width="2.7109375" style="373" customWidth="1"/>
    <col min="515" max="515" width="15.42578125" style="373" customWidth="1"/>
    <col min="516" max="516" width="1.28515625" style="373" customWidth="1"/>
    <col min="517" max="517" width="27" style="373" customWidth="1"/>
    <col min="518" max="520" width="7" style="373" customWidth="1"/>
    <col min="521" max="521" width="8" style="373" customWidth="1"/>
    <col min="522" max="522" width="7.28515625" style="373" customWidth="1"/>
    <col min="523" max="523" width="9" style="373" customWidth="1"/>
    <col min="524" max="528" width="0" style="373" hidden="1" customWidth="1"/>
    <col min="529" max="529" width="11.42578125" style="373"/>
    <col min="530" max="533" width="12.42578125" style="373" bestFit="1" customWidth="1"/>
    <col min="534" max="534" width="12.85546875" style="373" customWidth="1"/>
    <col min="535" max="768" width="11.42578125" style="373"/>
    <col min="769" max="769" width="0.140625" style="373" customWidth="1"/>
    <col min="770" max="770" width="2.7109375" style="373" customWidth="1"/>
    <col min="771" max="771" width="15.42578125" style="373" customWidth="1"/>
    <col min="772" max="772" width="1.28515625" style="373" customWidth="1"/>
    <col min="773" max="773" width="27" style="373" customWidth="1"/>
    <col min="774" max="776" width="7" style="373" customWidth="1"/>
    <col min="777" max="777" width="8" style="373" customWidth="1"/>
    <col min="778" max="778" width="7.28515625" style="373" customWidth="1"/>
    <col min="779" max="779" width="9" style="373" customWidth="1"/>
    <col min="780" max="784" width="0" style="373" hidden="1" customWidth="1"/>
    <col min="785" max="785" width="11.42578125" style="373"/>
    <col min="786" max="789" width="12.42578125" style="373" bestFit="1" customWidth="1"/>
    <col min="790" max="790" width="12.85546875" style="373" customWidth="1"/>
    <col min="791" max="1024" width="11.42578125" style="373"/>
    <col min="1025" max="1025" width="0.140625" style="373" customWidth="1"/>
    <col min="1026" max="1026" width="2.7109375" style="373" customWidth="1"/>
    <col min="1027" max="1027" width="15.42578125" style="373" customWidth="1"/>
    <col min="1028" max="1028" width="1.28515625" style="373" customWidth="1"/>
    <col min="1029" max="1029" width="27" style="373" customWidth="1"/>
    <col min="1030" max="1032" width="7" style="373" customWidth="1"/>
    <col min="1033" max="1033" width="8" style="373" customWidth="1"/>
    <col min="1034" max="1034" width="7.28515625" style="373" customWidth="1"/>
    <col min="1035" max="1035" width="9" style="373" customWidth="1"/>
    <col min="1036" max="1040" width="0" style="373" hidden="1" customWidth="1"/>
    <col min="1041" max="1041" width="11.42578125" style="373"/>
    <col min="1042" max="1045" width="12.42578125" style="373" bestFit="1" customWidth="1"/>
    <col min="1046" max="1046" width="12.85546875" style="373" customWidth="1"/>
    <col min="1047" max="1280" width="11.42578125" style="373"/>
    <col min="1281" max="1281" width="0.140625" style="373" customWidth="1"/>
    <col min="1282" max="1282" width="2.7109375" style="373" customWidth="1"/>
    <col min="1283" max="1283" width="15.42578125" style="373" customWidth="1"/>
    <col min="1284" max="1284" width="1.28515625" style="373" customWidth="1"/>
    <col min="1285" max="1285" width="27" style="373" customWidth="1"/>
    <col min="1286" max="1288" width="7" style="373" customWidth="1"/>
    <col min="1289" max="1289" width="8" style="373" customWidth="1"/>
    <col min="1290" max="1290" width="7.28515625" style="373" customWidth="1"/>
    <col min="1291" max="1291" width="9" style="373" customWidth="1"/>
    <col min="1292" max="1296" width="0" style="373" hidden="1" customWidth="1"/>
    <col min="1297" max="1297" width="11.42578125" style="373"/>
    <col min="1298" max="1301" width="12.42578125" style="373" bestFit="1" customWidth="1"/>
    <col min="1302" max="1302" width="12.85546875" style="373" customWidth="1"/>
    <col min="1303" max="1536" width="11.42578125" style="373"/>
    <col min="1537" max="1537" width="0.140625" style="373" customWidth="1"/>
    <col min="1538" max="1538" width="2.7109375" style="373" customWidth="1"/>
    <col min="1539" max="1539" width="15.42578125" style="373" customWidth="1"/>
    <col min="1540" max="1540" width="1.28515625" style="373" customWidth="1"/>
    <col min="1541" max="1541" width="27" style="373" customWidth="1"/>
    <col min="1542" max="1544" width="7" style="373" customWidth="1"/>
    <col min="1545" max="1545" width="8" style="373" customWidth="1"/>
    <col min="1546" max="1546" width="7.28515625" style="373" customWidth="1"/>
    <col min="1547" max="1547" width="9" style="373" customWidth="1"/>
    <col min="1548" max="1552" width="0" style="373" hidden="1" customWidth="1"/>
    <col min="1553" max="1553" width="11.42578125" style="373"/>
    <col min="1554" max="1557" width="12.42578125" style="373" bestFit="1" customWidth="1"/>
    <col min="1558" max="1558" width="12.85546875" style="373" customWidth="1"/>
    <col min="1559" max="1792" width="11.42578125" style="373"/>
    <col min="1793" max="1793" width="0.140625" style="373" customWidth="1"/>
    <col min="1794" max="1794" width="2.7109375" style="373" customWidth="1"/>
    <col min="1795" max="1795" width="15.42578125" style="373" customWidth="1"/>
    <col min="1796" max="1796" width="1.28515625" style="373" customWidth="1"/>
    <col min="1797" max="1797" width="27" style="373" customWidth="1"/>
    <col min="1798" max="1800" width="7" style="373" customWidth="1"/>
    <col min="1801" max="1801" width="8" style="373" customWidth="1"/>
    <col min="1802" max="1802" width="7.28515625" style="373" customWidth="1"/>
    <col min="1803" max="1803" width="9" style="373" customWidth="1"/>
    <col min="1804" max="1808" width="0" style="373" hidden="1" customWidth="1"/>
    <col min="1809" max="1809" width="11.42578125" style="373"/>
    <col min="1810" max="1813" width="12.42578125" style="373" bestFit="1" customWidth="1"/>
    <col min="1814" max="1814" width="12.85546875" style="373" customWidth="1"/>
    <col min="1815" max="2048" width="11.42578125" style="373"/>
    <col min="2049" max="2049" width="0.140625" style="373" customWidth="1"/>
    <col min="2050" max="2050" width="2.7109375" style="373" customWidth="1"/>
    <col min="2051" max="2051" width="15.42578125" style="373" customWidth="1"/>
    <col min="2052" max="2052" width="1.28515625" style="373" customWidth="1"/>
    <col min="2053" max="2053" width="27" style="373" customWidth="1"/>
    <col min="2054" max="2056" width="7" style="373" customWidth="1"/>
    <col min="2057" max="2057" width="8" style="373" customWidth="1"/>
    <col min="2058" max="2058" width="7.28515625" style="373" customWidth="1"/>
    <col min="2059" max="2059" width="9" style="373" customWidth="1"/>
    <col min="2060" max="2064" width="0" style="373" hidden="1" customWidth="1"/>
    <col min="2065" max="2065" width="11.42578125" style="373"/>
    <col min="2066" max="2069" width="12.42578125" style="373" bestFit="1" customWidth="1"/>
    <col min="2070" max="2070" width="12.85546875" style="373" customWidth="1"/>
    <col min="2071" max="2304" width="11.42578125" style="373"/>
    <col min="2305" max="2305" width="0.140625" style="373" customWidth="1"/>
    <col min="2306" max="2306" width="2.7109375" style="373" customWidth="1"/>
    <col min="2307" max="2307" width="15.42578125" style="373" customWidth="1"/>
    <col min="2308" max="2308" width="1.28515625" style="373" customWidth="1"/>
    <col min="2309" max="2309" width="27" style="373" customWidth="1"/>
    <col min="2310" max="2312" width="7" style="373" customWidth="1"/>
    <col min="2313" max="2313" width="8" style="373" customWidth="1"/>
    <col min="2314" max="2314" width="7.28515625" style="373" customWidth="1"/>
    <col min="2315" max="2315" width="9" style="373" customWidth="1"/>
    <col min="2316" max="2320" width="0" style="373" hidden="1" customWidth="1"/>
    <col min="2321" max="2321" width="11.42578125" style="373"/>
    <col min="2322" max="2325" width="12.42578125" style="373" bestFit="1" customWidth="1"/>
    <col min="2326" max="2326" width="12.85546875" style="373" customWidth="1"/>
    <col min="2327" max="2560" width="11.42578125" style="373"/>
    <col min="2561" max="2561" width="0.140625" style="373" customWidth="1"/>
    <col min="2562" max="2562" width="2.7109375" style="373" customWidth="1"/>
    <col min="2563" max="2563" width="15.42578125" style="373" customWidth="1"/>
    <col min="2564" max="2564" width="1.28515625" style="373" customWidth="1"/>
    <col min="2565" max="2565" width="27" style="373" customWidth="1"/>
    <col min="2566" max="2568" width="7" style="373" customWidth="1"/>
    <col min="2569" max="2569" width="8" style="373" customWidth="1"/>
    <col min="2570" max="2570" width="7.28515625" style="373" customWidth="1"/>
    <col min="2571" max="2571" width="9" style="373" customWidth="1"/>
    <col min="2572" max="2576" width="0" style="373" hidden="1" customWidth="1"/>
    <col min="2577" max="2577" width="11.42578125" style="373"/>
    <col min="2578" max="2581" width="12.42578125" style="373" bestFit="1" customWidth="1"/>
    <col min="2582" max="2582" width="12.85546875" style="373" customWidth="1"/>
    <col min="2583" max="2816" width="11.42578125" style="373"/>
    <col min="2817" max="2817" width="0.140625" style="373" customWidth="1"/>
    <col min="2818" max="2818" width="2.7109375" style="373" customWidth="1"/>
    <col min="2819" max="2819" width="15.42578125" style="373" customWidth="1"/>
    <col min="2820" max="2820" width="1.28515625" style="373" customWidth="1"/>
    <col min="2821" max="2821" width="27" style="373" customWidth="1"/>
    <col min="2822" max="2824" width="7" style="373" customWidth="1"/>
    <col min="2825" max="2825" width="8" style="373" customWidth="1"/>
    <col min="2826" max="2826" width="7.28515625" style="373" customWidth="1"/>
    <col min="2827" max="2827" width="9" style="373" customWidth="1"/>
    <col min="2828" max="2832" width="0" style="373" hidden="1" customWidth="1"/>
    <col min="2833" max="2833" width="11.42578125" style="373"/>
    <col min="2834" max="2837" width="12.42578125" style="373" bestFit="1" customWidth="1"/>
    <col min="2838" max="2838" width="12.85546875" style="373" customWidth="1"/>
    <col min="2839" max="3072" width="11.42578125" style="373"/>
    <col min="3073" max="3073" width="0.140625" style="373" customWidth="1"/>
    <col min="3074" max="3074" width="2.7109375" style="373" customWidth="1"/>
    <col min="3075" max="3075" width="15.42578125" style="373" customWidth="1"/>
    <col min="3076" max="3076" width="1.28515625" style="373" customWidth="1"/>
    <col min="3077" max="3077" width="27" style="373" customWidth="1"/>
    <col min="3078" max="3080" width="7" style="373" customWidth="1"/>
    <col min="3081" max="3081" width="8" style="373" customWidth="1"/>
    <col min="3082" max="3082" width="7.28515625" style="373" customWidth="1"/>
    <col min="3083" max="3083" width="9" style="373" customWidth="1"/>
    <col min="3084" max="3088" width="0" style="373" hidden="1" customWidth="1"/>
    <col min="3089" max="3089" width="11.42578125" style="373"/>
    <col min="3090" max="3093" width="12.42578125" style="373" bestFit="1" customWidth="1"/>
    <col min="3094" max="3094" width="12.85546875" style="373" customWidth="1"/>
    <col min="3095" max="3328" width="11.42578125" style="373"/>
    <col min="3329" max="3329" width="0.140625" style="373" customWidth="1"/>
    <col min="3330" max="3330" width="2.7109375" style="373" customWidth="1"/>
    <col min="3331" max="3331" width="15.42578125" style="373" customWidth="1"/>
    <col min="3332" max="3332" width="1.28515625" style="373" customWidth="1"/>
    <col min="3333" max="3333" width="27" style="373" customWidth="1"/>
    <col min="3334" max="3336" width="7" style="373" customWidth="1"/>
    <col min="3337" max="3337" width="8" style="373" customWidth="1"/>
    <col min="3338" max="3338" width="7.28515625" style="373" customWidth="1"/>
    <col min="3339" max="3339" width="9" style="373" customWidth="1"/>
    <col min="3340" max="3344" width="0" style="373" hidden="1" customWidth="1"/>
    <col min="3345" max="3345" width="11.42578125" style="373"/>
    <col min="3346" max="3349" width="12.42578125" style="373" bestFit="1" customWidth="1"/>
    <col min="3350" max="3350" width="12.85546875" style="373" customWidth="1"/>
    <col min="3351" max="3584" width="11.42578125" style="373"/>
    <col min="3585" max="3585" width="0.140625" style="373" customWidth="1"/>
    <col min="3586" max="3586" width="2.7109375" style="373" customWidth="1"/>
    <col min="3587" max="3587" width="15.42578125" style="373" customWidth="1"/>
    <col min="3588" max="3588" width="1.28515625" style="373" customWidth="1"/>
    <col min="3589" max="3589" width="27" style="373" customWidth="1"/>
    <col min="3590" max="3592" width="7" style="373" customWidth="1"/>
    <col min="3593" max="3593" width="8" style="373" customWidth="1"/>
    <col min="3594" max="3594" width="7.28515625" style="373" customWidth="1"/>
    <col min="3595" max="3595" width="9" style="373" customWidth="1"/>
    <col min="3596" max="3600" width="0" style="373" hidden="1" customWidth="1"/>
    <col min="3601" max="3601" width="11.42578125" style="373"/>
    <col min="3602" max="3605" width="12.42578125" style="373" bestFit="1" customWidth="1"/>
    <col min="3606" max="3606" width="12.85546875" style="373" customWidth="1"/>
    <col min="3607" max="3840" width="11.42578125" style="373"/>
    <col min="3841" max="3841" width="0.140625" style="373" customWidth="1"/>
    <col min="3842" max="3842" width="2.7109375" style="373" customWidth="1"/>
    <col min="3843" max="3843" width="15.42578125" style="373" customWidth="1"/>
    <col min="3844" max="3844" width="1.28515625" style="373" customWidth="1"/>
    <col min="3845" max="3845" width="27" style="373" customWidth="1"/>
    <col min="3846" max="3848" width="7" style="373" customWidth="1"/>
    <col min="3849" max="3849" width="8" style="373" customWidth="1"/>
    <col min="3850" max="3850" width="7.28515625" style="373" customWidth="1"/>
    <col min="3851" max="3851" width="9" style="373" customWidth="1"/>
    <col min="3852" max="3856" width="0" style="373" hidden="1" customWidth="1"/>
    <col min="3857" max="3857" width="11.42578125" style="373"/>
    <col min="3858" max="3861" width="12.42578125" style="373" bestFit="1" customWidth="1"/>
    <col min="3862" max="3862" width="12.85546875" style="373" customWidth="1"/>
    <col min="3863" max="4096" width="11.42578125" style="373"/>
    <col min="4097" max="4097" width="0.140625" style="373" customWidth="1"/>
    <col min="4098" max="4098" width="2.7109375" style="373" customWidth="1"/>
    <col min="4099" max="4099" width="15.42578125" style="373" customWidth="1"/>
    <col min="4100" max="4100" width="1.28515625" style="373" customWidth="1"/>
    <col min="4101" max="4101" width="27" style="373" customWidth="1"/>
    <col min="4102" max="4104" width="7" style="373" customWidth="1"/>
    <col min="4105" max="4105" width="8" style="373" customWidth="1"/>
    <col min="4106" max="4106" width="7.28515625" style="373" customWidth="1"/>
    <col min="4107" max="4107" width="9" style="373" customWidth="1"/>
    <col min="4108" max="4112" width="0" style="373" hidden="1" customWidth="1"/>
    <col min="4113" max="4113" width="11.42578125" style="373"/>
    <col min="4114" max="4117" width="12.42578125" style="373" bestFit="1" customWidth="1"/>
    <col min="4118" max="4118" width="12.85546875" style="373" customWidth="1"/>
    <col min="4119" max="4352" width="11.42578125" style="373"/>
    <col min="4353" max="4353" width="0.140625" style="373" customWidth="1"/>
    <col min="4354" max="4354" width="2.7109375" style="373" customWidth="1"/>
    <col min="4355" max="4355" width="15.42578125" style="373" customWidth="1"/>
    <col min="4356" max="4356" width="1.28515625" style="373" customWidth="1"/>
    <col min="4357" max="4357" width="27" style="373" customWidth="1"/>
    <col min="4358" max="4360" width="7" style="373" customWidth="1"/>
    <col min="4361" max="4361" width="8" style="373" customWidth="1"/>
    <col min="4362" max="4362" width="7.28515625" style="373" customWidth="1"/>
    <col min="4363" max="4363" width="9" style="373" customWidth="1"/>
    <col min="4364" max="4368" width="0" style="373" hidden="1" customWidth="1"/>
    <col min="4369" max="4369" width="11.42578125" style="373"/>
    <col min="4370" max="4373" width="12.42578125" style="373" bestFit="1" customWidth="1"/>
    <col min="4374" max="4374" width="12.85546875" style="373" customWidth="1"/>
    <col min="4375" max="4608" width="11.42578125" style="373"/>
    <col min="4609" max="4609" width="0.140625" style="373" customWidth="1"/>
    <col min="4610" max="4610" width="2.7109375" style="373" customWidth="1"/>
    <col min="4611" max="4611" width="15.42578125" style="373" customWidth="1"/>
    <col min="4612" max="4612" width="1.28515625" style="373" customWidth="1"/>
    <col min="4613" max="4613" width="27" style="373" customWidth="1"/>
    <col min="4614" max="4616" width="7" style="373" customWidth="1"/>
    <col min="4617" max="4617" width="8" style="373" customWidth="1"/>
    <col min="4618" max="4618" width="7.28515625" style="373" customWidth="1"/>
    <col min="4619" max="4619" width="9" style="373" customWidth="1"/>
    <col min="4620" max="4624" width="0" style="373" hidden="1" customWidth="1"/>
    <col min="4625" max="4625" width="11.42578125" style="373"/>
    <col min="4626" max="4629" width="12.42578125" style="373" bestFit="1" customWidth="1"/>
    <col min="4630" max="4630" width="12.85546875" style="373" customWidth="1"/>
    <col min="4631" max="4864" width="11.42578125" style="373"/>
    <col min="4865" max="4865" width="0.140625" style="373" customWidth="1"/>
    <col min="4866" max="4866" width="2.7109375" style="373" customWidth="1"/>
    <col min="4867" max="4867" width="15.42578125" style="373" customWidth="1"/>
    <col min="4868" max="4868" width="1.28515625" style="373" customWidth="1"/>
    <col min="4869" max="4869" width="27" style="373" customWidth="1"/>
    <col min="4870" max="4872" width="7" style="373" customWidth="1"/>
    <col min="4873" max="4873" width="8" style="373" customWidth="1"/>
    <col min="4874" max="4874" width="7.28515625" style="373" customWidth="1"/>
    <col min="4875" max="4875" width="9" style="373" customWidth="1"/>
    <col min="4876" max="4880" width="0" style="373" hidden="1" customWidth="1"/>
    <col min="4881" max="4881" width="11.42578125" style="373"/>
    <col min="4882" max="4885" width="12.42578125" style="373" bestFit="1" customWidth="1"/>
    <col min="4886" max="4886" width="12.85546875" style="373" customWidth="1"/>
    <col min="4887" max="5120" width="11.42578125" style="373"/>
    <col min="5121" max="5121" width="0.140625" style="373" customWidth="1"/>
    <col min="5122" max="5122" width="2.7109375" style="373" customWidth="1"/>
    <col min="5123" max="5123" width="15.42578125" style="373" customWidth="1"/>
    <col min="5124" max="5124" width="1.28515625" style="373" customWidth="1"/>
    <col min="5125" max="5125" width="27" style="373" customWidth="1"/>
    <col min="5126" max="5128" width="7" style="373" customWidth="1"/>
    <col min="5129" max="5129" width="8" style="373" customWidth="1"/>
    <col min="5130" max="5130" width="7.28515625" style="373" customWidth="1"/>
    <col min="5131" max="5131" width="9" style="373" customWidth="1"/>
    <col min="5132" max="5136" width="0" style="373" hidden="1" customWidth="1"/>
    <col min="5137" max="5137" width="11.42578125" style="373"/>
    <col min="5138" max="5141" width="12.42578125" style="373" bestFit="1" customWidth="1"/>
    <col min="5142" max="5142" width="12.85546875" style="373" customWidth="1"/>
    <col min="5143" max="5376" width="11.42578125" style="373"/>
    <col min="5377" max="5377" width="0.140625" style="373" customWidth="1"/>
    <col min="5378" max="5378" width="2.7109375" style="373" customWidth="1"/>
    <col min="5379" max="5379" width="15.42578125" style="373" customWidth="1"/>
    <col min="5380" max="5380" width="1.28515625" style="373" customWidth="1"/>
    <col min="5381" max="5381" width="27" style="373" customWidth="1"/>
    <col min="5382" max="5384" width="7" style="373" customWidth="1"/>
    <col min="5385" max="5385" width="8" style="373" customWidth="1"/>
    <col min="5386" max="5386" width="7.28515625" style="373" customWidth="1"/>
    <col min="5387" max="5387" width="9" style="373" customWidth="1"/>
    <col min="5388" max="5392" width="0" style="373" hidden="1" customWidth="1"/>
    <col min="5393" max="5393" width="11.42578125" style="373"/>
    <col min="5394" max="5397" width="12.42578125" style="373" bestFit="1" customWidth="1"/>
    <col min="5398" max="5398" width="12.85546875" style="373" customWidth="1"/>
    <col min="5399" max="5632" width="11.42578125" style="373"/>
    <col min="5633" max="5633" width="0.140625" style="373" customWidth="1"/>
    <col min="5634" max="5634" width="2.7109375" style="373" customWidth="1"/>
    <col min="5635" max="5635" width="15.42578125" style="373" customWidth="1"/>
    <col min="5636" max="5636" width="1.28515625" style="373" customWidth="1"/>
    <col min="5637" max="5637" width="27" style="373" customWidth="1"/>
    <col min="5638" max="5640" width="7" style="373" customWidth="1"/>
    <col min="5641" max="5641" width="8" style="373" customWidth="1"/>
    <col min="5642" max="5642" width="7.28515625" style="373" customWidth="1"/>
    <col min="5643" max="5643" width="9" style="373" customWidth="1"/>
    <col min="5644" max="5648" width="0" style="373" hidden="1" customWidth="1"/>
    <col min="5649" max="5649" width="11.42578125" style="373"/>
    <col min="5650" max="5653" width="12.42578125" style="373" bestFit="1" customWidth="1"/>
    <col min="5654" max="5654" width="12.85546875" style="373" customWidth="1"/>
    <col min="5655" max="5888" width="11.42578125" style="373"/>
    <col min="5889" max="5889" width="0.140625" style="373" customWidth="1"/>
    <col min="5890" max="5890" width="2.7109375" style="373" customWidth="1"/>
    <col min="5891" max="5891" width="15.42578125" style="373" customWidth="1"/>
    <col min="5892" max="5892" width="1.28515625" style="373" customWidth="1"/>
    <col min="5893" max="5893" width="27" style="373" customWidth="1"/>
    <col min="5894" max="5896" width="7" style="373" customWidth="1"/>
    <col min="5897" max="5897" width="8" style="373" customWidth="1"/>
    <col min="5898" max="5898" width="7.28515625" style="373" customWidth="1"/>
    <col min="5899" max="5899" width="9" style="373" customWidth="1"/>
    <col min="5900" max="5904" width="0" style="373" hidden="1" customWidth="1"/>
    <col min="5905" max="5905" width="11.42578125" style="373"/>
    <col min="5906" max="5909" width="12.42578125" style="373" bestFit="1" customWidth="1"/>
    <col min="5910" max="5910" width="12.85546875" style="373" customWidth="1"/>
    <col min="5911" max="6144" width="11.42578125" style="373"/>
    <col min="6145" max="6145" width="0.140625" style="373" customWidth="1"/>
    <col min="6146" max="6146" width="2.7109375" style="373" customWidth="1"/>
    <col min="6147" max="6147" width="15.42578125" style="373" customWidth="1"/>
    <col min="6148" max="6148" width="1.28515625" style="373" customWidth="1"/>
    <col min="6149" max="6149" width="27" style="373" customWidth="1"/>
    <col min="6150" max="6152" width="7" style="373" customWidth="1"/>
    <col min="6153" max="6153" width="8" style="373" customWidth="1"/>
    <col min="6154" max="6154" width="7.28515625" style="373" customWidth="1"/>
    <col min="6155" max="6155" width="9" style="373" customWidth="1"/>
    <col min="6156" max="6160" width="0" style="373" hidden="1" customWidth="1"/>
    <col min="6161" max="6161" width="11.42578125" style="373"/>
    <col min="6162" max="6165" width="12.42578125" style="373" bestFit="1" customWidth="1"/>
    <col min="6166" max="6166" width="12.85546875" style="373" customWidth="1"/>
    <col min="6167" max="6400" width="11.42578125" style="373"/>
    <col min="6401" max="6401" width="0.140625" style="373" customWidth="1"/>
    <col min="6402" max="6402" width="2.7109375" style="373" customWidth="1"/>
    <col min="6403" max="6403" width="15.42578125" style="373" customWidth="1"/>
    <col min="6404" max="6404" width="1.28515625" style="373" customWidth="1"/>
    <col min="6405" max="6405" width="27" style="373" customWidth="1"/>
    <col min="6406" max="6408" width="7" style="373" customWidth="1"/>
    <col min="6409" max="6409" width="8" style="373" customWidth="1"/>
    <col min="6410" max="6410" width="7.28515625" style="373" customWidth="1"/>
    <col min="6411" max="6411" width="9" style="373" customWidth="1"/>
    <col min="6412" max="6416" width="0" style="373" hidden="1" customWidth="1"/>
    <col min="6417" max="6417" width="11.42578125" style="373"/>
    <col min="6418" max="6421" width="12.42578125" style="373" bestFit="1" customWidth="1"/>
    <col min="6422" max="6422" width="12.85546875" style="373" customWidth="1"/>
    <col min="6423" max="6656" width="11.42578125" style="373"/>
    <col min="6657" max="6657" width="0.140625" style="373" customWidth="1"/>
    <col min="6658" max="6658" width="2.7109375" style="373" customWidth="1"/>
    <col min="6659" max="6659" width="15.42578125" style="373" customWidth="1"/>
    <col min="6660" max="6660" width="1.28515625" style="373" customWidth="1"/>
    <col min="6661" max="6661" width="27" style="373" customWidth="1"/>
    <col min="6662" max="6664" width="7" style="373" customWidth="1"/>
    <col min="6665" max="6665" width="8" style="373" customWidth="1"/>
    <col min="6666" max="6666" width="7.28515625" style="373" customWidth="1"/>
    <col min="6667" max="6667" width="9" style="373" customWidth="1"/>
    <col min="6668" max="6672" width="0" style="373" hidden="1" customWidth="1"/>
    <col min="6673" max="6673" width="11.42578125" style="373"/>
    <col min="6674" max="6677" width="12.42578125" style="373" bestFit="1" customWidth="1"/>
    <col min="6678" max="6678" width="12.85546875" style="373" customWidth="1"/>
    <col min="6679" max="6912" width="11.42578125" style="373"/>
    <col min="6913" max="6913" width="0.140625" style="373" customWidth="1"/>
    <col min="6914" max="6914" width="2.7109375" style="373" customWidth="1"/>
    <col min="6915" max="6915" width="15.42578125" style="373" customWidth="1"/>
    <col min="6916" max="6916" width="1.28515625" style="373" customWidth="1"/>
    <col min="6917" max="6917" width="27" style="373" customWidth="1"/>
    <col min="6918" max="6920" width="7" style="373" customWidth="1"/>
    <col min="6921" max="6921" width="8" style="373" customWidth="1"/>
    <col min="6922" max="6922" width="7.28515625" style="373" customWidth="1"/>
    <col min="6923" max="6923" width="9" style="373" customWidth="1"/>
    <col min="6924" max="6928" width="0" style="373" hidden="1" customWidth="1"/>
    <col min="6929" max="6929" width="11.42578125" style="373"/>
    <col min="6930" max="6933" width="12.42578125" style="373" bestFit="1" customWidth="1"/>
    <col min="6934" max="6934" width="12.85546875" style="373" customWidth="1"/>
    <col min="6935" max="7168" width="11.42578125" style="373"/>
    <col min="7169" max="7169" width="0.140625" style="373" customWidth="1"/>
    <col min="7170" max="7170" width="2.7109375" style="373" customWidth="1"/>
    <col min="7171" max="7171" width="15.42578125" style="373" customWidth="1"/>
    <col min="7172" max="7172" width="1.28515625" style="373" customWidth="1"/>
    <col min="7173" max="7173" width="27" style="373" customWidth="1"/>
    <col min="7174" max="7176" width="7" style="373" customWidth="1"/>
    <col min="7177" max="7177" width="8" style="373" customWidth="1"/>
    <col min="7178" max="7178" width="7.28515625" style="373" customWidth="1"/>
    <col min="7179" max="7179" width="9" style="373" customWidth="1"/>
    <col min="7180" max="7184" width="0" style="373" hidden="1" customWidth="1"/>
    <col min="7185" max="7185" width="11.42578125" style="373"/>
    <col min="7186" max="7189" width="12.42578125" style="373" bestFit="1" customWidth="1"/>
    <col min="7190" max="7190" width="12.85546875" style="373" customWidth="1"/>
    <col min="7191" max="7424" width="11.42578125" style="373"/>
    <col min="7425" max="7425" width="0.140625" style="373" customWidth="1"/>
    <col min="7426" max="7426" width="2.7109375" style="373" customWidth="1"/>
    <col min="7427" max="7427" width="15.42578125" style="373" customWidth="1"/>
    <col min="7428" max="7428" width="1.28515625" style="373" customWidth="1"/>
    <col min="7429" max="7429" width="27" style="373" customWidth="1"/>
    <col min="7430" max="7432" width="7" style="373" customWidth="1"/>
    <col min="7433" max="7433" width="8" style="373" customWidth="1"/>
    <col min="7434" max="7434" width="7.28515625" style="373" customWidth="1"/>
    <col min="7435" max="7435" width="9" style="373" customWidth="1"/>
    <col min="7436" max="7440" width="0" style="373" hidden="1" customWidth="1"/>
    <col min="7441" max="7441" width="11.42578125" style="373"/>
    <col min="7442" max="7445" width="12.42578125" style="373" bestFit="1" customWidth="1"/>
    <col min="7446" max="7446" width="12.85546875" style="373" customWidth="1"/>
    <col min="7447" max="7680" width="11.42578125" style="373"/>
    <col min="7681" max="7681" width="0.140625" style="373" customWidth="1"/>
    <col min="7682" max="7682" width="2.7109375" style="373" customWidth="1"/>
    <col min="7683" max="7683" width="15.42578125" style="373" customWidth="1"/>
    <col min="7684" max="7684" width="1.28515625" style="373" customWidth="1"/>
    <col min="7685" max="7685" width="27" style="373" customWidth="1"/>
    <col min="7686" max="7688" width="7" style="373" customWidth="1"/>
    <col min="7689" max="7689" width="8" style="373" customWidth="1"/>
    <col min="7690" max="7690" width="7.28515625" style="373" customWidth="1"/>
    <col min="7691" max="7691" width="9" style="373" customWidth="1"/>
    <col min="7692" max="7696" width="0" style="373" hidden="1" customWidth="1"/>
    <col min="7697" max="7697" width="11.42578125" style="373"/>
    <col min="7698" max="7701" width="12.42578125" style="373" bestFit="1" customWidth="1"/>
    <col min="7702" max="7702" width="12.85546875" style="373" customWidth="1"/>
    <col min="7703" max="7936" width="11.42578125" style="373"/>
    <col min="7937" max="7937" width="0.140625" style="373" customWidth="1"/>
    <col min="7938" max="7938" width="2.7109375" style="373" customWidth="1"/>
    <col min="7939" max="7939" width="15.42578125" style="373" customWidth="1"/>
    <col min="7940" max="7940" width="1.28515625" style="373" customWidth="1"/>
    <col min="7941" max="7941" width="27" style="373" customWidth="1"/>
    <col min="7942" max="7944" width="7" style="373" customWidth="1"/>
    <col min="7945" max="7945" width="8" style="373" customWidth="1"/>
    <col min="7946" max="7946" width="7.28515625" style="373" customWidth="1"/>
    <col min="7947" max="7947" width="9" style="373" customWidth="1"/>
    <col min="7948" max="7952" width="0" style="373" hidden="1" customWidth="1"/>
    <col min="7953" max="7953" width="11.42578125" style="373"/>
    <col min="7954" max="7957" width="12.42578125" style="373" bestFit="1" customWidth="1"/>
    <col min="7958" max="7958" width="12.85546875" style="373" customWidth="1"/>
    <col min="7959" max="8192" width="11.42578125" style="373"/>
    <col min="8193" max="8193" width="0.140625" style="373" customWidth="1"/>
    <col min="8194" max="8194" width="2.7109375" style="373" customWidth="1"/>
    <col min="8195" max="8195" width="15.42578125" style="373" customWidth="1"/>
    <col min="8196" max="8196" width="1.28515625" style="373" customWidth="1"/>
    <col min="8197" max="8197" width="27" style="373" customWidth="1"/>
    <col min="8198" max="8200" width="7" style="373" customWidth="1"/>
    <col min="8201" max="8201" width="8" style="373" customWidth="1"/>
    <col min="8202" max="8202" width="7.28515625" style="373" customWidth="1"/>
    <col min="8203" max="8203" width="9" style="373" customWidth="1"/>
    <col min="8204" max="8208" width="0" style="373" hidden="1" customWidth="1"/>
    <col min="8209" max="8209" width="11.42578125" style="373"/>
    <col min="8210" max="8213" width="12.42578125" style="373" bestFit="1" customWidth="1"/>
    <col min="8214" max="8214" width="12.85546875" style="373" customWidth="1"/>
    <col min="8215" max="8448" width="11.42578125" style="373"/>
    <col min="8449" max="8449" width="0.140625" style="373" customWidth="1"/>
    <col min="8450" max="8450" width="2.7109375" style="373" customWidth="1"/>
    <col min="8451" max="8451" width="15.42578125" style="373" customWidth="1"/>
    <col min="8452" max="8452" width="1.28515625" style="373" customWidth="1"/>
    <col min="8453" max="8453" width="27" style="373" customWidth="1"/>
    <col min="8454" max="8456" width="7" style="373" customWidth="1"/>
    <col min="8457" max="8457" width="8" style="373" customWidth="1"/>
    <col min="8458" max="8458" width="7.28515625" style="373" customWidth="1"/>
    <col min="8459" max="8459" width="9" style="373" customWidth="1"/>
    <col min="8460" max="8464" width="0" style="373" hidden="1" customWidth="1"/>
    <col min="8465" max="8465" width="11.42578125" style="373"/>
    <col min="8466" max="8469" width="12.42578125" style="373" bestFit="1" customWidth="1"/>
    <col min="8470" max="8470" width="12.85546875" style="373" customWidth="1"/>
    <col min="8471" max="8704" width="11.42578125" style="373"/>
    <col min="8705" max="8705" width="0.140625" style="373" customWidth="1"/>
    <col min="8706" max="8706" width="2.7109375" style="373" customWidth="1"/>
    <col min="8707" max="8707" width="15.42578125" style="373" customWidth="1"/>
    <col min="8708" max="8708" width="1.28515625" style="373" customWidth="1"/>
    <col min="8709" max="8709" width="27" style="373" customWidth="1"/>
    <col min="8710" max="8712" width="7" style="373" customWidth="1"/>
    <col min="8713" max="8713" width="8" style="373" customWidth="1"/>
    <col min="8714" max="8714" width="7.28515625" style="373" customWidth="1"/>
    <col min="8715" max="8715" width="9" style="373" customWidth="1"/>
    <col min="8716" max="8720" width="0" style="373" hidden="1" customWidth="1"/>
    <col min="8721" max="8721" width="11.42578125" style="373"/>
    <col min="8722" max="8725" width="12.42578125" style="373" bestFit="1" customWidth="1"/>
    <col min="8726" max="8726" width="12.85546875" style="373" customWidth="1"/>
    <col min="8727" max="8960" width="11.42578125" style="373"/>
    <col min="8961" max="8961" width="0.140625" style="373" customWidth="1"/>
    <col min="8962" max="8962" width="2.7109375" style="373" customWidth="1"/>
    <col min="8963" max="8963" width="15.42578125" style="373" customWidth="1"/>
    <col min="8964" max="8964" width="1.28515625" style="373" customWidth="1"/>
    <col min="8965" max="8965" width="27" style="373" customWidth="1"/>
    <col min="8966" max="8968" width="7" style="373" customWidth="1"/>
    <col min="8969" max="8969" width="8" style="373" customWidth="1"/>
    <col min="8970" max="8970" width="7.28515625" style="373" customWidth="1"/>
    <col min="8971" max="8971" width="9" style="373" customWidth="1"/>
    <col min="8972" max="8976" width="0" style="373" hidden="1" customWidth="1"/>
    <col min="8977" max="8977" width="11.42578125" style="373"/>
    <col min="8978" max="8981" width="12.42578125" style="373" bestFit="1" customWidth="1"/>
    <col min="8982" max="8982" width="12.85546875" style="373" customWidth="1"/>
    <col min="8983" max="9216" width="11.42578125" style="373"/>
    <col min="9217" max="9217" width="0.140625" style="373" customWidth="1"/>
    <col min="9218" max="9218" width="2.7109375" style="373" customWidth="1"/>
    <col min="9219" max="9219" width="15.42578125" style="373" customWidth="1"/>
    <col min="9220" max="9220" width="1.28515625" style="373" customWidth="1"/>
    <col min="9221" max="9221" width="27" style="373" customWidth="1"/>
    <col min="9222" max="9224" width="7" style="373" customWidth="1"/>
    <col min="9225" max="9225" width="8" style="373" customWidth="1"/>
    <col min="9226" max="9226" width="7.28515625" style="373" customWidth="1"/>
    <col min="9227" max="9227" width="9" style="373" customWidth="1"/>
    <col min="9228" max="9232" width="0" style="373" hidden="1" customWidth="1"/>
    <col min="9233" max="9233" width="11.42578125" style="373"/>
    <col min="9234" max="9237" width="12.42578125" style="373" bestFit="1" customWidth="1"/>
    <col min="9238" max="9238" width="12.85546875" style="373" customWidth="1"/>
    <col min="9239" max="9472" width="11.42578125" style="373"/>
    <col min="9473" max="9473" width="0.140625" style="373" customWidth="1"/>
    <col min="9474" max="9474" width="2.7109375" style="373" customWidth="1"/>
    <col min="9475" max="9475" width="15.42578125" style="373" customWidth="1"/>
    <col min="9476" max="9476" width="1.28515625" style="373" customWidth="1"/>
    <col min="9477" max="9477" width="27" style="373" customWidth="1"/>
    <col min="9478" max="9480" width="7" style="373" customWidth="1"/>
    <col min="9481" max="9481" width="8" style="373" customWidth="1"/>
    <col min="9482" max="9482" width="7.28515625" style="373" customWidth="1"/>
    <col min="9483" max="9483" width="9" style="373" customWidth="1"/>
    <col min="9484" max="9488" width="0" style="373" hidden="1" customWidth="1"/>
    <col min="9489" max="9489" width="11.42578125" style="373"/>
    <col min="9490" max="9493" width="12.42578125" style="373" bestFit="1" customWidth="1"/>
    <col min="9494" max="9494" width="12.85546875" style="373" customWidth="1"/>
    <col min="9495" max="9728" width="11.42578125" style="373"/>
    <col min="9729" max="9729" width="0.140625" style="373" customWidth="1"/>
    <col min="9730" max="9730" width="2.7109375" style="373" customWidth="1"/>
    <col min="9731" max="9731" width="15.42578125" style="373" customWidth="1"/>
    <col min="9732" max="9732" width="1.28515625" style="373" customWidth="1"/>
    <col min="9733" max="9733" width="27" style="373" customWidth="1"/>
    <col min="9734" max="9736" width="7" style="373" customWidth="1"/>
    <col min="9737" max="9737" width="8" style="373" customWidth="1"/>
    <col min="9738" max="9738" width="7.28515625" style="373" customWidth="1"/>
    <col min="9739" max="9739" width="9" style="373" customWidth="1"/>
    <col min="9740" max="9744" width="0" style="373" hidden="1" customWidth="1"/>
    <col min="9745" max="9745" width="11.42578125" style="373"/>
    <col min="9746" max="9749" width="12.42578125" style="373" bestFit="1" customWidth="1"/>
    <col min="9750" max="9750" width="12.85546875" style="373" customWidth="1"/>
    <col min="9751" max="9984" width="11.42578125" style="373"/>
    <col min="9985" max="9985" width="0.140625" style="373" customWidth="1"/>
    <col min="9986" max="9986" width="2.7109375" style="373" customWidth="1"/>
    <col min="9987" max="9987" width="15.42578125" style="373" customWidth="1"/>
    <col min="9988" max="9988" width="1.28515625" style="373" customWidth="1"/>
    <col min="9989" max="9989" width="27" style="373" customWidth="1"/>
    <col min="9990" max="9992" width="7" style="373" customWidth="1"/>
    <col min="9993" max="9993" width="8" style="373" customWidth="1"/>
    <col min="9994" max="9994" width="7.28515625" style="373" customWidth="1"/>
    <col min="9995" max="9995" width="9" style="373" customWidth="1"/>
    <col min="9996" max="10000" width="0" style="373" hidden="1" customWidth="1"/>
    <col min="10001" max="10001" width="11.42578125" style="373"/>
    <col min="10002" max="10005" width="12.42578125" style="373" bestFit="1" customWidth="1"/>
    <col min="10006" max="10006" width="12.85546875" style="373" customWidth="1"/>
    <col min="10007" max="10240" width="11.42578125" style="373"/>
    <col min="10241" max="10241" width="0.140625" style="373" customWidth="1"/>
    <col min="10242" max="10242" width="2.7109375" style="373" customWidth="1"/>
    <col min="10243" max="10243" width="15.42578125" style="373" customWidth="1"/>
    <col min="10244" max="10244" width="1.28515625" style="373" customWidth="1"/>
    <col min="10245" max="10245" width="27" style="373" customWidth="1"/>
    <col min="10246" max="10248" width="7" style="373" customWidth="1"/>
    <col min="10249" max="10249" width="8" style="373" customWidth="1"/>
    <col min="10250" max="10250" width="7.28515625" style="373" customWidth="1"/>
    <col min="10251" max="10251" width="9" style="373" customWidth="1"/>
    <col min="10252" max="10256" width="0" style="373" hidden="1" customWidth="1"/>
    <col min="10257" max="10257" width="11.42578125" style="373"/>
    <col min="10258" max="10261" width="12.42578125" style="373" bestFit="1" customWidth="1"/>
    <col min="10262" max="10262" width="12.85546875" style="373" customWidth="1"/>
    <col min="10263" max="10496" width="11.42578125" style="373"/>
    <col min="10497" max="10497" width="0.140625" style="373" customWidth="1"/>
    <col min="10498" max="10498" width="2.7109375" style="373" customWidth="1"/>
    <col min="10499" max="10499" width="15.42578125" style="373" customWidth="1"/>
    <col min="10500" max="10500" width="1.28515625" style="373" customWidth="1"/>
    <col min="10501" max="10501" width="27" style="373" customWidth="1"/>
    <col min="10502" max="10504" width="7" style="373" customWidth="1"/>
    <col min="10505" max="10505" width="8" style="373" customWidth="1"/>
    <col min="10506" max="10506" width="7.28515625" style="373" customWidth="1"/>
    <col min="10507" max="10507" width="9" style="373" customWidth="1"/>
    <col min="10508" max="10512" width="0" style="373" hidden="1" customWidth="1"/>
    <col min="10513" max="10513" width="11.42578125" style="373"/>
    <col min="10514" max="10517" width="12.42578125" style="373" bestFit="1" customWidth="1"/>
    <col min="10518" max="10518" width="12.85546875" style="373" customWidth="1"/>
    <col min="10519" max="10752" width="11.42578125" style="373"/>
    <col min="10753" max="10753" width="0.140625" style="373" customWidth="1"/>
    <col min="10754" max="10754" width="2.7109375" style="373" customWidth="1"/>
    <col min="10755" max="10755" width="15.42578125" style="373" customWidth="1"/>
    <col min="10756" max="10756" width="1.28515625" style="373" customWidth="1"/>
    <col min="10757" max="10757" width="27" style="373" customWidth="1"/>
    <col min="10758" max="10760" width="7" style="373" customWidth="1"/>
    <col min="10761" max="10761" width="8" style="373" customWidth="1"/>
    <col min="10762" max="10762" width="7.28515625" style="373" customWidth="1"/>
    <col min="10763" max="10763" width="9" style="373" customWidth="1"/>
    <col min="10764" max="10768" width="0" style="373" hidden="1" customWidth="1"/>
    <col min="10769" max="10769" width="11.42578125" style="373"/>
    <col min="10770" max="10773" width="12.42578125" style="373" bestFit="1" customWidth="1"/>
    <col min="10774" max="10774" width="12.85546875" style="373" customWidth="1"/>
    <col min="10775" max="11008" width="11.42578125" style="373"/>
    <col min="11009" max="11009" width="0.140625" style="373" customWidth="1"/>
    <col min="11010" max="11010" width="2.7109375" style="373" customWidth="1"/>
    <col min="11011" max="11011" width="15.42578125" style="373" customWidth="1"/>
    <col min="11012" max="11012" width="1.28515625" style="373" customWidth="1"/>
    <col min="11013" max="11013" width="27" style="373" customWidth="1"/>
    <col min="11014" max="11016" width="7" style="373" customWidth="1"/>
    <col min="11017" max="11017" width="8" style="373" customWidth="1"/>
    <col min="11018" max="11018" width="7.28515625" style="373" customWidth="1"/>
    <col min="11019" max="11019" width="9" style="373" customWidth="1"/>
    <col min="11020" max="11024" width="0" style="373" hidden="1" customWidth="1"/>
    <col min="11025" max="11025" width="11.42578125" style="373"/>
    <col min="11026" max="11029" width="12.42578125" style="373" bestFit="1" customWidth="1"/>
    <col min="11030" max="11030" width="12.85546875" style="373" customWidth="1"/>
    <col min="11031" max="11264" width="11.42578125" style="373"/>
    <col min="11265" max="11265" width="0.140625" style="373" customWidth="1"/>
    <col min="11266" max="11266" width="2.7109375" style="373" customWidth="1"/>
    <col min="11267" max="11267" width="15.42578125" style="373" customWidth="1"/>
    <col min="11268" max="11268" width="1.28515625" style="373" customWidth="1"/>
    <col min="11269" max="11269" width="27" style="373" customWidth="1"/>
    <col min="11270" max="11272" width="7" style="373" customWidth="1"/>
    <col min="11273" max="11273" width="8" style="373" customWidth="1"/>
    <col min="11274" max="11274" width="7.28515625" style="373" customWidth="1"/>
    <col min="11275" max="11275" width="9" style="373" customWidth="1"/>
    <col min="11276" max="11280" width="0" style="373" hidden="1" customWidth="1"/>
    <col min="11281" max="11281" width="11.42578125" style="373"/>
    <col min="11282" max="11285" width="12.42578125" style="373" bestFit="1" customWidth="1"/>
    <col min="11286" max="11286" width="12.85546875" style="373" customWidth="1"/>
    <col min="11287" max="11520" width="11.42578125" style="373"/>
    <col min="11521" max="11521" width="0.140625" style="373" customWidth="1"/>
    <col min="11522" max="11522" width="2.7109375" style="373" customWidth="1"/>
    <col min="11523" max="11523" width="15.42578125" style="373" customWidth="1"/>
    <col min="11524" max="11524" width="1.28515625" style="373" customWidth="1"/>
    <col min="11525" max="11525" width="27" style="373" customWidth="1"/>
    <col min="11526" max="11528" width="7" style="373" customWidth="1"/>
    <col min="11529" max="11529" width="8" style="373" customWidth="1"/>
    <col min="11530" max="11530" width="7.28515625" style="373" customWidth="1"/>
    <col min="11531" max="11531" width="9" style="373" customWidth="1"/>
    <col min="11532" max="11536" width="0" style="373" hidden="1" customWidth="1"/>
    <col min="11537" max="11537" width="11.42578125" style="373"/>
    <col min="11538" max="11541" width="12.42578125" style="373" bestFit="1" customWidth="1"/>
    <col min="11542" max="11542" width="12.85546875" style="373" customWidth="1"/>
    <col min="11543" max="11776" width="11.42578125" style="373"/>
    <col min="11777" max="11777" width="0.140625" style="373" customWidth="1"/>
    <col min="11778" max="11778" width="2.7109375" style="373" customWidth="1"/>
    <col min="11779" max="11779" width="15.42578125" style="373" customWidth="1"/>
    <col min="11780" max="11780" width="1.28515625" style="373" customWidth="1"/>
    <col min="11781" max="11781" width="27" style="373" customWidth="1"/>
    <col min="11782" max="11784" width="7" style="373" customWidth="1"/>
    <col min="11785" max="11785" width="8" style="373" customWidth="1"/>
    <col min="11786" max="11786" width="7.28515625" style="373" customWidth="1"/>
    <col min="11787" max="11787" width="9" style="373" customWidth="1"/>
    <col min="11788" max="11792" width="0" style="373" hidden="1" customWidth="1"/>
    <col min="11793" max="11793" width="11.42578125" style="373"/>
    <col min="11794" max="11797" width="12.42578125" style="373" bestFit="1" customWidth="1"/>
    <col min="11798" max="11798" width="12.85546875" style="373" customWidth="1"/>
    <col min="11799" max="12032" width="11.42578125" style="373"/>
    <col min="12033" max="12033" width="0.140625" style="373" customWidth="1"/>
    <col min="12034" max="12034" width="2.7109375" style="373" customWidth="1"/>
    <col min="12035" max="12035" width="15.42578125" style="373" customWidth="1"/>
    <col min="12036" max="12036" width="1.28515625" style="373" customWidth="1"/>
    <col min="12037" max="12037" width="27" style="373" customWidth="1"/>
    <col min="12038" max="12040" width="7" style="373" customWidth="1"/>
    <col min="12041" max="12041" width="8" style="373" customWidth="1"/>
    <col min="12042" max="12042" width="7.28515625" style="373" customWidth="1"/>
    <col min="12043" max="12043" width="9" style="373" customWidth="1"/>
    <col min="12044" max="12048" width="0" style="373" hidden="1" customWidth="1"/>
    <col min="12049" max="12049" width="11.42578125" style="373"/>
    <col min="12050" max="12053" width="12.42578125" style="373" bestFit="1" customWidth="1"/>
    <col min="12054" max="12054" width="12.85546875" style="373" customWidth="1"/>
    <col min="12055" max="12288" width="11.42578125" style="373"/>
    <col min="12289" max="12289" width="0.140625" style="373" customWidth="1"/>
    <col min="12290" max="12290" width="2.7109375" style="373" customWidth="1"/>
    <col min="12291" max="12291" width="15.42578125" style="373" customWidth="1"/>
    <col min="12292" max="12292" width="1.28515625" style="373" customWidth="1"/>
    <col min="12293" max="12293" width="27" style="373" customWidth="1"/>
    <col min="12294" max="12296" width="7" style="373" customWidth="1"/>
    <col min="12297" max="12297" width="8" style="373" customWidth="1"/>
    <col min="12298" max="12298" width="7.28515625" style="373" customWidth="1"/>
    <col min="12299" max="12299" width="9" style="373" customWidth="1"/>
    <col min="12300" max="12304" width="0" style="373" hidden="1" customWidth="1"/>
    <col min="12305" max="12305" width="11.42578125" style="373"/>
    <col min="12306" max="12309" width="12.42578125" style="373" bestFit="1" customWidth="1"/>
    <col min="12310" max="12310" width="12.85546875" style="373" customWidth="1"/>
    <col min="12311" max="12544" width="11.42578125" style="373"/>
    <col min="12545" max="12545" width="0.140625" style="373" customWidth="1"/>
    <col min="12546" max="12546" width="2.7109375" style="373" customWidth="1"/>
    <col min="12547" max="12547" width="15.42578125" style="373" customWidth="1"/>
    <col min="12548" max="12548" width="1.28515625" style="373" customWidth="1"/>
    <col min="12549" max="12549" width="27" style="373" customWidth="1"/>
    <col min="12550" max="12552" width="7" style="373" customWidth="1"/>
    <col min="12553" max="12553" width="8" style="373" customWidth="1"/>
    <col min="12554" max="12554" width="7.28515625" style="373" customWidth="1"/>
    <col min="12555" max="12555" width="9" style="373" customWidth="1"/>
    <col min="12556" max="12560" width="0" style="373" hidden="1" customWidth="1"/>
    <col min="12561" max="12561" width="11.42578125" style="373"/>
    <col min="12562" max="12565" width="12.42578125" style="373" bestFit="1" customWidth="1"/>
    <col min="12566" max="12566" width="12.85546875" style="373" customWidth="1"/>
    <col min="12567" max="12800" width="11.42578125" style="373"/>
    <col min="12801" max="12801" width="0.140625" style="373" customWidth="1"/>
    <col min="12802" max="12802" width="2.7109375" style="373" customWidth="1"/>
    <col min="12803" max="12803" width="15.42578125" style="373" customWidth="1"/>
    <col min="12804" max="12804" width="1.28515625" style="373" customWidth="1"/>
    <col min="12805" max="12805" width="27" style="373" customWidth="1"/>
    <col min="12806" max="12808" width="7" style="373" customWidth="1"/>
    <col min="12809" max="12809" width="8" style="373" customWidth="1"/>
    <col min="12810" max="12810" width="7.28515625" style="373" customWidth="1"/>
    <col min="12811" max="12811" width="9" style="373" customWidth="1"/>
    <col min="12812" max="12816" width="0" style="373" hidden="1" customWidth="1"/>
    <col min="12817" max="12817" width="11.42578125" style="373"/>
    <col min="12818" max="12821" width="12.42578125" style="373" bestFit="1" customWidth="1"/>
    <col min="12822" max="12822" width="12.85546875" style="373" customWidth="1"/>
    <col min="12823" max="13056" width="11.42578125" style="373"/>
    <col min="13057" max="13057" width="0.140625" style="373" customWidth="1"/>
    <col min="13058" max="13058" width="2.7109375" style="373" customWidth="1"/>
    <col min="13059" max="13059" width="15.42578125" style="373" customWidth="1"/>
    <col min="13060" max="13060" width="1.28515625" style="373" customWidth="1"/>
    <col min="13061" max="13061" width="27" style="373" customWidth="1"/>
    <col min="13062" max="13064" width="7" style="373" customWidth="1"/>
    <col min="13065" max="13065" width="8" style="373" customWidth="1"/>
    <col min="13066" max="13066" width="7.28515625" style="373" customWidth="1"/>
    <col min="13067" max="13067" width="9" style="373" customWidth="1"/>
    <col min="13068" max="13072" width="0" style="373" hidden="1" customWidth="1"/>
    <col min="13073" max="13073" width="11.42578125" style="373"/>
    <col min="13074" max="13077" width="12.42578125" style="373" bestFit="1" customWidth="1"/>
    <col min="13078" max="13078" width="12.85546875" style="373" customWidth="1"/>
    <col min="13079" max="13312" width="11.42578125" style="373"/>
    <col min="13313" max="13313" width="0.140625" style="373" customWidth="1"/>
    <col min="13314" max="13314" width="2.7109375" style="373" customWidth="1"/>
    <col min="13315" max="13315" width="15.42578125" style="373" customWidth="1"/>
    <col min="13316" max="13316" width="1.28515625" style="373" customWidth="1"/>
    <col min="13317" max="13317" width="27" style="373" customWidth="1"/>
    <col min="13318" max="13320" width="7" style="373" customWidth="1"/>
    <col min="13321" max="13321" width="8" style="373" customWidth="1"/>
    <col min="13322" max="13322" width="7.28515625" style="373" customWidth="1"/>
    <col min="13323" max="13323" width="9" style="373" customWidth="1"/>
    <col min="13324" max="13328" width="0" style="373" hidden="1" customWidth="1"/>
    <col min="13329" max="13329" width="11.42578125" style="373"/>
    <col min="13330" max="13333" width="12.42578125" style="373" bestFit="1" customWidth="1"/>
    <col min="13334" max="13334" width="12.85546875" style="373" customWidth="1"/>
    <col min="13335" max="13568" width="11.42578125" style="373"/>
    <col min="13569" max="13569" width="0.140625" style="373" customWidth="1"/>
    <col min="13570" max="13570" width="2.7109375" style="373" customWidth="1"/>
    <col min="13571" max="13571" width="15.42578125" style="373" customWidth="1"/>
    <col min="13572" max="13572" width="1.28515625" style="373" customWidth="1"/>
    <col min="13573" max="13573" width="27" style="373" customWidth="1"/>
    <col min="13574" max="13576" width="7" style="373" customWidth="1"/>
    <col min="13577" max="13577" width="8" style="373" customWidth="1"/>
    <col min="13578" max="13578" width="7.28515625" style="373" customWidth="1"/>
    <col min="13579" max="13579" width="9" style="373" customWidth="1"/>
    <col min="13580" max="13584" width="0" style="373" hidden="1" customWidth="1"/>
    <col min="13585" max="13585" width="11.42578125" style="373"/>
    <col min="13586" max="13589" width="12.42578125" style="373" bestFit="1" customWidth="1"/>
    <col min="13590" max="13590" width="12.85546875" style="373" customWidth="1"/>
    <col min="13591" max="13824" width="11.42578125" style="373"/>
    <col min="13825" max="13825" width="0.140625" style="373" customWidth="1"/>
    <col min="13826" max="13826" width="2.7109375" style="373" customWidth="1"/>
    <col min="13827" max="13827" width="15.42578125" style="373" customWidth="1"/>
    <col min="13828" max="13828" width="1.28515625" style="373" customWidth="1"/>
    <col min="13829" max="13829" width="27" style="373" customWidth="1"/>
    <col min="13830" max="13832" width="7" style="373" customWidth="1"/>
    <col min="13833" max="13833" width="8" style="373" customWidth="1"/>
    <col min="13834" max="13834" width="7.28515625" style="373" customWidth="1"/>
    <col min="13835" max="13835" width="9" style="373" customWidth="1"/>
    <col min="13836" max="13840" width="0" style="373" hidden="1" customWidth="1"/>
    <col min="13841" max="13841" width="11.42578125" style="373"/>
    <col min="13842" max="13845" width="12.42578125" style="373" bestFit="1" customWidth="1"/>
    <col min="13846" max="13846" width="12.85546875" style="373" customWidth="1"/>
    <col min="13847" max="14080" width="11.42578125" style="373"/>
    <col min="14081" max="14081" width="0.140625" style="373" customWidth="1"/>
    <col min="14082" max="14082" width="2.7109375" style="373" customWidth="1"/>
    <col min="14083" max="14083" width="15.42578125" style="373" customWidth="1"/>
    <col min="14084" max="14084" width="1.28515625" style="373" customWidth="1"/>
    <col min="14085" max="14085" width="27" style="373" customWidth="1"/>
    <col min="14086" max="14088" width="7" style="373" customWidth="1"/>
    <col min="14089" max="14089" width="8" style="373" customWidth="1"/>
    <col min="14090" max="14090" width="7.28515625" style="373" customWidth="1"/>
    <col min="14091" max="14091" width="9" style="373" customWidth="1"/>
    <col min="14092" max="14096" width="0" style="373" hidden="1" customWidth="1"/>
    <col min="14097" max="14097" width="11.42578125" style="373"/>
    <col min="14098" max="14101" width="12.42578125" style="373" bestFit="1" customWidth="1"/>
    <col min="14102" max="14102" width="12.85546875" style="373" customWidth="1"/>
    <col min="14103" max="14336" width="11.42578125" style="373"/>
    <col min="14337" max="14337" width="0.140625" style="373" customWidth="1"/>
    <col min="14338" max="14338" width="2.7109375" style="373" customWidth="1"/>
    <col min="14339" max="14339" width="15.42578125" style="373" customWidth="1"/>
    <col min="14340" max="14340" width="1.28515625" style="373" customWidth="1"/>
    <col min="14341" max="14341" width="27" style="373" customWidth="1"/>
    <col min="14342" max="14344" width="7" style="373" customWidth="1"/>
    <col min="14345" max="14345" width="8" style="373" customWidth="1"/>
    <col min="14346" max="14346" width="7.28515625" style="373" customWidth="1"/>
    <col min="14347" max="14347" width="9" style="373" customWidth="1"/>
    <col min="14348" max="14352" width="0" style="373" hidden="1" customWidth="1"/>
    <col min="14353" max="14353" width="11.42578125" style="373"/>
    <col min="14354" max="14357" width="12.42578125" style="373" bestFit="1" customWidth="1"/>
    <col min="14358" max="14358" width="12.85546875" style="373" customWidth="1"/>
    <col min="14359" max="14592" width="11.42578125" style="373"/>
    <col min="14593" max="14593" width="0.140625" style="373" customWidth="1"/>
    <col min="14594" max="14594" width="2.7109375" style="373" customWidth="1"/>
    <col min="14595" max="14595" width="15.42578125" style="373" customWidth="1"/>
    <col min="14596" max="14596" width="1.28515625" style="373" customWidth="1"/>
    <col min="14597" max="14597" width="27" style="373" customWidth="1"/>
    <col min="14598" max="14600" width="7" style="373" customWidth="1"/>
    <col min="14601" max="14601" width="8" style="373" customWidth="1"/>
    <col min="14602" max="14602" width="7.28515625" style="373" customWidth="1"/>
    <col min="14603" max="14603" width="9" style="373" customWidth="1"/>
    <col min="14604" max="14608" width="0" style="373" hidden="1" customWidth="1"/>
    <col min="14609" max="14609" width="11.42578125" style="373"/>
    <col min="14610" max="14613" width="12.42578125" style="373" bestFit="1" customWidth="1"/>
    <col min="14614" max="14614" width="12.85546875" style="373" customWidth="1"/>
    <col min="14615" max="14848" width="11.42578125" style="373"/>
    <col min="14849" max="14849" width="0.140625" style="373" customWidth="1"/>
    <col min="14850" max="14850" width="2.7109375" style="373" customWidth="1"/>
    <col min="14851" max="14851" width="15.42578125" style="373" customWidth="1"/>
    <col min="14852" max="14852" width="1.28515625" style="373" customWidth="1"/>
    <col min="14853" max="14853" width="27" style="373" customWidth="1"/>
    <col min="14854" max="14856" width="7" style="373" customWidth="1"/>
    <col min="14857" max="14857" width="8" style="373" customWidth="1"/>
    <col min="14858" max="14858" width="7.28515625" style="373" customWidth="1"/>
    <col min="14859" max="14859" width="9" style="373" customWidth="1"/>
    <col min="14860" max="14864" width="0" style="373" hidden="1" customWidth="1"/>
    <col min="14865" max="14865" width="11.42578125" style="373"/>
    <col min="14866" max="14869" width="12.42578125" style="373" bestFit="1" customWidth="1"/>
    <col min="14870" max="14870" width="12.85546875" style="373" customWidth="1"/>
    <col min="14871" max="15104" width="11.42578125" style="373"/>
    <col min="15105" max="15105" width="0.140625" style="373" customWidth="1"/>
    <col min="15106" max="15106" width="2.7109375" style="373" customWidth="1"/>
    <col min="15107" max="15107" width="15.42578125" style="373" customWidth="1"/>
    <col min="15108" max="15108" width="1.28515625" style="373" customWidth="1"/>
    <col min="15109" max="15109" width="27" style="373" customWidth="1"/>
    <col min="15110" max="15112" width="7" style="373" customWidth="1"/>
    <col min="15113" max="15113" width="8" style="373" customWidth="1"/>
    <col min="15114" max="15114" width="7.28515625" style="373" customWidth="1"/>
    <col min="15115" max="15115" width="9" style="373" customWidth="1"/>
    <col min="15116" max="15120" width="0" style="373" hidden="1" customWidth="1"/>
    <col min="15121" max="15121" width="11.42578125" style="373"/>
    <col min="15122" max="15125" width="12.42578125" style="373" bestFit="1" customWidth="1"/>
    <col min="15126" max="15126" width="12.85546875" style="373" customWidth="1"/>
    <col min="15127" max="15360" width="11.42578125" style="373"/>
    <col min="15361" max="15361" width="0.140625" style="373" customWidth="1"/>
    <col min="15362" max="15362" width="2.7109375" style="373" customWidth="1"/>
    <col min="15363" max="15363" width="15.42578125" style="373" customWidth="1"/>
    <col min="15364" max="15364" width="1.28515625" style="373" customWidth="1"/>
    <col min="15365" max="15365" width="27" style="373" customWidth="1"/>
    <col min="15366" max="15368" width="7" style="373" customWidth="1"/>
    <col min="15369" max="15369" width="8" style="373" customWidth="1"/>
    <col min="15370" max="15370" width="7.28515625" style="373" customWidth="1"/>
    <col min="15371" max="15371" width="9" style="373" customWidth="1"/>
    <col min="15372" max="15376" width="0" style="373" hidden="1" customWidth="1"/>
    <col min="15377" max="15377" width="11.42578125" style="373"/>
    <col min="15378" max="15381" width="12.42578125" style="373" bestFit="1" customWidth="1"/>
    <col min="15382" max="15382" width="12.85546875" style="373" customWidth="1"/>
    <col min="15383" max="15616" width="11.42578125" style="373"/>
    <col min="15617" max="15617" width="0.140625" style="373" customWidth="1"/>
    <col min="15618" max="15618" width="2.7109375" style="373" customWidth="1"/>
    <col min="15619" max="15619" width="15.42578125" style="373" customWidth="1"/>
    <col min="15620" max="15620" width="1.28515625" style="373" customWidth="1"/>
    <col min="15621" max="15621" width="27" style="373" customWidth="1"/>
    <col min="15622" max="15624" width="7" style="373" customWidth="1"/>
    <col min="15625" max="15625" width="8" style="373" customWidth="1"/>
    <col min="15626" max="15626" width="7.28515625" style="373" customWidth="1"/>
    <col min="15627" max="15627" width="9" style="373" customWidth="1"/>
    <col min="15628" max="15632" width="0" style="373" hidden="1" customWidth="1"/>
    <col min="15633" max="15633" width="11.42578125" style="373"/>
    <col min="15634" max="15637" width="12.42578125" style="373" bestFit="1" customWidth="1"/>
    <col min="15638" max="15638" width="12.85546875" style="373" customWidth="1"/>
    <col min="15639" max="15872" width="11.42578125" style="373"/>
    <col min="15873" max="15873" width="0.140625" style="373" customWidth="1"/>
    <col min="15874" max="15874" width="2.7109375" style="373" customWidth="1"/>
    <col min="15875" max="15875" width="15.42578125" style="373" customWidth="1"/>
    <col min="15876" max="15876" width="1.28515625" style="373" customWidth="1"/>
    <col min="15877" max="15877" width="27" style="373" customWidth="1"/>
    <col min="15878" max="15880" width="7" style="373" customWidth="1"/>
    <col min="15881" max="15881" width="8" style="373" customWidth="1"/>
    <col min="15882" max="15882" width="7.28515625" style="373" customWidth="1"/>
    <col min="15883" max="15883" width="9" style="373" customWidth="1"/>
    <col min="15884" max="15888" width="0" style="373" hidden="1" customWidth="1"/>
    <col min="15889" max="15889" width="11.42578125" style="373"/>
    <col min="15890" max="15893" width="12.42578125" style="373" bestFit="1" customWidth="1"/>
    <col min="15894" max="15894" width="12.85546875" style="373" customWidth="1"/>
    <col min="15895" max="16128" width="11.42578125" style="373"/>
    <col min="16129" max="16129" width="0.140625" style="373" customWidth="1"/>
    <col min="16130" max="16130" width="2.7109375" style="373" customWidth="1"/>
    <col min="16131" max="16131" width="15.42578125" style="373" customWidth="1"/>
    <col min="16132" max="16132" width="1.28515625" style="373" customWidth="1"/>
    <col min="16133" max="16133" width="27" style="373" customWidth="1"/>
    <col min="16134" max="16136" width="7" style="373" customWidth="1"/>
    <col min="16137" max="16137" width="8" style="373" customWidth="1"/>
    <col min="16138" max="16138" width="7.28515625" style="373" customWidth="1"/>
    <col min="16139" max="16139" width="9" style="373" customWidth="1"/>
    <col min="16140" max="16144" width="0" style="373" hidden="1" customWidth="1"/>
    <col min="16145" max="16145" width="11.42578125" style="373"/>
    <col min="16146" max="16149" width="12.42578125" style="373" bestFit="1" customWidth="1"/>
    <col min="16150" max="16150" width="12.85546875" style="373" customWidth="1"/>
    <col min="16151" max="16384" width="11.42578125" style="373"/>
  </cols>
  <sheetData>
    <row r="1" spans="1:24" s="27" customFormat="1" ht="0.75" customHeight="1">
      <c r="L1" s="103"/>
    </row>
    <row r="2" spans="1:24" s="27" customFormat="1" ht="21" customHeight="1">
      <c r="E2" s="13"/>
      <c r="F2" s="13"/>
      <c r="G2" s="13"/>
      <c r="K2" s="931" t="s">
        <v>36</v>
      </c>
      <c r="L2" s="377"/>
      <c r="T2" s="13"/>
    </row>
    <row r="3" spans="1:24" s="27" customFormat="1" ht="15" customHeight="1">
      <c r="E3" s="1046" t="s">
        <v>559</v>
      </c>
      <c r="F3" s="1047"/>
      <c r="G3" s="1047"/>
      <c r="H3" s="1047"/>
      <c r="I3" s="1047"/>
      <c r="J3" s="1047"/>
      <c r="K3" s="1047"/>
      <c r="L3" s="377"/>
      <c r="T3" s="13"/>
    </row>
    <row r="4" spans="1:24" s="22" customFormat="1" ht="20.25" customHeight="1">
      <c r="B4" s="14"/>
      <c r="C4" s="6" t="str">
        <f>Indice!C4</f>
        <v>Producción de energía eléctrica</v>
      </c>
      <c r="L4" s="378"/>
    </row>
    <row r="5" spans="1:24" s="22" customFormat="1" ht="12.75" customHeight="1">
      <c r="B5" s="14"/>
      <c r="C5" s="7"/>
      <c r="L5" s="378"/>
    </row>
    <row r="6" spans="1:24" s="22" customFormat="1" ht="13.5" customHeight="1">
      <c r="B6" s="14"/>
      <c r="C6" s="10"/>
      <c r="D6" s="28"/>
      <c r="E6" s="28"/>
      <c r="F6" s="28"/>
      <c r="G6" s="28"/>
      <c r="L6" s="378"/>
      <c r="M6" s="378"/>
      <c r="N6" s="378"/>
      <c r="O6" s="378"/>
      <c r="R6" s="36"/>
    </row>
    <row r="7" spans="1:24" ht="12.75" customHeight="1">
      <c r="A7" s="22"/>
      <c r="B7" s="14"/>
      <c r="D7" s="28"/>
      <c r="E7" s="379"/>
      <c r="F7" s="84">
        <v>2016</v>
      </c>
      <c r="G7" s="84">
        <v>2017</v>
      </c>
      <c r="H7" s="84">
        <v>2018</v>
      </c>
      <c r="I7" s="84">
        <v>2019</v>
      </c>
      <c r="J7" s="84">
        <v>2020</v>
      </c>
      <c r="K7" s="84" t="s">
        <v>560</v>
      </c>
      <c r="L7" s="380">
        <f>J7</f>
        <v>2020</v>
      </c>
      <c r="M7" s="380">
        <f>I7</f>
        <v>2019</v>
      </c>
      <c r="N7" s="381"/>
      <c r="O7" s="381"/>
      <c r="R7" s="36"/>
      <c r="S7" s="36"/>
      <c r="T7" s="36"/>
      <c r="U7" s="36"/>
      <c r="V7" s="36"/>
      <c r="W7" s="36"/>
    </row>
    <row r="8" spans="1:24" ht="12.75" customHeight="1">
      <c r="A8" s="22"/>
      <c r="B8" s="14"/>
      <c r="C8" s="1053" t="s">
        <v>330</v>
      </c>
      <c r="D8" s="28"/>
      <c r="E8" s="637" t="s">
        <v>205</v>
      </c>
      <c r="F8" s="642">
        <v>36111.434365772002</v>
      </c>
      <c r="G8" s="642">
        <v>18447.346771659999</v>
      </c>
      <c r="H8" s="642">
        <v>34113.964229872006</v>
      </c>
      <c r="I8" s="642">
        <v>24715.505746512001</v>
      </c>
      <c r="J8" s="642">
        <v>30610.772670926002</v>
      </c>
      <c r="K8" s="643">
        <f t="shared" ref="K8:K13" si="0">(+J8/I8-1)*100</f>
        <v>23.852503707094797</v>
      </c>
      <c r="L8" s="382" t="e">
        <f>(J8/#REF!)*100</f>
        <v>#REF!</v>
      </c>
      <c r="M8" s="382" t="e">
        <f>(I8/#REF!)*100</f>
        <v>#REF!</v>
      </c>
      <c r="N8" s="381"/>
      <c r="O8" s="381" t="e">
        <f>L8-M8</f>
        <v>#REF!</v>
      </c>
      <c r="Q8" s="388"/>
      <c r="R8" s="852"/>
      <c r="S8" s="853"/>
      <c r="T8" s="853"/>
      <c r="U8" s="853"/>
      <c r="V8" s="853"/>
      <c r="W8" s="854"/>
      <c r="X8" s="854"/>
    </row>
    <row r="9" spans="1:24" ht="12.75" customHeight="1">
      <c r="C9" s="1053"/>
      <c r="E9" s="637" t="s">
        <v>207</v>
      </c>
      <c r="F9" s="642">
        <v>47298.163668000001</v>
      </c>
      <c r="G9" s="642">
        <v>47508.105951999998</v>
      </c>
      <c r="H9" s="642">
        <v>48955.703093000004</v>
      </c>
      <c r="I9" s="642">
        <v>53100.854504000003</v>
      </c>
      <c r="J9" s="642">
        <v>53795.318484999996</v>
      </c>
      <c r="K9" s="643">
        <f t="shared" si="0"/>
        <v>1.307820726213893</v>
      </c>
      <c r="Q9" s="388"/>
      <c r="R9" s="852"/>
      <c r="S9" s="854"/>
      <c r="T9" s="854"/>
      <c r="U9" s="854"/>
      <c r="V9" s="854"/>
      <c r="W9" s="854"/>
      <c r="X9" s="854"/>
    </row>
    <row r="10" spans="1:24" ht="12.75" customHeight="1">
      <c r="C10" s="1053"/>
      <c r="E10" s="637" t="s">
        <v>208</v>
      </c>
      <c r="F10" s="642">
        <v>7579.2182120000007</v>
      </c>
      <c r="G10" s="642">
        <v>8000.7121639999996</v>
      </c>
      <c r="H10" s="642">
        <v>7380.5475820000102</v>
      </c>
      <c r="I10" s="642">
        <v>8851.9733770000094</v>
      </c>
      <c r="J10" s="642">
        <v>14912.399223999999</v>
      </c>
      <c r="K10" s="643">
        <f t="shared" si="0"/>
        <v>68.46412194084013</v>
      </c>
      <c r="Q10" s="388"/>
      <c r="R10" s="852"/>
      <c r="S10" s="854"/>
      <c r="T10" s="854"/>
      <c r="U10" s="854"/>
      <c r="V10" s="854"/>
      <c r="W10" s="854"/>
      <c r="X10" s="854"/>
    </row>
    <row r="11" spans="1:24" ht="12.75" customHeight="1">
      <c r="C11" s="1053"/>
      <c r="E11" s="637" t="s">
        <v>209</v>
      </c>
      <c r="F11" s="642">
        <v>5071.2017019999994</v>
      </c>
      <c r="G11" s="642">
        <v>5347.9524650000003</v>
      </c>
      <c r="H11" s="642">
        <v>4424.3266739999999</v>
      </c>
      <c r="I11" s="642">
        <v>5166.4311449999996</v>
      </c>
      <c r="J11" s="642">
        <v>4538.3101299999998</v>
      </c>
      <c r="K11" s="643">
        <f t="shared" si="0"/>
        <v>-12.157735143879478</v>
      </c>
      <c r="Q11" s="388"/>
      <c r="R11" s="852"/>
      <c r="S11" s="854"/>
      <c r="T11" s="854"/>
      <c r="U11" s="854"/>
      <c r="V11" s="854"/>
      <c r="W11" s="854"/>
      <c r="X11" s="854"/>
    </row>
    <row r="12" spans="1:24" ht="12.75" customHeight="1">
      <c r="C12" s="383" t="s">
        <v>316</v>
      </c>
      <c r="E12" s="637" t="s">
        <v>394</v>
      </c>
      <c r="F12" s="642">
        <v>3415.0193380000001</v>
      </c>
      <c r="G12" s="642">
        <v>3599.155882</v>
      </c>
      <c r="H12" s="642">
        <v>3547.1749180000002</v>
      </c>
      <c r="I12" s="642">
        <v>3606.802287</v>
      </c>
      <c r="J12" s="642">
        <v>4470.2896860000001</v>
      </c>
      <c r="K12" s="643">
        <f t="shared" si="0"/>
        <v>23.940524883004223</v>
      </c>
      <c r="Q12" s="388"/>
      <c r="R12" s="852"/>
      <c r="S12" s="854"/>
      <c r="T12" s="854"/>
      <c r="U12" s="854"/>
      <c r="V12" s="854"/>
      <c r="W12" s="854"/>
      <c r="X12" s="854"/>
    </row>
    <row r="13" spans="1:24" ht="12.75" customHeight="1">
      <c r="E13" s="465" t="s">
        <v>369</v>
      </c>
      <c r="F13" s="642">
        <v>649.73991049999995</v>
      </c>
      <c r="G13" s="642">
        <v>728.15043299999991</v>
      </c>
      <c r="H13" s="642">
        <v>732.97066150000001</v>
      </c>
      <c r="I13" s="642">
        <v>738.95349049999993</v>
      </c>
      <c r="J13" s="642">
        <v>606.12480049999999</v>
      </c>
      <c r="K13" s="643">
        <f t="shared" si="0"/>
        <v>-17.975243598906843</v>
      </c>
      <c r="Q13" s="388"/>
      <c r="R13" s="852"/>
      <c r="S13" s="854"/>
      <c r="T13" s="854"/>
      <c r="U13" s="854"/>
      <c r="V13" s="854"/>
      <c r="W13" s="854"/>
      <c r="X13" s="854"/>
    </row>
    <row r="14" spans="1:24" ht="12.75" customHeight="1">
      <c r="E14" s="934" t="s">
        <v>509</v>
      </c>
      <c r="F14" s="468">
        <f>SUM(F8:F13)</f>
        <v>100124.777196272</v>
      </c>
      <c r="G14" s="468">
        <f t="shared" ref="G14:J14" si="1">SUM(G8:G13)</f>
        <v>83631.423667659998</v>
      </c>
      <c r="H14" s="468">
        <f t="shared" si="1"/>
        <v>99154.68715837202</v>
      </c>
      <c r="I14" s="468">
        <f t="shared" si="1"/>
        <v>96180.520550012006</v>
      </c>
      <c r="J14" s="468">
        <f t="shared" si="1"/>
        <v>108933.21499642599</v>
      </c>
      <c r="K14" s="645">
        <f>(+J14/I14-1)*100</f>
        <v>13.259123961366814</v>
      </c>
      <c r="Q14" s="388"/>
      <c r="R14" s="852"/>
      <c r="S14" s="854"/>
      <c r="T14" s="854"/>
      <c r="U14" s="854"/>
      <c r="V14" s="854"/>
      <c r="W14" s="854"/>
      <c r="X14" s="854"/>
    </row>
    <row r="15" spans="1:24" ht="12.75" customHeight="1">
      <c r="A15" s="22"/>
      <c r="B15" s="14"/>
      <c r="D15" s="28"/>
      <c r="E15" s="637" t="s">
        <v>530</v>
      </c>
      <c r="F15" s="642">
        <v>3134.328910228</v>
      </c>
      <c r="G15" s="642">
        <v>2248.9644183400001</v>
      </c>
      <c r="H15" s="642">
        <v>1993.996008694</v>
      </c>
      <c r="I15" s="642">
        <v>1645.505056342</v>
      </c>
      <c r="J15" s="642">
        <v>2748.1007182180001</v>
      </c>
      <c r="K15" s="643">
        <f t="shared" ref="K15:K21" si="2">(+J15/I15-1)*100</f>
        <v>67.00651922195236</v>
      </c>
      <c r="L15" s="382"/>
      <c r="M15" s="382"/>
      <c r="N15" s="381"/>
      <c r="O15" s="381"/>
      <c r="Q15" s="388"/>
      <c r="R15" s="852"/>
      <c r="S15" s="853"/>
      <c r="T15" s="853"/>
      <c r="U15" s="853"/>
      <c r="V15" s="853"/>
      <c r="W15" s="854"/>
      <c r="X15" s="854"/>
    </row>
    <row r="16" spans="1:24" ht="12.75" customHeight="1">
      <c r="A16" s="22"/>
      <c r="B16" s="14"/>
      <c r="D16" s="28"/>
      <c r="E16" s="637" t="s">
        <v>3</v>
      </c>
      <c r="F16" s="642">
        <v>56021.682058999999</v>
      </c>
      <c r="G16" s="642">
        <v>55539.351045999996</v>
      </c>
      <c r="H16" s="642">
        <v>53197.617429999998</v>
      </c>
      <c r="I16" s="642">
        <v>55824.226774999996</v>
      </c>
      <c r="J16" s="642">
        <v>55756.774911</v>
      </c>
      <c r="K16" s="643">
        <f t="shared" si="2"/>
        <v>-0.12082901617582742</v>
      </c>
      <c r="L16" s="382" t="e">
        <f>(J16/#REF!)*100</f>
        <v>#REF!</v>
      </c>
      <c r="M16" s="382" t="e">
        <f>(I16/#REF!)*100</f>
        <v>#REF!</v>
      </c>
      <c r="N16" s="381"/>
      <c r="O16" s="381" t="e">
        <f>L16-M16</f>
        <v>#REF!</v>
      </c>
      <c r="Q16" s="388"/>
      <c r="R16" s="852"/>
      <c r="S16" s="853"/>
      <c r="T16" s="853"/>
      <c r="U16" s="853"/>
      <c r="V16" s="853"/>
      <c r="W16" s="854"/>
      <c r="X16" s="854"/>
    </row>
    <row r="17" spans="1:24" ht="12.75" customHeight="1">
      <c r="A17" s="22"/>
      <c r="B17" s="14"/>
      <c r="C17" s="373"/>
      <c r="D17" s="28"/>
      <c r="E17" s="637" t="s">
        <v>4</v>
      </c>
      <c r="F17" s="642">
        <v>35010.909780000002</v>
      </c>
      <c r="G17" s="642">
        <v>42421.888556000005</v>
      </c>
      <c r="H17" s="642">
        <v>34881.034784999996</v>
      </c>
      <c r="I17" s="642">
        <v>10670.697703</v>
      </c>
      <c r="J17" s="642">
        <v>4800.055719</v>
      </c>
      <c r="K17" s="643">
        <f t="shared" si="2"/>
        <v>-55.016477341959614</v>
      </c>
      <c r="L17" s="382" t="e">
        <f>(J17/#REF!)*100</f>
        <v>#REF!</v>
      </c>
      <c r="M17" s="382" t="e">
        <f>(I17/#REF!)*100</f>
        <v>#REF!</v>
      </c>
      <c r="N17" s="381"/>
      <c r="O17" s="381" t="e">
        <f>L17-M17</f>
        <v>#REF!</v>
      </c>
      <c r="P17" s="373">
        <f>(((SUM(J17:J18)/SUM(I17:I18))-1)*100)</f>
        <v>-55.016477337743993</v>
      </c>
      <c r="Q17" s="388"/>
      <c r="R17" s="852"/>
      <c r="S17" s="853"/>
      <c r="T17" s="853"/>
      <c r="U17" s="853"/>
      <c r="V17" s="853"/>
      <c r="W17" s="854"/>
      <c r="X17" s="854"/>
    </row>
    <row r="18" spans="1:24" ht="12.75" customHeight="1">
      <c r="A18" s="22"/>
      <c r="B18" s="14"/>
      <c r="D18" s="28"/>
      <c r="E18" s="637" t="s">
        <v>218</v>
      </c>
      <c r="F18" s="642">
        <v>2.3499999999999999E-4</v>
      </c>
      <c r="G18" s="642">
        <v>-9.9999999999999995E-7</v>
      </c>
      <c r="H18" s="642">
        <v>-9.9999999999999995E-7</v>
      </c>
      <c r="I18" s="642">
        <v>-9.9999999999999995E-7</v>
      </c>
      <c r="J18" s="642">
        <v>0</v>
      </c>
      <c r="K18" s="643" t="s">
        <v>44</v>
      </c>
      <c r="L18" s="382" t="e">
        <f>(J18/#REF!)*100</f>
        <v>#REF!</v>
      </c>
      <c r="M18" s="382" t="e">
        <f>(I18/#REF!)*100</f>
        <v>#REF!</v>
      </c>
      <c r="N18" s="381"/>
      <c r="O18" s="381" t="e">
        <f>L18-M18</f>
        <v>#REF!</v>
      </c>
      <c r="P18" s="373">
        <f>(((SUM(J17:J19)/SUM(I17:I19))-1)*100)</f>
        <v>-30.183062918031432</v>
      </c>
      <c r="Q18" s="388"/>
      <c r="R18" s="852"/>
      <c r="S18" s="853"/>
      <c r="T18" s="853"/>
      <c r="U18" s="853"/>
      <c r="V18" s="853"/>
      <c r="W18" s="854"/>
      <c r="X18" s="854"/>
    </row>
    <row r="19" spans="1:24" ht="12.75" customHeight="1">
      <c r="A19" s="22"/>
      <c r="B19" s="14"/>
      <c r="D19" s="28"/>
      <c r="E19" s="426" t="s">
        <v>413</v>
      </c>
      <c r="F19" s="642">
        <v>25463.066258000003</v>
      </c>
      <c r="G19" s="642">
        <v>33647.980778999998</v>
      </c>
      <c r="H19" s="642">
        <v>26402.923068999997</v>
      </c>
      <c r="I19" s="642">
        <v>51143.255619000003</v>
      </c>
      <c r="J19" s="642">
        <v>38356.553178999995</v>
      </c>
      <c r="K19" s="643">
        <f t="shared" si="2"/>
        <v>-25.001737345890973</v>
      </c>
      <c r="L19" s="382" t="e">
        <f>(J19/#REF!)*100</f>
        <v>#REF!</v>
      </c>
      <c r="M19" s="382" t="e">
        <f>(I19/#REF!)*100</f>
        <v>#REF!</v>
      </c>
      <c r="N19" s="381"/>
      <c r="O19" s="381" t="e">
        <f>L19-M19</f>
        <v>#REF!</v>
      </c>
      <c r="Q19" s="388"/>
      <c r="R19" s="852"/>
      <c r="S19" s="853"/>
      <c r="T19" s="853"/>
      <c r="U19" s="853"/>
      <c r="V19" s="853"/>
      <c r="W19" s="854"/>
      <c r="X19" s="854"/>
    </row>
    <row r="20" spans="1:24" ht="12.75" customHeight="1">
      <c r="E20" s="637" t="s">
        <v>219</v>
      </c>
      <c r="F20" s="642">
        <v>25873.942241999997</v>
      </c>
      <c r="G20" s="642">
        <v>28175.562469</v>
      </c>
      <c r="H20" s="642">
        <v>28971.782793999999</v>
      </c>
      <c r="I20" s="642">
        <v>29580.711578999999</v>
      </c>
      <c r="J20" s="642">
        <v>26974.436701999999</v>
      </c>
      <c r="K20" s="643">
        <f t="shared" si="2"/>
        <v>-8.8107240761924448</v>
      </c>
      <c r="Q20" s="388"/>
      <c r="R20" s="852"/>
      <c r="S20" s="854"/>
      <c r="T20" s="854"/>
      <c r="U20" s="854"/>
      <c r="V20" s="854"/>
      <c r="W20" s="854"/>
      <c r="X20" s="854"/>
    </row>
    <row r="21" spans="1:24" ht="12.75" customHeight="1">
      <c r="E21" s="465" t="s">
        <v>370</v>
      </c>
      <c r="F21" s="642">
        <v>2471.3086455000002</v>
      </c>
      <c r="G21" s="642">
        <v>2459.1288610000001</v>
      </c>
      <c r="H21" s="642">
        <v>2293.8582025000001</v>
      </c>
      <c r="I21" s="642">
        <v>2071.6030475000002</v>
      </c>
      <c r="J21" s="642">
        <v>1895.7891605</v>
      </c>
      <c r="K21" s="643">
        <f t="shared" si="2"/>
        <v>-8.4868521125305065</v>
      </c>
      <c r="Q21" s="388"/>
      <c r="R21" s="852"/>
      <c r="S21" s="854"/>
      <c r="T21" s="854"/>
      <c r="U21" s="854"/>
      <c r="V21" s="854"/>
      <c r="W21" s="854"/>
      <c r="X21" s="854"/>
    </row>
    <row r="22" spans="1:24" ht="12.75" customHeight="1">
      <c r="E22" s="934" t="s">
        <v>510</v>
      </c>
      <c r="F22" s="468">
        <f>SUM(F15:F21)</f>
        <v>147975.23812972801</v>
      </c>
      <c r="G22" s="468">
        <f t="shared" ref="G22:J22" si="3">SUM(G15:G21)</f>
        <v>164492.87612833999</v>
      </c>
      <c r="H22" s="468">
        <f t="shared" si="3"/>
        <v>147741.21228819402</v>
      </c>
      <c r="I22" s="468">
        <f t="shared" si="3"/>
        <v>150935.999778842</v>
      </c>
      <c r="J22" s="468">
        <f t="shared" si="3"/>
        <v>130531.71038971799</v>
      </c>
      <c r="K22" s="645">
        <f>(+J22/I22-1)*100</f>
        <v>-13.518504146804776</v>
      </c>
      <c r="Q22" s="388"/>
      <c r="R22" s="852"/>
      <c r="S22" s="854"/>
      <c r="T22" s="854"/>
      <c r="U22" s="854"/>
      <c r="V22" s="854"/>
      <c r="W22" s="854"/>
      <c r="X22" s="854"/>
    </row>
    <row r="23" spans="1:24" ht="12.75" customHeight="1">
      <c r="C23" s="373"/>
      <c r="E23" s="637" t="s">
        <v>222</v>
      </c>
      <c r="F23" s="642">
        <v>-4827.5850676680002</v>
      </c>
      <c r="G23" s="642">
        <v>-3607.5809876580001</v>
      </c>
      <c r="H23" s="642">
        <v>-3198.4323789730001</v>
      </c>
      <c r="I23" s="642">
        <v>-3027.310623246</v>
      </c>
      <c r="J23" s="642">
        <v>-4621.3283244130098</v>
      </c>
      <c r="K23" s="739">
        <f>(+J23/I23-1)*100</f>
        <v>52.654580237882634</v>
      </c>
      <c r="Q23" s="388"/>
      <c r="R23" s="852"/>
      <c r="S23" s="854"/>
      <c r="T23" s="854"/>
      <c r="U23" s="854"/>
      <c r="V23" s="854"/>
      <c r="W23" s="854"/>
      <c r="X23" s="854"/>
    </row>
    <row r="24" spans="1:24" ht="12.75" customHeight="1">
      <c r="C24" s="373"/>
      <c r="E24" s="637" t="s">
        <v>332</v>
      </c>
      <c r="F24" s="642">
        <v>-1250.5839680000001</v>
      </c>
      <c r="G24" s="642">
        <v>-1179.306642</v>
      </c>
      <c r="H24" s="642">
        <v>-1233.358142</v>
      </c>
      <c r="I24" s="642">
        <v>-1694.8405220000002</v>
      </c>
      <c r="J24" s="642">
        <v>-1426.537525</v>
      </c>
      <c r="K24" s="739">
        <f>(+J24/I24-1)*100</f>
        <v>-15.830574825021804</v>
      </c>
      <c r="Q24" s="388"/>
      <c r="R24" s="854"/>
      <c r="S24" s="854"/>
      <c r="T24" s="854"/>
      <c r="U24" s="854"/>
      <c r="V24" s="854"/>
      <c r="W24" s="854"/>
      <c r="X24" s="854"/>
    </row>
    <row r="25" spans="1:24" ht="12.75" customHeight="1">
      <c r="C25" s="373"/>
      <c r="E25" s="637" t="s">
        <v>333</v>
      </c>
      <c r="F25" s="642">
        <v>7658.0436909999999</v>
      </c>
      <c r="G25" s="642">
        <v>9168.9935230000101</v>
      </c>
      <c r="H25" s="642">
        <v>11102.311146</v>
      </c>
      <c r="I25" s="642">
        <v>6862.325049</v>
      </c>
      <c r="J25" s="642">
        <v>3279.584887</v>
      </c>
      <c r="K25" s="739">
        <f>IF(J25&gt;0,IF(I25&lt;0,"-",(+J25/I25-1)*100))</f>
        <v>-52.208837914521247</v>
      </c>
      <c r="Q25" s="388"/>
      <c r="R25" s="854"/>
      <c r="S25" s="854"/>
      <c r="T25" s="854"/>
      <c r="U25" s="854"/>
      <c r="V25" s="854"/>
      <c r="W25" s="854"/>
      <c r="X25" s="854"/>
    </row>
    <row r="26" spans="1:24" ht="16.5" customHeight="1">
      <c r="C26" s="373"/>
      <c r="E26" s="737" t="s">
        <v>35</v>
      </c>
      <c r="F26" s="738">
        <f>SUM(F14,F22:F25)</f>
        <v>249679.889981332</v>
      </c>
      <c r="G26" s="738">
        <f t="shared" ref="G26:J26" si="4">SUM(G14,G22:G25)</f>
        <v>252506.40568934201</v>
      </c>
      <c r="H26" s="738">
        <f t="shared" si="4"/>
        <v>253566.42007159302</v>
      </c>
      <c r="I26" s="738">
        <f t="shared" si="4"/>
        <v>249256.69423260799</v>
      </c>
      <c r="J26" s="738">
        <f t="shared" si="4"/>
        <v>236696.64442373096</v>
      </c>
      <c r="K26" s="740">
        <f>(+J26/I26-1)*100</f>
        <v>-5.0390020005464331</v>
      </c>
      <c r="Q26" s="388"/>
      <c r="R26" s="854"/>
      <c r="S26" s="854"/>
      <c r="T26" s="854"/>
      <c r="U26" s="854"/>
      <c r="V26" s="854"/>
      <c r="W26" s="854"/>
      <c r="X26" s="854"/>
    </row>
    <row r="27" spans="1:24" ht="48" customHeight="1">
      <c r="E27" s="1054" t="s">
        <v>529</v>
      </c>
      <c r="F27" s="1054"/>
      <c r="G27" s="1054"/>
      <c r="H27" s="1054"/>
      <c r="I27" s="1054"/>
      <c r="J27" s="1054"/>
      <c r="K27" s="1054"/>
      <c r="R27" s="295"/>
      <c r="S27" s="295"/>
      <c r="T27" s="295"/>
      <c r="U27" s="295"/>
      <c r="V27" s="295"/>
      <c r="W27" s="295"/>
      <c r="X27" s="295"/>
    </row>
    <row r="28" spans="1:24" ht="12.75" customHeight="1">
      <c r="E28" s="1055" t="s">
        <v>552</v>
      </c>
      <c r="F28" s="1055"/>
      <c r="G28" s="1055"/>
      <c r="H28" s="1055"/>
      <c r="I28" s="1055"/>
      <c r="J28" s="1055"/>
      <c r="K28" s="1055"/>
      <c r="R28" s="295"/>
      <c r="S28" s="295"/>
      <c r="T28" s="295"/>
      <c r="U28" s="295"/>
      <c r="V28" s="295"/>
      <c r="W28" s="295"/>
      <c r="X28" s="295"/>
    </row>
    <row r="29" spans="1:24" ht="12.75" customHeight="1">
      <c r="E29" s="1031" t="s">
        <v>534</v>
      </c>
      <c r="F29" s="1031"/>
      <c r="G29" s="1031"/>
      <c r="H29" s="1031"/>
      <c r="I29" s="1031"/>
      <c r="J29" s="1031"/>
      <c r="K29" s="1031"/>
      <c r="R29" s="929"/>
      <c r="S29" s="929"/>
      <c r="T29" s="929"/>
      <c r="U29" s="929"/>
      <c r="V29" s="929"/>
      <c r="W29" s="929"/>
      <c r="X29" s="929"/>
    </row>
    <row r="30" spans="1:24" ht="12.75" customHeight="1">
      <c r="E30" s="1055" t="s">
        <v>553</v>
      </c>
      <c r="F30" s="1055"/>
      <c r="G30" s="1055"/>
      <c r="H30" s="1055"/>
      <c r="I30" s="1055"/>
      <c r="J30" s="1055"/>
      <c r="K30" s="1055"/>
      <c r="R30" s="295"/>
      <c r="S30" s="295"/>
      <c r="T30" s="295"/>
      <c r="U30" s="295"/>
      <c r="V30" s="295"/>
      <c r="W30" s="295"/>
      <c r="X30" s="295"/>
    </row>
    <row r="31" spans="1:24" ht="12.75" customHeight="1">
      <c r="E31" s="1052" t="s">
        <v>434</v>
      </c>
      <c r="F31" s="1052"/>
      <c r="G31" s="1052"/>
      <c r="H31" s="1052"/>
      <c r="I31" s="1052"/>
      <c r="J31" s="1052"/>
      <c r="K31" s="1052"/>
      <c r="R31" s="295"/>
      <c r="S31" s="295"/>
      <c r="T31" s="295"/>
      <c r="U31" s="295"/>
      <c r="V31" s="295"/>
      <c r="W31" s="295"/>
      <c r="X31" s="295"/>
    </row>
    <row r="32" spans="1:24" ht="24" customHeight="1">
      <c r="E32" s="1052" t="s">
        <v>500</v>
      </c>
      <c r="F32" s="1052"/>
      <c r="G32" s="1052"/>
      <c r="H32" s="1052"/>
      <c r="I32" s="1052"/>
      <c r="J32" s="1052"/>
      <c r="K32" s="1052"/>
      <c r="R32" s="855"/>
      <c r="S32" s="855"/>
      <c r="T32" s="855"/>
      <c r="U32" s="855"/>
      <c r="V32" s="855"/>
      <c r="W32" s="855"/>
      <c r="X32" s="855"/>
    </row>
    <row r="33" spans="6:24" ht="12.75" customHeight="1">
      <c r="F33" s="369"/>
      <c r="G33" s="369"/>
      <c r="H33" s="369"/>
      <c r="I33" s="369"/>
      <c r="J33" s="369"/>
      <c r="R33" s="855"/>
      <c r="S33" s="855"/>
      <c r="T33" s="855"/>
      <c r="U33" s="855"/>
      <c r="V33" s="855"/>
      <c r="W33" s="855"/>
      <c r="X33" s="855"/>
    </row>
    <row r="34" spans="6:24">
      <c r="F34" s="64"/>
      <c r="G34" s="64"/>
      <c r="H34" s="64"/>
      <c r="I34" s="64"/>
      <c r="J34" s="64"/>
    </row>
  </sheetData>
  <mergeCells count="8">
    <mergeCell ref="E31:K31"/>
    <mergeCell ref="E32:K32"/>
    <mergeCell ref="E3:K3"/>
    <mergeCell ref="C8:C11"/>
    <mergeCell ref="E27:K27"/>
    <mergeCell ref="E29:K29"/>
    <mergeCell ref="E30:K30"/>
    <mergeCell ref="E28:K28"/>
  </mergeCells>
  <hyperlinks>
    <hyperlink ref="C4" location="Indice!A1" display="Indice!A1" xr:uid="{48D4D74B-8785-49D9-B9D7-738E2EA08448}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horizontalDpi="4294967292" verticalDpi="4294967292" r:id="rId1"/>
  <headerFooter alignWithMargins="0"/>
  <ignoredErrors>
    <ignoredError sqref="K25" formula="1"/>
  </ignoredError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A091A-B9D5-4314-BA3C-7772129CE2C0}">
  <sheetPr codeName="Hoja27">
    <pageSetUpPr autoPageBreaks="0"/>
  </sheetPr>
  <dimension ref="A1:S54"/>
  <sheetViews>
    <sheetView showGridLines="0" showRowColHeaders="0" zoomScaleNormal="100" workbookViewId="0">
      <selection activeCell="B2" sqref="B2"/>
    </sheetView>
  </sheetViews>
  <sheetFormatPr baseColWidth="10" defaultRowHeight="11.25"/>
  <cols>
    <col min="1" max="1" width="0.140625" style="27" customWidth="1"/>
    <col min="2" max="2" width="2.7109375" style="27" customWidth="1"/>
    <col min="3" max="3" width="23.7109375" style="27" customWidth="1"/>
    <col min="4" max="4" width="1.28515625" style="27" customWidth="1"/>
    <col min="5" max="5" width="27.42578125" style="373" customWidth="1"/>
    <col min="6" max="7" width="7" style="373" customWidth="1"/>
    <col min="8" max="9" width="7" style="369" customWidth="1"/>
    <col min="10" max="11" width="7" style="373" customWidth="1"/>
    <col min="12" max="12" width="7.85546875" style="373" customWidth="1"/>
    <col min="13" max="256" width="11.42578125" style="373"/>
    <col min="257" max="257" width="0.140625" style="373" customWidth="1"/>
    <col min="258" max="258" width="2.7109375" style="373" customWidth="1"/>
    <col min="259" max="259" width="15.42578125" style="373" customWidth="1"/>
    <col min="260" max="260" width="1.28515625" style="373" customWidth="1"/>
    <col min="261" max="261" width="27.42578125" style="373" customWidth="1"/>
    <col min="262" max="267" width="7" style="373" customWidth="1"/>
    <col min="268" max="268" width="7.85546875" style="373" customWidth="1"/>
    <col min="269" max="512" width="11.42578125" style="373"/>
    <col min="513" max="513" width="0.140625" style="373" customWidth="1"/>
    <col min="514" max="514" width="2.7109375" style="373" customWidth="1"/>
    <col min="515" max="515" width="15.42578125" style="373" customWidth="1"/>
    <col min="516" max="516" width="1.28515625" style="373" customWidth="1"/>
    <col min="517" max="517" width="27.42578125" style="373" customWidth="1"/>
    <col min="518" max="523" width="7" style="373" customWidth="1"/>
    <col min="524" max="524" width="7.85546875" style="373" customWidth="1"/>
    <col min="525" max="768" width="11.42578125" style="373"/>
    <col min="769" max="769" width="0.140625" style="373" customWidth="1"/>
    <col min="770" max="770" width="2.7109375" style="373" customWidth="1"/>
    <col min="771" max="771" width="15.42578125" style="373" customWidth="1"/>
    <col min="772" max="772" width="1.28515625" style="373" customWidth="1"/>
    <col min="773" max="773" width="27.42578125" style="373" customWidth="1"/>
    <col min="774" max="779" width="7" style="373" customWidth="1"/>
    <col min="780" max="780" width="7.85546875" style="373" customWidth="1"/>
    <col min="781" max="1024" width="11.42578125" style="373"/>
    <col min="1025" max="1025" width="0.140625" style="373" customWidth="1"/>
    <col min="1026" max="1026" width="2.7109375" style="373" customWidth="1"/>
    <col min="1027" max="1027" width="15.42578125" style="373" customWidth="1"/>
    <col min="1028" max="1028" width="1.28515625" style="373" customWidth="1"/>
    <col min="1029" max="1029" width="27.42578125" style="373" customWidth="1"/>
    <col min="1030" max="1035" width="7" style="373" customWidth="1"/>
    <col min="1036" max="1036" width="7.85546875" style="373" customWidth="1"/>
    <col min="1037" max="1280" width="11.42578125" style="373"/>
    <col min="1281" max="1281" width="0.140625" style="373" customWidth="1"/>
    <col min="1282" max="1282" width="2.7109375" style="373" customWidth="1"/>
    <col min="1283" max="1283" width="15.42578125" style="373" customWidth="1"/>
    <col min="1284" max="1284" width="1.28515625" style="373" customWidth="1"/>
    <col min="1285" max="1285" width="27.42578125" style="373" customWidth="1"/>
    <col min="1286" max="1291" width="7" style="373" customWidth="1"/>
    <col min="1292" max="1292" width="7.85546875" style="373" customWidth="1"/>
    <col min="1293" max="1536" width="11.42578125" style="373"/>
    <col min="1537" max="1537" width="0.140625" style="373" customWidth="1"/>
    <col min="1538" max="1538" width="2.7109375" style="373" customWidth="1"/>
    <col min="1539" max="1539" width="15.42578125" style="373" customWidth="1"/>
    <col min="1540" max="1540" width="1.28515625" style="373" customWidth="1"/>
    <col min="1541" max="1541" width="27.42578125" style="373" customWidth="1"/>
    <col min="1542" max="1547" width="7" style="373" customWidth="1"/>
    <col min="1548" max="1548" width="7.85546875" style="373" customWidth="1"/>
    <col min="1549" max="1792" width="11.42578125" style="373"/>
    <col min="1793" max="1793" width="0.140625" style="373" customWidth="1"/>
    <col min="1794" max="1794" width="2.7109375" style="373" customWidth="1"/>
    <col min="1795" max="1795" width="15.42578125" style="373" customWidth="1"/>
    <col min="1796" max="1796" width="1.28515625" style="373" customWidth="1"/>
    <col min="1797" max="1797" width="27.42578125" style="373" customWidth="1"/>
    <col min="1798" max="1803" width="7" style="373" customWidth="1"/>
    <col min="1804" max="1804" width="7.85546875" style="373" customWidth="1"/>
    <col min="1805" max="2048" width="11.42578125" style="373"/>
    <col min="2049" max="2049" width="0.140625" style="373" customWidth="1"/>
    <col min="2050" max="2050" width="2.7109375" style="373" customWidth="1"/>
    <col min="2051" max="2051" width="15.42578125" style="373" customWidth="1"/>
    <col min="2052" max="2052" width="1.28515625" style="373" customWidth="1"/>
    <col min="2053" max="2053" width="27.42578125" style="373" customWidth="1"/>
    <col min="2054" max="2059" width="7" style="373" customWidth="1"/>
    <col min="2060" max="2060" width="7.85546875" style="373" customWidth="1"/>
    <col min="2061" max="2304" width="11.42578125" style="373"/>
    <col min="2305" max="2305" width="0.140625" style="373" customWidth="1"/>
    <col min="2306" max="2306" width="2.7109375" style="373" customWidth="1"/>
    <col min="2307" max="2307" width="15.42578125" style="373" customWidth="1"/>
    <col min="2308" max="2308" width="1.28515625" style="373" customWidth="1"/>
    <col min="2309" max="2309" width="27.42578125" style="373" customWidth="1"/>
    <col min="2310" max="2315" width="7" style="373" customWidth="1"/>
    <col min="2316" max="2316" width="7.85546875" style="373" customWidth="1"/>
    <col min="2317" max="2560" width="11.42578125" style="373"/>
    <col min="2561" max="2561" width="0.140625" style="373" customWidth="1"/>
    <col min="2562" max="2562" width="2.7109375" style="373" customWidth="1"/>
    <col min="2563" max="2563" width="15.42578125" style="373" customWidth="1"/>
    <col min="2564" max="2564" width="1.28515625" style="373" customWidth="1"/>
    <col min="2565" max="2565" width="27.42578125" style="373" customWidth="1"/>
    <col min="2566" max="2571" width="7" style="373" customWidth="1"/>
    <col min="2572" max="2572" width="7.85546875" style="373" customWidth="1"/>
    <col min="2573" max="2816" width="11.42578125" style="373"/>
    <col min="2817" max="2817" width="0.140625" style="373" customWidth="1"/>
    <col min="2818" max="2818" width="2.7109375" style="373" customWidth="1"/>
    <col min="2819" max="2819" width="15.42578125" style="373" customWidth="1"/>
    <col min="2820" max="2820" width="1.28515625" style="373" customWidth="1"/>
    <col min="2821" max="2821" width="27.42578125" style="373" customWidth="1"/>
    <col min="2822" max="2827" width="7" style="373" customWidth="1"/>
    <col min="2828" max="2828" width="7.85546875" style="373" customWidth="1"/>
    <col min="2829" max="3072" width="11.42578125" style="373"/>
    <col min="3073" max="3073" width="0.140625" style="373" customWidth="1"/>
    <col min="3074" max="3074" width="2.7109375" style="373" customWidth="1"/>
    <col min="3075" max="3075" width="15.42578125" style="373" customWidth="1"/>
    <col min="3076" max="3076" width="1.28515625" style="373" customWidth="1"/>
    <col min="3077" max="3077" width="27.42578125" style="373" customWidth="1"/>
    <col min="3078" max="3083" width="7" style="373" customWidth="1"/>
    <col min="3084" max="3084" width="7.85546875" style="373" customWidth="1"/>
    <col min="3085" max="3328" width="11.42578125" style="373"/>
    <col min="3329" max="3329" width="0.140625" style="373" customWidth="1"/>
    <col min="3330" max="3330" width="2.7109375" style="373" customWidth="1"/>
    <col min="3331" max="3331" width="15.42578125" style="373" customWidth="1"/>
    <col min="3332" max="3332" width="1.28515625" style="373" customWidth="1"/>
    <col min="3333" max="3333" width="27.42578125" style="373" customWidth="1"/>
    <col min="3334" max="3339" width="7" style="373" customWidth="1"/>
    <col min="3340" max="3340" width="7.85546875" style="373" customWidth="1"/>
    <col min="3341" max="3584" width="11.42578125" style="373"/>
    <col min="3585" max="3585" width="0.140625" style="373" customWidth="1"/>
    <col min="3586" max="3586" width="2.7109375" style="373" customWidth="1"/>
    <col min="3587" max="3587" width="15.42578125" style="373" customWidth="1"/>
    <col min="3588" max="3588" width="1.28515625" style="373" customWidth="1"/>
    <col min="3589" max="3589" width="27.42578125" style="373" customWidth="1"/>
    <col min="3590" max="3595" width="7" style="373" customWidth="1"/>
    <col min="3596" max="3596" width="7.85546875" style="373" customWidth="1"/>
    <col min="3597" max="3840" width="11.42578125" style="373"/>
    <col min="3841" max="3841" width="0.140625" style="373" customWidth="1"/>
    <col min="3842" max="3842" width="2.7109375" style="373" customWidth="1"/>
    <col min="3843" max="3843" width="15.42578125" style="373" customWidth="1"/>
    <col min="3844" max="3844" width="1.28515625" style="373" customWidth="1"/>
    <col min="3845" max="3845" width="27.42578125" style="373" customWidth="1"/>
    <col min="3846" max="3851" width="7" style="373" customWidth="1"/>
    <col min="3852" max="3852" width="7.85546875" style="373" customWidth="1"/>
    <col min="3853" max="4096" width="11.42578125" style="373"/>
    <col min="4097" max="4097" width="0.140625" style="373" customWidth="1"/>
    <col min="4098" max="4098" width="2.7109375" style="373" customWidth="1"/>
    <col min="4099" max="4099" width="15.42578125" style="373" customWidth="1"/>
    <col min="4100" max="4100" width="1.28515625" style="373" customWidth="1"/>
    <col min="4101" max="4101" width="27.42578125" style="373" customWidth="1"/>
    <col min="4102" max="4107" width="7" style="373" customWidth="1"/>
    <col min="4108" max="4108" width="7.85546875" style="373" customWidth="1"/>
    <col min="4109" max="4352" width="11.42578125" style="373"/>
    <col min="4353" max="4353" width="0.140625" style="373" customWidth="1"/>
    <col min="4354" max="4354" width="2.7109375" style="373" customWidth="1"/>
    <col min="4355" max="4355" width="15.42578125" style="373" customWidth="1"/>
    <col min="4356" max="4356" width="1.28515625" style="373" customWidth="1"/>
    <col min="4357" max="4357" width="27.42578125" style="373" customWidth="1"/>
    <col min="4358" max="4363" width="7" style="373" customWidth="1"/>
    <col min="4364" max="4364" width="7.85546875" style="373" customWidth="1"/>
    <col min="4365" max="4608" width="11.42578125" style="373"/>
    <col min="4609" max="4609" width="0.140625" style="373" customWidth="1"/>
    <col min="4610" max="4610" width="2.7109375" style="373" customWidth="1"/>
    <col min="4611" max="4611" width="15.42578125" style="373" customWidth="1"/>
    <col min="4612" max="4612" width="1.28515625" style="373" customWidth="1"/>
    <col min="4613" max="4613" width="27.42578125" style="373" customWidth="1"/>
    <col min="4614" max="4619" width="7" style="373" customWidth="1"/>
    <col min="4620" max="4620" width="7.85546875" style="373" customWidth="1"/>
    <col min="4621" max="4864" width="11.42578125" style="373"/>
    <col min="4865" max="4865" width="0.140625" style="373" customWidth="1"/>
    <col min="4866" max="4866" width="2.7109375" style="373" customWidth="1"/>
    <col min="4867" max="4867" width="15.42578125" style="373" customWidth="1"/>
    <col min="4868" max="4868" width="1.28515625" style="373" customWidth="1"/>
    <col min="4869" max="4869" width="27.42578125" style="373" customWidth="1"/>
    <col min="4870" max="4875" width="7" style="373" customWidth="1"/>
    <col min="4876" max="4876" width="7.85546875" style="373" customWidth="1"/>
    <col min="4877" max="5120" width="11.42578125" style="373"/>
    <col min="5121" max="5121" width="0.140625" style="373" customWidth="1"/>
    <col min="5122" max="5122" width="2.7109375" style="373" customWidth="1"/>
    <col min="5123" max="5123" width="15.42578125" style="373" customWidth="1"/>
    <col min="5124" max="5124" width="1.28515625" style="373" customWidth="1"/>
    <col min="5125" max="5125" width="27.42578125" style="373" customWidth="1"/>
    <col min="5126" max="5131" width="7" style="373" customWidth="1"/>
    <col min="5132" max="5132" width="7.85546875" style="373" customWidth="1"/>
    <col min="5133" max="5376" width="11.42578125" style="373"/>
    <col min="5377" max="5377" width="0.140625" style="373" customWidth="1"/>
    <col min="5378" max="5378" width="2.7109375" style="373" customWidth="1"/>
    <col min="5379" max="5379" width="15.42578125" style="373" customWidth="1"/>
    <col min="5380" max="5380" width="1.28515625" style="373" customWidth="1"/>
    <col min="5381" max="5381" width="27.42578125" style="373" customWidth="1"/>
    <col min="5382" max="5387" width="7" style="373" customWidth="1"/>
    <col min="5388" max="5388" width="7.85546875" style="373" customWidth="1"/>
    <col min="5389" max="5632" width="11.42578125" style="373"/>
    <col min="5633" max="5633" width="0.140625" style="373" customWidth="1"/>
    <col min="5634" max="5634" width="2.7109375" style="373" customWidth="1"/>
    <col min="5635" max="5635" width="15.42578125" style="373" customWidth="1"/>
    <col min="5636" max="5636" width="1.28515625" style="373" customWidth="1"/>
    <col min="5637" max="5637" width="27.42578125" style="373" customWidth="1"/>
    <col min="5638" max="5643" width="7" style="373" customWidth="1"/>
    <col min="5644" max="5644" width="7.85546875" style="373" customWidth="1"/>
    <col min="5645" max="5888" width="11.42578125" style="373"/>
    <col min="5889" max="5889" width="0.140625" style="373" customWidth="1"/>
    <col min="5890" max="5890" width="2.7109375" style="373" customWidth="1"/>
    <col min="5891" max="5891" width="15.42578125" style="373" customWidth="1"/>
    <col min="5892" max="5892" width="1.28515625" style="373" customWidth="1"/>
    <col min="5893" max="5893" width="27.42578125" style="373" customWidth="1"/>
    <col min="5894" max="5899" width="7" style="373" customWidth="1"/>
    <col min="5900" max="5900" width="7.85546875" style="373" customWidth="1"/>
    <col min="5901" max="6144" width="11.42578125" style="373"/>
    <col min="6145" max="6145" width="0.140625" style="373" customWidth="1"/>
    <col min="6146" max="6146" width="2.7109375" style="373" customWidth="1"/>
    <col min="6147" max="6147" width="15.42578125" style="373" customWidth="1"/>
    <col min="6148" max="6148" width="1.28515625" style="373" customWidth="1"/>
    <col min="6149" max="6149" width="27.42578125" style="373" customWidth="1"/>
    <col min="6150" max="6155" width="7" style="373" customWidth="1"/>
    <col min="6156" max="6156" width="7.85546875" style="373" customWidth="1"/>
    <col min="6157" max="6400" width="11.42578125" style="373"/>
    <col min="6401" max="6401" width="0.140625" style="373" customWidth="1"/>
    <col min="6402" max="6402" width="2.7109375" style="373" customWidth="1"/>
    <col min="6403" max="6403" width="15.42578125" style="373" customWidth="1"/>
    <col min="6404" max="6404" width="1.28515625" style="373" customWidth="1"/>
    <col min="6405" max="6405" width="27.42578125" style="373" customWidth="1"/>
    <col min="6406" max="6411" width="7" style="373" customWidth="1"/>
    <col min="6412" max="6412" width="7.85546875" style="373" customWidth="1"/>
    <col min="6413" max="6656" width="11.42578125" style="373"/>
    <col min="6657" max="6657" width="0.140625" style="373" customWidth="1"/>
    <col min="6658" max="6658" width="2.7109375" style="373" customWidth="1"/>
    <col min="6659" max="6659" width="15.42578125" style="373" customWidth="1"/>
    <col min="6660" max="6660" width="1.28515625" style="373" customWidth="1"/>
    <col min="6661" max="6661" width="27.42578125" style="373" customWidth="1"/>
    <col min="6662" max="6667" width="7" style="373" customWidth="1"/>
    <col min="6668" max="6668" width="7.85546875" style="373" customWidth="1"/>
    <col min="6669" max="6912" width="11.42578125" style="373"/>
    <col min="6913" max="6913" width="0.140625" style="373" customWidth="1"/>
    <col min="6914" max="6914" width="2.7109375" style="373" customWidth="1"/>
    <col min="6915" max="6915" width="15.42578125" style="373" customWidth="1"/>
    <col min="6916" max="6916" width="1.28515625" style="373" customWidth="1"/>
    <col min="6917" max="6917" width="27.42578125" style="373" customWidth="1"/>
    <col min="6918" max="6923" width="7" style="373" customWidth="1"/>
    <col min="6924" max="6924" width="7.85546875" style="373" customWidth="1"/>
    <col min="6925" max="7168" width="11.42578125" style="373"/>
    <col min="7169" max="7169" width="0.140625" style="373" customWidth="1"/>
    <col min="7170" max="7170" width="2.7109375" style="373" customWidth="1"/>
    <col min="7171" max="7171" width="15.42578125" style="373" customWidth="1"/>
    <col min="7172" max="7172" width="1.28515625" style="373" customWidth="1"/>
    <col min="7173" max="7173" width="27.42578125" style="373" customWidth="1"/>
    <col min="7174" max="7179" width="7" style="373" customWidth="1"/>
    <col min="7180" max="7180" width="7.85546875" style="373" customWidth="1"/>
    <col min="7181" max="7424" width="11.42578125" style="373"/>
    <col min="7425" max="7425" width="0.140625" style="373" customWidth="1"/>
    <col min="7426" max="7426" width="2.7109375" style="373" customWidth="1"/>
    <col min="7427" max="7427" width="15.42578125" style="373" customWidth="1"/>
    <col min="7428" max="7428" width="1.28515625" style="373" customWidth="1"/>
    <col min="7429" max="7429" width="27.42578125" style="373" customWidth="1"/>
    <col min="7430" max="7435" width="7" style="373" customWidth="1"/>
    <col min="7436" max="7436" width="7.85546875" style="373" customWidth="1"/>
    <col min="7437" max="7680" width="11.42578125" style="373"/>
    <col min="7681" max="7681" width="0.140625" style="373" customWidth="1"/>
    <col min="7682" max="7682" width="2.7109375" style="373" customWidth="1"/>
    <col min="7683" max="7683" width="15.42578125" style="373" customWidth="1"/>
    <col min="7684" max="7684" width="1.28515625" style="373" customWidth="1"/>
    <col min="7685" max="7685" width="27.42578125" style="373" customWidth="1"/>
    <col min="7686" max="7691" width="7" style="373" customWidth="1"/>
    <col min="7692" max="7692" width="7.85546875" style="373" customWidth="1"/>
    <col min="7693" max="7936" width="11.42578125" style="373"/>
    <col min="7937" max="7937" width="0.140625" style="373" customWidth="1"/>
    <col min="7938" max="7938" width="2.7109375" style="373" customWidth="1"/>
    <col min="7939" max="7939" width="15.42578125" style="373" customWidth="1"/>
    <col min="7940" max="7940" width="1.28515625" style="373" customWidth="1"/>
    <col min="7941" max="7941" width="27.42578125" style="373" customWidth="1"/>
    <col min="7942" max="7947" width="7" style="373" customWidth="1"/>
    <col min="7948" max="7948" width="7.85546875" style="373" customWidth="1"/>
    <col min="7949" max="8192" width="11.42578125" style="373"/>
    <col min="8193" max="8193" width="0.140625" style="373" customWidth="1"/>
    <col min="8194" max="8194" width="2.7109375" style="373" customWidth="1"/>
    <col min="8195" max="8195" width="15.42578125" style="373" customWidth="1"/>
    <col min="8196" max="8196" width="1.28515625" style="373" customWidth="1"/>
    <col min="8197" max="8197" width="27.42578125" style="373" customWidth="1"/>
    <col min="8198" max="8203" width="7" style="373" customWidth="1"/>
    <col min="8204" max="8204" width="7.85546875" style="373" customWidth="1"/>
    <col min="8205" max="8448" width="11.42578125" style="373"/>
    <col min="8449" max="8449" width="0.140625" style="373" customWidth="1"/>
    <col min="8450" max="8450" width="2.7109375" style="373" customWidth="1"/>
    <col min="8451" max="8451" width="15.42578125" style="373" customWidth="1"/>
    <col min="8452" max="8452" width="1.28515625" style="373" customWidth="1"/>
    <col min="8453" max="8453" width="27.42578125" style="373" customWidth="1"/>
    <col min="8454" max="8459" width="7" style="373" customWidth="1"/>
    <col min="8460" max="8460" width="7.85546875" style="373" customWidth="1"/>
    <col min="8461" max="8704" width="11.42578125" style="373"/>
    <col min="8705" max="8705" width="0.140625" style="373" customWidth="1"/>
    <col min="8706" max="8706" width="2.7109375" style="373" customWidth="1"/>
    <col min="8707" max="8707" width="15.42578125" style="373" customWidth="1"/>
    <col min="8708" max="8708" width="1.28515625" style="373" customWidth="1"/>
    <col min="8709" max="8709" width="27.42578125" style="373" customWidth="1"/>
    <col min="8710" max="8715" width="7" style="373" customWidth="1"/>
    <col min="8716" max="8716" width="7.85546875" style="373" customWidth="1"/>
    <col min="8717" max="8960" width="11.42578125" style="373"/>
    <col min="8961" max="8961" width="0.140625" style="373" customWidth="1"/>
    <col min="8962" max="8962" width="2.7109375" style="373" customWidth="1"/>
    <col min="8963" max="8963" width="15.42578125" style="373" customWidth="1"/>
    <col min="8964" max="8964" width="1.28515625" style="373" customWidth="1"/>
    <col min="8965" max="8965" width="27.42578125" style="373" customWidth="1"/>
    <col min="8966" max="8971" width="7" style="373" customWidth="1"/>
    <col min="8972" max="8972" width="7.85546875" style="373" customWidth="1"/>
    <col min="8973" max="9216" width="11.42578125" style="373"/>
    <col min="9217" max="9217" width="0.140625" style="373" customWidth="1"/>
    <col min="9218" max="9218" width="2.7109375" style="373" customWidth="1"/>
    <col min="9219" max="9219" width="15.42578125" style="373" customWidth="1"/>
    <col min="9220" max="9220" width="1.28515625" style="373" customWidth="1"/>
    <col min="9221" max="9221" width="27.42578125" style="373" customWidth="1"/>
    <col min="9222" max="9227" width="7" style="373" customWidth="1"/>
    <col min="9228" max="9228" width="7.85546875" style="373" customWidth="1"/>
    <col min="9229" max="9472" width="11.42578125" style="373"/>
    <col min="9473" max="9473" width="0.140625" style="373" customWidth="1"/>
    <col min="9474" max="9474" width="2.7109375" style="373" customWidth="1"/>
    <col min="9475" max="9475" width="15.42578125" style="373" customWidth="1"/>
    <col min="9476" max="9476" width="1.28515625" style="373" customWidth="1"/>
    <col min="9477" max="9477" width="27.42578125" style="373" customWidth="1"/>
    <col min="9478" max="9483" width="7" style="373" customWidth="1"/>
    <col min="9484" max="9484" width="7.85546875" style="373" customWidth="1"/>
    <col min="9485" max="9728" width="11.42578125" style="373"/>
    <col min="9729" max="9729" width="0.140625" style="373" customWidth="1"/>
    <col min="9730" max="9730" width="2.7109375" style="373" customWidth="1"/>
    <col min="9731" max="9731" width="15.42578125" style="373" customWidth="1"/>
    <col min="9732" max="9732" width="1.28515625" style="373" customWidth="1"/>
    <col min="9733" max="9733" width="27.42578125" style="373" customWidth="1"/>
    <col min="9734" max="9739" width="7" style="373" customWidth="1"/>
    <col min="9740" max="9740" width="7.85546875" style="373" customWidth="1"/>
    <col min="9741" max="9984" width="11.42578125" style="373"/>
    <col min="9985" max="9985" width="0.140625" style="373" customWidth="1"/>
    <col min="9986" max="9986" width="2.7109375" style="373" customWidth="1"/>
    <col min="9987" max="9987" width="15.42578125" style="373" customWidth="1"/>
    <col min="9988" max="9988" width="1.28515625" style="373" customWidth="1"/>
    <col min="9989" max="9989" width="27.42578125" style="373" customWidth="1"/>
    <col min="9990" max="9995" width="7" style="373" customWidth="1"/>
    <col min="9996" max="9996" width="7.85546875" style="373" customWidth="1"/>
    <col min="9997" max="10240" width="11.42578125" style="373"/>
    <col min="10241" max="10241" width="0.140625" style="373" customWidth="1"/>
    <col min="10242" max="10242" width="2.7109375" style="373" customWidth="1"/>
    <col min="10243" max="10243" width="15.42578125" style="373" customWidth="1"/>
    <col min="10244" max="10244" width="1.28515625" style="373" customWidth="1"/>
    <col min="10245" max="10245" width="27.42578125" style="373" customWidth="1"/>
    <col min="10246" max="10251" width="7" style="373" customWidth="1"/>
    <col min="10252" max="10252" width="7.85546875" style="373" customWidth="1"/>
    <col min="10253" max="10496" width="11.42578125" style="373"/>
    <col min="10497" max="10497" width="0.140625" style="373" customWidth="1"/>
    <col min="10498" max="10498" width="2.7109375" style="373" customWidth="1"/>
    <col min="10499" max="10499" width="15.42578125" style="373" customWidth="1"/>
    <col min="10500" max="10500" width="1.28515625" style="373" customWidth="1"/>
    <col min="10501" max="10501" width="27.42578125" style="373" customWidth="1"/>
    <col min="10502" max="10507" width="7" style="373" customWidth="1"/>
    <col min="10508" max="10508" width="7.85546875" style="373" customWidth="1"/>
    <col min="10509" max="10752" width="11.42578125" style="373"/>
    <col min="10753" max="10753" width="0.140625" style="373" customWidth="1"/>
    <col min="10754" max="10754" width="2.7109375" style="373" customWidth="1"/>
    <col min="10755" max="10755" width="15.42578125" style="373" customWidth="1"/>
    <col min="10756" max="10756" width="1.28515625" style="373" customWidth="1"/>
    <col min="10757" max="10757" width="27.42578125" style="373" customWidth="1"/>
    <col min="10758" max="10763" width="7" style="373" customWidth="1"/>
    <col min="10764" max="10764" width="7.85546875" style="373" customWidth="1"/>
    <col min="10765" max="11008" width="11.42578125" style="373"/>
    <col min="11009" max="11009" width="0.140625" style="373" customWidth="1"/>
    <col min="11010" max="11010" width="2.7109375" style="373" customWidth="1"/>
    <col min="11011" max="11011" width="15.42578125" style="373" customWidth="1"/>
    <col min="11012" max="11012" width="1.28515625" style="373" customWidth="1"/>
    <col min="11013" max="11013" width="27.42578125" style="373" customWidth="1"/>
    <col min="11014" max="11019" width="7" style="373" customWidth="1"/>
    <col min="11020" max="11020" width="7.85546875" style="373" customWidth="1"/>
    <col min="11021" max="11264" width="11.42578125" style="373"/>
    <col min="11265" max="11265" width="0.140625" style="373" customWidth="1"/>
    <col min="11266" max="11266" width="2.7109375" style="373" customWidth="1"/>
    <col min="11267" max="11267" width="15.42578125" style="373" customWidth="1"/>
    <col min="11268" max="11268" width="1.28515625" style="373" customWidth="1"/>
    <col min="11269" max="11269" width="27.42578125" style="373" customWidth="1"/>
    <col min="11270" max="11275" width="7" style="373" customWidth="1"/>
    <col min="11276" max="11276" width="7.85546875" style="373" customWidth="1"/>
    <col min="11277" max="11520" width="11.42578125" style="373"/>
    <col min="11521" max="11521" width="0.140625" style="373" customWidth="1"/>
    <col min="11522" max="11522" width="2.7109375" style="373" customWidth="1"/>
    <col min="11523" max="11523" width="15.42578125" style="373" customWidth="1"/>
    <col min="11524" max="11524" width="1.28515625" style="373" customWidth="1"/>
    <col min="11525" max="11525" width="27.42578125" style="373" customWidth="1"/>
    <col min="11526" max="11531" width="7" style="373" customWidth="1"/>
    <col min="11532" max="11532" width="7.85546875" style="373" customWidth="1"/>
    <col min="11533" max="11776" width="11.42578125" style="373"/>
    <col min="11777" max="11777" width="0.140625" style="373" customWidth="1"/>
    <col min="11778" max="11778" width="2.7109375" style="373" customWidth="1"/>
    <col min="11779" max="11779" width="15.42578125" style="373" customWidth="1"/>
    <col min="11780" max="11780" width="1.28515625" style="373" customWidth="1"/>
    <col min="11781" max="11781" width="27.42578125" style="373" customWidth="1"/>
    <col min="11782" max="11787" width="7" style="373" customWidth="1"/>
    <col min="11788" max="11788" width="7.85546875" style="373" customWidth="1"/>
    <col min="11789" max="12032" width="11.42578125" style="373"/>
    <col min="12033" max="12033" width="0.140625" style="373" customWidth="1"/>
    <col min="12034" max="12034" width="2.7109375" style="373" customWidth="1"/>
    <col min="12035" max="12035" width="15.42578125" style="373" customWidth="1"/>
    <col min="12036" max="12036" width="1.28515625" style="373" customWidth="1"/>
    <col min="12037" max="12037" width="27.42578125" style="373" customWidth="1"/>
    <col min="12038" max="12043" width="7" style="373" customWidth="1"/>
    <col min="12044" max="12044" width="7.85546875" style="373" customWidth="1"/>
    <col min="12045" max="12288" width="11.42578125" style="373"/>
    <col min="12289" max="12289" width="0.140625" style="373" customWidth="1"/>
    <col min="12290" max="12290" width="2.7109375" style="373" customWidth="1"/>
    <col min="12291" max="12291" width="15.42578125" style="373" customWidth="1"/>
    <col min="12292" max="12292" width="1.28515625" style="373" customWidth="1"/>
    <col min="12293" max="12293" width="27.42578125" style="373" customWidth="1"/>
    <col min="12294" max="12299" width="7" style="373" customWidth="1"/>
    <col min="12300" max="12300" width="7.85546875" style="373" customWidth="1"/>
    <col min="12301" max="12544" width="11.42578125" style="373"/>
    <col min="12545" max="12545" width="0.140625" style="373" customWidth="1"/>
    <col min="12546" max="12546" width="2.7109375" style="373" customWidth="1"/>
    <col min="12547" max="12547" width="15.42578125" style="373" customWidth="1"/>
    <col min="12548" max="12548" width="1.28515625" style="373" customWidth="1"/>
    <col min="12549" max="12549" width="27.42578125" style="373" customWidth="1"/>
    <col min="12550" max="12555" width="7" style="373" customWidth="1"/>
    <col min="12556" max="12556" width="7.85546875" style="373" customWidth="1"/>
    <col min="12557" max="12800" width="11.42578125" style="373"/>
    <col min="12801" max="12801" width="0.140625" style="373" customWidth="1"/>
    <col min="12802" max="12802" width="2.7109375" style="373" customWidth="1"/>
    <col min="12803" max="12803" width="15.42578125" style="373" customWidth="1"/>
    <col min="12804" max="12804" width="1.28515625" style="373" customWidth="1"/>
    <col min="12805" max="12805" width="27.42578125" style="373" customWidth="1"/>
    <col min="12806" max="12811" width="7" style="373" customWidth="1"/>
    <col min="12812" max="12812" width="7.85546875" style="373" customWidth="1"/>
    <col min="12813" max="13056" width="11.42578125" style="373"/>
    <col min="13057" max="13057" width="0.140625" style="373" customWidth="1"/>
    <col min="13058" max="13058" width="2.7109375" style="373" customWidth="1"/>
    <col min="13059" max="13059" width="15.42578125" style="373" customWidth="1"/>
    <col min="13060" max="13060" width="1.28515625" style="373" customWidth="1"/>
    <col min="13061" max="13061" width="27.42578125" style="373" customWidth="1"/>
    <col min="13062" max="13067" width="7" style="373" customWidth="1"/>
    <col min="13068" max="13068" width="7.85546875" style="373" customWidth="1"/>
    <col min="13069" max="13312" width="11.42578125" style="373"/>
    <col min="13313" max="13313" width="0.140625" style="373" customWidth="1"/>
    <col min="13314" max="13314" width="2.7109375" style="373" customWidth="1"/>
    <col min="13315" max="13315" width="15.42578125" style="373" customWidth="1"/>
    <col min="13316" max="13316" width="1.28515625" style="373" customWidth="1"/>
    <col min="13317" max="13317" width="27.42578125" style="373" customWidth="1"/>
    <col min="13318" max="13323" width="7" style="373" customWidth="1"/>
    <col min="13324" max="13324" width="7.85546875" style="373" customWidth="1"/>
    <col min="13325" max="13568" width="11.42578125" style="373"/>
    <col min="13569" max="13569" width="0.140625" style="373" customWidth="1"/>
    <col min="13570" max="13570" width="2.7109375" style="373" customWidth="1"/>
    <col min="13571" max="13571" width="15.42578125" style="373" customWidth="1"/>
    <col min="13572" max="13572" width="1.28515625" style="373" customWidth="1"/>
    <col min="13573" max="13573" width="27.42578125" style="373" customWidth="1"/>
    <col min="13574" max="13579" width="7" style="373" customWidth="1"/>
    <col min="13580" max="13580" width="7.85546875" style="373" customWidth="1"/>
    <col min="13581" max="13824" width="11.42578125" style="373"/>
    <col min="13825" max="13825" width="0.140625" style="373" customWidth="1"/>
    <col min="13826" max="13826" width="2.7109375" style="373" customWidth="1"/>
    <col min="13827" max="13827" width="15.42578125" style="373" customWidth="1"/>
    <col min="13828" max="13828" width="1.28515625" style="373" customWidth="1"/>
    <col min="13829" max="13829" width="27.42578125" style="373" customWidth="1"/>
    <col min="13830" max="13835" width="7" style="373" customWidth="1"/>
    <col min="13836" max="13836" width="7.85546875" style="373" customWidth="1"/>
    <col min="13837" max="14080" width="11.42578125" style="373"/>
    <col min="14081" max="14081" width="0.140625" style="373" customWidth="1"/>
    <col min="14082" max="14082" width="2.7109375" style="373" customWidth="1"/>
    <col min="14083" max="14083" width="15.42578125" style="373" customWidth="1"/>
    <col min="14084" max="14084" width="1.28515625" style="373" customWidth="1"/>
    <col min="14085" max="14085" width="27.42578125" style="373" customWidth="1"/>
    <col min="14086" max="14091" width="7" style="373" customWidth="1"/>
    <col min="14092" max="14092" width="7.85546875" style="373" customWidth="1"/>
    <col min="14093" max="14336" width="11.42578125" style="373"/>
    <col min="14337" max="14337" width="0.140625" style="373" customWidth="1"/>
    <col min="14338" max="14338" width="2.7109375" style="373" customWidth="1"/>
    <col min="14339" max="14339" width="15.42578125" style="373" customWidth="1"/>
    <col min="14340" max="14340" width="1.28515625" style="373" customWidth="1"/>
    <col min="14341" max="14341" width="27.42578125" style="373" customWidth="1"/>
    <col min="14342" max="14347" width="7" style="373" customWidth="1"/>
    <col min="14348" max="14348" width="7.85546875" style="373" customWidth="1"/>
    <col min="14349" max="14592" width="11.42578125" style="373"/>
    <col min="14593" max="14593" width="0.140625" style="373" customWidth="1"/>
    <col min="14594" max="14594" width="2.7109375" style="373" customWidth="1"/>
    <col min="14595" max="14595" width="15.42578125" style="373" customWidth="1"/>
    <col min="14596" max="14596" width="1.28515625" style="373" customWidth="1"/>
    <col min="14597" max="14597" width="27.42578125" style="373" customWidth="1"/>
    <col min="14598" max="14603" width="7" style="373" customWidth="1"/>
    <col min="14604" max="14604" width="7.85546875" style="373" customWidth="1"/>
    <col min="14605" max="14848" width="11.42578125" style="373"/>
    <col min="14849" max="14849" width="0.140625" style="373" customWidth="1"/>
    <col min="14850" max="14850" width="2.7109375" style="373" customWidth="1"/>
    <col min="14851" max="14851" width="15.42578125" style="373" customWidth="1"/>
    <col min="14852" max="14852" width="1.28515625" style="373" customWidth="1"/>
    <col min="14853" max="14853" width="27.42578125" style="373" customWidth="1"/>
    <col min="14854" max="14859" width="7" style="373" customWidth="1"/>
    <col min="14860" max="14860" width="7.85546875" style="373" customWidth="1"/>
    <col min="14861" max="15104" width="11.42578125" style="373"/>
    <col min="15105" max="15105" width="0.140625" style="373" customWidth="1"/>
    <col min="15106" max="15106" width="2.7109375" style="373" customWidth="1"/>
    <col min="15107" max="15107" width="15.42578125" style="373" customWidth="1"/>
    <col min="15108" max="15108" width="1.28515625" style="373" customWidth="1"/>
    <col min="15109" max="15109" width="27.42578125" style="373" customWidth="1"/>
    <col min="15110" max="15115" width="7" style="373" customWidth="1"/>
    <col min="15116" max="15116" width="7.85546875" style="373" customWidth="1"/>
    <col min="15117" max="15360" width="11.42578125" style="373"/>
    <col min="15361" max="15361" width="0.140625" style="373" customWidth="1"/>
    <col min="15362" max="15362" width="2.7109375" style="373" customWidth="1"/>
    <col min="15363" max="15363" width="15.42578125" style="373" customWidth="1"/>
    <col min="15364" max="15364" width="1.28515625" style="373" customWidth="1"/>
    <col min="15365" max="15365" width="27.42578125" style="373" customWidth="1"/>
    <col min="15366" max="15371" width="7" style="373" customWidth="1"/>
    <col min="15372" max="15372" width="7.85546875" style="373" customWidth="1"/>
    <col min="15373" max="15616" width="11.42578125" style="373"/>
    <col min="15617" max="15617" width="0.140625" style="373" customWidth="1"/>
    <col min="15618" max="15618" width="2.7109375" style="373" customWidth="1"/>
    <col min="15619" max="15619" width="15.42578125" style="373" customWidth="1"/>
    <col min="15620" max="15620" width="1.28515625" style="373" customWidth="1"/>
    <col min="15621" max="15621" width="27.42578125" style="373" customWidth="1"/>
    <col min="15622" max="15627" width="7" style="373" customWidth="1"/>
    <col min="15628" max="15628" width="7.85546875" style="373" customWidth="1"/>
    <col min="15629" max="15872" width="11.42578125" style="373"/>
    <col min="15873" max="15873" width="0.140625" style="373" customWidth="1"/>
    <col min="15874" max="15874" width="2.7109375" style="373" customWidth="1"/>
    <col min="15875" max="15875" width="15.42578125" style="373" customWidth="1"/>
    <col min="15876" max="15876" width="1.28515625" style="373" customWidth="1"/>
    <col min="15877" max="15877" width="27.42578125" style="373" customWidth="1"/>
    <col min="15878" max="15883" width="7" style="373" customWidth="1"/>
    <col min="15884" max="15884" width="7.85546875" style="373" customWidth="1"/>
    <col min="15885" max="16128" width="11.42578125" style="373"/>
    <col min="16129" max="16129" width="0.140625" style="373" customWidth="1"/>
    <col min="16130" max="16130" width="2.7109375" style="373" customWidth="1"/>
    <col min="16131" max="16131" width="15.42578125" style="373" customWidth="1"/>
    <col min="16132" max="16132" width="1.28515625" style="373" customWidth="1"/>
    <col min="16133" max="16133" width="27.42578125" style="373" customWidth="1"/>
    <col min="16134" max="16139" width="7" style="373" customWidth="1"/>
    <col min="16140" max="16140" width="7.85546875" style="373" customWidth="1"/>
    <col min="16141" max="16384" width="11.42578125" style="373"/>
  </cols>
  <sheetData>
    <row r="1" spans="1:12" s="27" customFormat="1" ht="0.75" customHeight="1"/>
    <row r="2" spans="1:12" s="27" customFormat="1" ht="21" customHeight="1">
      <c r="E2" s="13"/>
      <c r="I2" s="13"/>
      <c r="L2" s="931" t="s">
        <v>36</v>
      </c>
    </row>
    <row r="3" spans="1:12" s="27" customFormat="1" ht="15" customHeight="1">
      <c r="E3" s="1046" t="s">
        <v>559</v>
      </c>
      <c r="F3" s="1047"/>
      <c r="G3" s="1047"/>
      <c r="H3" s="1047"/>
      <c r="I3" s="1047"/>
      <c r="J3" s="1047"/>
      <c r="K3" s="1047"/>
      <c r="L3" s="1047"/>
    </row>
    <row r="4" spans="1:12" s="22" customFormat="1" ht="20.25" customHeight="1">
      <c r="B4" s="14"/>
      <c r="C4" s="6" t="str">
        <f>Indice!C4</f>
        <v>Producción de energía eléctrica</v>
      </c>
    </row>
    <row r="5" spans="1:12" s="22" customFormat="1" ht="12.75" customHeight="1">
      <c r="B5" s="14"/>
      <c r="C5" s="7"/>
    </row>
    <row r="6" spans="1:12" s="22" customFormat="1" ht="13.5" customHeight="1">
      <c r="B6" s="14"/>
      <c r="C6" s="10"/>
      <c r="D6" s="28"/>
      <c r="E6" s="28"/>
    </row>
    <row r="7" spans="1:12" ht="12.75" customHeight="1">
      <c r="A7" s="22"/>
      <c r="B7" s="14"/>
      <c r="D7" s="28"/>
      <c r="E7" s="379"/>
      <c r="F7" s="386" t="s">
        <v>334</v>
      </c>
      <c r="G7" s="386" t="s">
        <v>335</v>
      </c>
      <c r="H7" s="386" t="s">
        <v>336</v>
      </c>
      <c r="I7" s="386" t="s">
        <v>337</v>
      </c>
      <c r="J7" s="386" t="s">
        <v>338</v>
      </c>
      <c r="K7" s="386" t="s">
        <v>339</v>
      </c>
      <c r="L7" s="386"/>
    </row>
    <row r="8" spans="1:12" ht="12.75" customHeight="1">
      <c r="A8" s="22"/>
      <c r="B8" s="14"/>
      <c r="C8" s="1053" t="s">
        <v>347</v>
      </c>
      <c r="D8" s="28"/>
      <c r="E8" s="637" t="s">
        <v>205</v>
      </c>
      <c r="F8" s="642">
        <v>3729.0395239300001</v>
      </c>
      <c r="G8" s="642">
        <v>2838.3377134380003</v>
      </c>
      <c r="H8" s="642">
        <v>3113.7620234460001</v>
      </c>
      <c r="I8" s="642">
        <v>2862.0862255259999</v>
      </c>
      <c r="J8" s="642">
        <v>2859.971565626</v>
      </c>
      <c r="K8" s="642">
        <v>2262.29681415</v>
      </c>
      <c r="L8" s="641"/>
    </row>
    <row r="9" spans="1:12" ht="12.75" customHeight="1">
      <c r="A9" s="22"/>
      <c r="B9" s="14"/>
      <c r="C9" s="1053"/>
      <c r="D9" s="28"/>
      <c r="E9" s="637" t="s">
        <v>207</v>
      </c>
      <c r="F9" s="642">
        <v>4566.3040510000001</v>
      </c>
      <c r="G9" s="642">
        <v>4177.8132310000001</v>
      </c>
      <c r="H9" s="642">
        <v>5503.5027019999998</v>
      </c>
      <c r="I9" s="642">
        <v>3639.796961</v>
      </c>
      <c r="J9" s="642">
        <v>3894.5800980000004</v>
      </c>
      <c r="K9" s="642">
        <v>3240.1634920000001</v>
      </c>
      <c r="L9" s="641"/>
    </row>
    <row r="10" spans="1:12" ht="12.75" customHeight="1">
      <c r="A10" s="22"/>
      <c r="B10" s="14"/>
      <c r="C10" s="1053"/>
      <c r="D10" s="28"/>
      <c r="E10" s="637" t="s">
        <v>208</v>
      </c>
      <c r="F10" s="642">
        <v>600.905395</v>
      </c>
      <c r="G10" s="642">
        <v>944.41641099999993</v>
      </c>
      <c r="H10" s="642">
        <v>1036.7663419999999</v>
      </c>
      <c r="I10" s="642">
        <v>1115.1015640000001</v>
      </c>
      <c r="J10" s="642">
        <v>1597.8024950000001</v>
      </c>
      <c r="K10" s="642">
        <v>1757.982127</v>
      </c>
      <c r="L10" s="641"/>
    </row>
    <row r="11" spans="1:12" ht="12.75" customHeight="1">
      <c r="A11" s="22"/>
      <c r="B11" s="14"/>
      <c r="C11" s="1053"/>
      <c r="D11" s="28"/>
      <c r="E11" s="637" t="s">
        <v>209</v>
      </c>
      <c r="F11" s="642">
        <v>85.967850999999996</v>
      </c>
      <c r="G11" s="642">
        <v>227.95599600000003</v>
      </c>
      <c r="H11" s="642">
        <v>235.96742</v>
      </c>
      <c r="I11" s="642">
        <v>206.86543700000001</v>
      </c>
      <c r="J11" s="642">
        <v>552.48475100000007</v>
      </c>
      <c r="K11" s="642">
        <v>711.64684799999998</v>
      </c>
      <c r="L11" s="641"/>
    </row>
    <row r="12" spans="1:12" ht="12.75" customHeight="1">
      <c r="A12" s="22"/>
      <c r="B12" s="14"/>
      <c r="C12" s="387" t="s">
        <v>316</v>
      </c>
      <c r="D12" s="28"/>
      <c r="E12" s="637" t="s">
        <v>394</v>
      </c>
      <c r="F12" s="642">
        <v>334.23399499999999</v>
      </c>
      <c r="G12" s="642">
        <v>346.68957799999998</v>
      </c>
      <c r="H12" s="642">
        <v>345.447835</v>
      </c>
      <c r="I12" s="642">
        <v>336.902581</v>
      </c>
      <c r="J12" s="642">
        <v>386.581592</v>
      </c>
      <c r="K12" s="642">
        <v>379.163185</v>
      </c>
      <c r="L12" s="641"/>
    </row>
    <row r="13" spans="1:12" ht="12.75" customHeight="1">
      <c r="A13" s="22"/>
      <c r="B13" s="14"/>
      <c r="D13" s="28"/>
      <c r="E13" s="465" t="s">
        <v>369</v>
      </c>
      <c r="F13" s="642">
        <v>55.184336000000002</v>
      </c>
      <c r="G13" s="642">
        <v>55.978365500000002</v>
      </c>
      <c r="H13" s="642">
        <v>51.389567499999998</v>
      </c>
      <c r="I13" s="642">
        <v>29.749654500000002</v>
      </c>
      <c r="J13" s="642">
        <v>30.791228999999998</v>
      </c>
      <c r="K13" s="642">
        <v>27.458276000000001</v>
      </c>
      <c r="L13" s="734"/>
    </row>
    <row r="14" spans="1:12" ht="12.75" customHeight="1">
      <c r="A14" s="22"/>
      <c r="B14" s="14"/>
      <c r="D14" s="28"/>
      <c r="E14" s="934" t="s">
        <v>509</v>
      </c>
      <c r="F14" s="468">
        <f>SUM(F8:F13)</f>
        <v>9371.6351519300006</v>
      </c>
      <c r="G14" s="468">
        <f t="shared" ref="G14:K14" si="0">SUM(G8:G13)</f>
        <v>8591.1912949380003</v>
      </c>
      <c r="H14" s="468">
        <f t="shared" si="0"/>
        <v>10286.835889946</v>
      </c>
      <c r="I14" s="468">
        <f t="shared" si="0"/>
        <v>8190.5024230260015</v>
      </c>
      <c r="J14" s="468">
        <f t="shared" si="0"/>
        <v>9322.2117306260006</v>
      </c>
      <c r="K14" s="468">
        <f t="shared" si="0"/>
        <v>8378.7107421500004</v>
      </c>
      <c r="L14" s="468"/>
    </row>
    <row r="15" spans="1:12" ht="12.75" customHeight="1">
      <c r="A15" s="22"/>
      <c r="B15" s="14"/>
      <c r="D15" s="28"/>
      <c r="E15" s="637" t="s">
        <v>530</v>
      </c>
      <c r="F15" s="642">
        <v>233.77888705200002</v>
      </c>
      <c r="G15" s="642">
        <v>229.83714941400001</v>
      </c>
      <c r="H15" s="642">
        <v>303.52379088800001</v>
      </c>
      <c r="I15" s="642">
        <v>314.35098405000002</v>
      </c>
      <c r="J15" s="642">
        <v>243.63992918599999</v>
      </c>
      <c r="K15" s="642">
        <v>152.39581989600001</v>
      </c>
      <c r="L15" s="641"/>
    </row>
    <row r="16" spans="1:12" ht="12.75" customHeight="1">
      <c r="A16" s="22"/>
      <c r="B16" s="14"/>
      <c r="D16" s="28"/>
      <c r="E16" s="637" t="s">
        <v>3</v>
      </c>
      <c r="F16" s="642">
        <v>5289.1460240000006</v>
      </c>
      <c r="G16" s="642">
        <v>4885.6830239999999</v>
      </c>
      <c r="H16" s="642">
        <v>5174.9451150000004</v>
      </c>
      <c r="I16" s="642">
        <v>4085.604789</v>
      </c>
      <c r="J16" s="642">
        <v>3078.9577610000001</v>
      </c>
      <c r="K16" s="642">
        <v>3621.3812859999998</v>
      </c>
      <c r="L16" s="641"/>
    </row>
    <row r="17" spans="1:19" ht="12.75" customHeight="1">
      <c r="A17" s="22"/>
      <c r="B17" s="14"/>
      <c r="C17" s="373"/>
      <c r="D17" s="28"/>
      <c r="E17" s="637" t="s">
        <v>4</v>
      </c>
      <c r="F17" s="642">
        <v>869.06435199999999</v>
      </c>
      <c r="G17" s="642">
        <v>822.65919599999995</v>
      </c>
      <c r="H17" s="642">
        <v>476.48416300000002</v>
      </c>
      <c r="I17" s="642">
        <v>306.82421299999999</v>
      </c>
      <c r="J17" s="642">
        <v>244.56557599999999</v>
      </c>
      <c r="K17" s="642">
        <v>362.74284999999998</v>
      </c>
      <c r="L17" s="641"/>
    </row>
    <row r="18" spans="1:19" ht="12.75" customHeight="1">
      <c r="A18" s="22"/>
      <c r="B18" s="14"/>
      <c r="C18" s="373"/>
      <c r="D18" s="28"/>
      <c r="E18" s="637" t="s">
        <v>218</v>
      </c>
      <c r="F18" s="642">
        <v>0</v>
      </c>
      <c r="G18" s="642">
        <v>0</v>
      </c>
      <c r="H18" s="642">
        <v>9.9999999999999995E-7</v>
      </c>
      <c r="I18" s="642">
        <v>0</v>
      </c>
      <c r="J18" s="642">
        <v>-9.9999999999999995E-7</v>
      </c>
      <c r="K18" s="642">
        <v>0</v>
      </c>
      <c r="L18" s="796"/>
      <c r="M18" s="259"/>
    </row>
    <row r="19" spans="1:19" ht="12.75" customHeight="1">
      <c r="A19" s="22"/>
      <c r="B19" s="14"/>
      <c r="D19" s="28"/>
      <c r="E19" s="426" t="s">
        <v>413</v>
      </c>
      <c r="F19" s="642">
        <v>3272.2781910000003</v>
      </c>
      <c r="G19" s="642">
        <v>2388.361879</v>
      </c>
      <c r="H19" s="642">
        <v>1386.2401620000001</v>
      </c>
      <c r="I19" s="642">
        <v>1730.7334739999999</v>
      </c>
      <c r="J19" s="642">
        <v>2017.855785</v>
      </c>
      <c r="K19" s="642">
        <v>3556.3490299999999</v>
      </c>
      <c r="L19" s="641"/>
    </row>
    <row r="20" spans="1:19" ht="12.75" customHeight="1">
      <c r="A20" s="22"/>
      <c r="B20" s="14"/>
      <c r="D20" s="28"/>
      <c r="E20" s="637" t="s">
        <v>219</v>
      </c>
      <c r="F20" s="642">
        <v>2436.4933969999997</v>
      </c>
      <c r="G20" s="642">
        <v>2231.5593080000003</v>
      </c>
      <c r="H20" s="642">
        <v>2233.481276</v>
      </c>
      <c r="I20" s="642">
        <v>1926.0522579999999</v>
      </c>
      <c r="J20" s="642">
        <v>2084.4744719999999</v>
      </c>
      <c r="K20" s="642">
        <v>2186.730004</v>
      </c>
      <c r="L20" s="641"/>
    </row>
    <row r="21" spans="1:19" ht="12.75" customHeight="1">
      <c r="A21" s="22"/>
      <c r="B21" s="14"/>
      <c r="D21" s="28"/>
      <c r="E21" s="465" t="s">
        <v>370</v>
      </c>
      <c r="F21" s="642">
        <v>157.97660099999999</v>
      </c>
      <c r="G21" s="642">
        <v>163.5454105</v>
      </c>
      <c r="H21" s="642">
        <v>166.0983985</v>
      </c>
      <c r="I21" s="642">
        <v>134.23411249999998</v>
      </c>
      <c r="J21" s="642">
        <v>139.503086</v>
      </c>
      <c r="K21" s="642">
        <v>134.24086700000001</v>
      </c>
      <c r="L21" s="641"/>
    </row>
    <row r="22" spans="1:19" ht="12.75" customHeight="1">
      <c r="A22" s="22"/>
      <c r="B22" s="14"/>
      <c r="D22" s="28"/>
      <c r="E22" s="934" t="s">
        <v>510</v>
      </c>
      <c r="F22" s="468">
        <f>SUM(F15:F21)</f>
        <v>12258.737452052002</v>
      </c>
      <c r="G22" s="468">
        <f t="shared" ref="G22:K22" si="1">SUM(G15:G21)</f>
        <v>10721.645966914</v>
      </c>
      <c r="H22" s="468">
        <f t="shared" si="1"/>
        <v>9740.7729063880015</v>
      </c>
      <c r="I22" s="468">
        <f t="shared" si="1"/>
        <v>8497.7998305500005</v>
      </c>
      <c r="J22" s="468">
        <f t="shared" si="1"/>
        <v>7808.9966081859993</v>
      </c>
      <c r="K22" s="468">
        <f t="shared" si="1"/>
        <v>10013.839856896</v>
      </c>
      <c r="L22" s="468"/>
    </row>
    <row r="23" spans="1:19" ht="12.75" customHeight="1">
      <c r="A23" s="22"/>
      <c r="B23" s="14"/>
      <c r="C23" s="373"/>
      <c r="D23" s="28"/>
      <c r="E23" s="637" t="s">
        <v>222</v>
      </c>
      <c r="F23" s="642">
        <v>-399.378153</v>
      </c>
      <c r="G23" s="642">
        <v>-392.60482500000001</v>
      </c>
      <c r="H23" s="642">
        <v>-600.24192497599995</v>
      </c>
      <c r="I23" s="642">
        <v>-679.70917919199997</v>
      </c>
      <c r="J23" s="642">
        <v>-366.54343990900003</v>
      </c>
      <c r="K23" s="642">
        <v>-213.878454</v>
      </c>
      <c r="L23" s="736"/>
    </row>
    <row r="24" spans="1:19" ht="12.75" customHeight="1">
      <c r="A24" s="22"/>
      <c r="B24" s="14"/>
      <c r="C24" s="373"/>
      <c r="D24" s="28"/>
      <c r="E24" s="637" t="s">
        <v>332</v>
      </c>
      <c r="F24" s="642">
        <v>-136.155901</v>
      </c>
      <c r="G24" s="642">
        <v>-115.92849700000001</v>
      </c>
      <c r="H24" s="642">
        <v>-112.780382</v>
      </c>
      <c r="I24" s="642">
        <v>-80.581305999999998</v>
      </c>
      <c r="J24" s="642">
        <v>-79.946524000000011</v>
      </c>
      <c r="K24" s="642">
        <v>-93.289579000000003</v>
      </c>
      <c r="L24" s="641"/>
    </row>
    <row r="25" spans="1:19" ht="12.75" customHeight="1">
      <c r="C25" s="373"/>
      <c r="E25" s="637" t="s">
        <v>333</v>
      </c>
      <c r="F25" s="642">
        <v>1482.378827</v>
      </c>
      <c r="G25" s="642">
        <v>1035.7817219999999</v>
      </c>
      <c r="H25" s="642">
        <v>493.77581300000003</v>
      </c>
      <c r="I25" s="642">
        <v>232.43756099999999</v>
      </c>
      <c r="J25" s="642">
        <v>683.67150800000002</v>
      </c>
      <c r="K25" s="642">
        <v>268.89827500000001</v>
      </c>
      <c r="L25" s="641"/>
    </row>
    <row r="26" spans="1:19" ht="12.6" customHeight="1">
      <c r="C26" s="373"/>
      <c r="E26" s="737" t="s">
        <v>35</v>
      </c>
      <c r="F26" s="738">
        <f>SUM(F14,F22:F25)</f>
        <v>22577.217376982004</v>
      </c>
      <c r="G26" s="738">
        <f t="shared" ref="G26:K26" si="2">SUM(G14,G22:G25)</f>
        <v>19840.085661852001</v>
      </c>
      <c r="H26" s="738">
        <f t="shared" si="2"/>
        <v>19808.362302358004</v>
      </c>
      <c r="I26" s="738">
        <f t="shared" si="2"/>
        <v>16160.449329384004</v>
      </c>
      <c r="J26" s="738">
        <f t="shared" si="2"/>
        <v>17368.389882903</v>
      </c>
      <c r="K26" s="738">
        <f t="shared" si="2"/>
        <v>18354.280841045998</v>
      </c>
      <c r="L26" s="737" t="s">
        <v>340</v>
      </c>
    </row>
    <row r="27" spans="1:19" ht="12.75" customHeight="1">
      <c r="F27" s="64"/>
      <c r="G27" s="64"/>
      <c r="H27" s="64"/>
      <c r="I27" s="64"/>
      <c r="J27" s="64"/>
      <c r="K27" s="64"/>
    </row>
    <row r="28" spans="1:19" ht="12.75" customHeight="1">
      <c r="E28" s="379"/>
      <c r="F28" s="386" t="s">
        <v>341</v>
      </c>
      <c r="G28" s="386" t="s">
        <v>342</v>
      </c>
      <c r="H28" s="386" t="s">
        <v>343</v>
      </c>
      <c r="I28" s="386" t="s">
        <v>344</v>
      </c>
      <c r="J28" s="386" t="s">
        <v>345</v>
      </c>
      <c r="K28" s="386" t="s">
        <v>346</v>
      </c>
      <c r="L28" s="386" t="s">
        <v>0</v>
      </c>
    </row>
    <row r="29" spans="1:19" ht="12.75" customHeight="1">
      <c r="E29" s="637" t="s">
        <v>205</v>
      </c>
      <c r="F29" s="642">
        <v>1836.876773208</v>
      </c>
      <c r="G29" s="642">
        <v>1886.0039274440001</v>
      </c>
      <c r="H29" s="642">
        <v>1678.3274013720002</v>
      </c>
      <c r="I29" s="642">
        <v>1892.9846669419999</v>
      </c>
      <c r="J29" s="642">
        <v>2459.7328362960002</v>
      </c>
      <c r="K29" s="642">
        <v>3191.3531995479998</v>
      </c>
      <c r="L29" s="641">
        <f t="shared" ref="L29:L34" si="3">SUM(F8:K8,F29:K29)</f>
        <v>30610.772670926002</v>
      </c>
      <c r="M29" s="1014"/>
      <c r="N29" s="260"/>
      <c r="S29" s="353"/>
    </row>
    <row r="30" spans="1:19" ht="12.75" customHeight="1">
      <c r="E30" s="637" t="s">
        <v>207</v>
      </c>
      <c r="F30" s="642">
        <v>4099.9316170000002</v>
      </c>
      <c r="G30" s="642">
        <v>3508.4515269999997</v>
      </c>
      <c r="H30" s="642">
        <v>3962.2430210000002</v>
      </c>
      <c r="I30" s="642">
        <v>5669.7146759999996</v>
      </c>
      <c r="J30" s="642">
        <v>4154.0834599999998</v>
      </c>
      <c r="K30" s="642">
        <v>7378.7336489999998</v>
      </c>
      <c r="L30" s="641">
        <f t="shared" si="3"/>
        <v>53795.318485000003</v>
      </c>
      <c r="M30" s="1014"/>
      <c r="N30" s="260"/>
      <c r="S30" s="353"/>
    </row>
    <row r="31" spans="1:19" ht="12.75" customHeight="1">
      <c r="E31" s="637" t="s">
        <v>208</v>
      </c>
      <c r="F31" s="642">
        <v>1862.75749</v>
      </c>
      <c r="G31" s="642">
        <v>1778.4640589999999</v>
      </c>
      <c r="H31" s="642">
        <v>1426.722043</v>
      </c>
      <c r="I31" s="642">
        <v>1283.3937250000001</v>
      </c>
      <c r="J31" s="642">
        <v>788.93134900000007</v>
      </c>
      <c r="K31" s="642">
        <v>719.15622400000007</v>
      </c>
      <c r="L31" s="641">
        <f t="shared" si="3"/>
        <v>14912.399224000001</v>
      </c>
      <c r="M31" s="1014"/>
      <c r="N31" s="260"/>
      <c r="S31" s="353"/>
    </row>
    <row r="32" spans="1:19" ht="12.75" customHeight="1">
      <c r="E32" s="637" t="s">
        <v>209</v>
      </c>
      <c r="F32" s="642">
        <v>796.17204200000003</v>
      </c>
      <c r="G32" s="642">
        <v>744.54166099999998</v>
      </c>
      <c r="H32" s="642">
        <v>452.15923300000003</v>
      </c>
      <c r="I32" s="642">
        <v>340.27470899999997</v>
      </c>
      <c r="J32" s="642">
        <v>108.048269</v>
      </c>
      <c r="K32" s="642">
        <v>76.225913000000006</v>
      </c>
      <c r="L32" s="641">
        <f t="shared" si="3"/>
        <v>4538.3101299999998</v>
      </c>
      <c r="M32" s="1014"/>
      <c r="N32" s="260"/>
      <c r="S32" s="353"/>
    </row>
    <row r="33" spans="1:19" ht="12.75" customHeight="1">
      <c r="E33" s="637" t="s">
        <v>394</v>
      </c>
      <c r="F33" s="642">
        <v>348.81331</v>
      </c>
      <c r="G33" s="642">
        <v>367.860117</v>
      </c>
      <c r="H33" s="642">
        <v>394.86022600000001</v>
      </c>
      <c r="I33" s="642">
        <v>414.07609600000001</v>
      </c>
      <c r="J33" s="642">
        <v>393.05924800000003</v>
      </c>
      <c r="K33" s="642">
        <v>422.601923</v>
      </c>
      <c r="L33" s="641">
        <f t="shared" si="3"/>
        <v>4470.2896860000001</v>
      </c>
      <c r="M33" s="1014"/>
      <c r="N33" s="260"/>
      <c r="S33" s="353"/>
    </row>
    <row r="34" spans="1:19" ht="12.75" customHeight="1">
      <c r="E34" s="465" t="s">
        <v>369</v>
      </c>
      <c r="F34" s="642">
        <v>31.820180000000001</v>
      </c>
      <c r="G34" s="642">
        <v>66.037119500000003</v>
      </c>
      <c r="H34" s="642">
        <v>58.507686500000005</v>
      </c>
      <c r="I34" s="642">
        <v>64.967821499999999</v>
      </c>
      <c r="J34" s="642">
        <v>67.556750499999993</v>
      </c>
      <c r="K34" s="642">
        <v>66.683813999999998</v>
      </c>
      <c r="L34" s="641">
        <f t="shared" si="3"/>
        <v>606.12480049999999</v>
      </c>
      <c r="M34" s="1014"/>
      <c r="N34" s="260"/>
      <c r="S34" s="353"/>
    </row>
    <row r="35" spans="1:19" ht="12.75" customHeight="1">
      <c r="A35" s="22"/>
      <c r="B35" s="14"/>
      <c r="D35" s="28"/>
      <c r="E35" s="934" t="s">
        <v>509</v>
      </c>
      <c r="F35" s="468">
        <f>SUM(F29:F34)</f>
        <v>8976.371412208</v>
      </c>
      <c r="G35" s="468">
        <f t="shared" ref="G35:L35" si="4">SUM(G29:G34)</f>
        <v>8351.3584109439998</v>
      </c>
      <c r="H35" s="468">
        <f t="shared" si="4"/>
        <v>7972.8196108720003</v>
      </c>
      <c r="I35" s="468">
        <f t="shared" si="4"/>
        <v>9665.4116944420002</v>
      </c>
      <c r="J35" s="468">
        <f t="shared" si="4"/>
        <v>7971.4119127960003</v>
      </c>
      <c r="K35" s="468">
        <f t="shared" si="4"/>
        <v>11854.754722547999</v>
      </c>
      <c r="L35" s="468">
        <f t="shared" si="4"/>
        <v>108933.21499642599</v>
      </c>
      <c r="M35" s="1014"/>
      <c r="N35" s="260"/>
    </row>
    <row r="36" spans="1:19" ht="12.75" customHeight="1">
      <c r="E36" s="637" t="s">
        <v>530</v>
      </c>
      <c r="F36" s="642">
        <v>167.16093403400001</v>
      </c>
      <c r="G36" s="642">
        <v>158.85512119999999</v>
      </c>
      <c r="H36" s="642">
        <v>187.668031348</v>
      </c>
      <c r="I36" s="642">
        <v>229.96202238999999</v>
      </c>
      <c r="J36" s="642">
        <v>205.997806862</v>
      </c>
      <c r="K36" s="642">
        <v>320.93024189800002</v>
      </c>
      <c r="L36" s="641">
        <f t="shared" ref="L36:L42" si="5">SUM(F15:K15,F36:K36)</f>
        <v>2748.1007182180001</v>
      </c>
      <c r="M36" s="1014"/>
      <c r="N36" s="260"/>
      <c r="S36" s="353"/>
    </row>
    <row r="37" spans="1:19" ht="12.75" customHeight="1">
      <c r="E37" s="637" t="s">
        <v>3</v>
      </c>
      <c r="F37" s="642">
        <v>5159.0193049999998</v>
      </c>
      <c r="G37" s="642">
        <v>5151.9174220000004</v>
      </c>
      <c r="H37" s="642">
        <v>4871.2094019999995</v>
      </c>
      <c r="I37" s="642">
        <v>4528.3442359999999</v>
      </c>
      <c r="J37" s="642">
        <v>4639.755709</v>
      </c>
      <c r="K37" s="642">
        <v>5270.8108380000003</v>
      </c>
      <c r="L37" s="641">
        <f t="shared" si="5"/>
        <v>55756.774910999993</v>
      </c>
      <c r="M37" s="1014"/>
      <c r="N37" s="260"/>
      <c r="S37" s="353"/>
    </row>
    <row r="38" spans="1:19" ht="12.75" customHeight="1">
      <c r="E38" s="637" t="s">
        <v>4</v>
      </c>
      <c r="F38" s="642">
        <v>303.34445400000004</v>
      </c>
      <c r="G38" s="642">
        <v>338.34884299999999</v>
      </c>
      <c r="H38" s="642">
        <v>282.55493999999999</v>
      </c>
      <c r="I38" s="642">
        <v>235.11278300000001</v>
      </c>
      <c r="J38" s="642">
        <v>336.18096000000003</v>
      </c>
      <c r="K38" s="642">
        <v>222.17338899999999</v>
      </c>
      <c r="L38" s="641">
        <f t="shared" si="5"/>
        <v>4800.055718999999</v>
      </c>
      <c r="M38" s="1014"/>
      <c r="N38" s="260"/>
      <c r="S38" s="353"/>
    </row>
    <row r="39" spans="1:19">
      <c r="E39" s="637" t="s">
        <v>218</v>
      </c>
      <c r="F39" s="642">
        <v>0</v>
      </c>
      <c r="G39" s="642">
        <v>0</v>
      </c>
      <c r="H39" s="642">
        <v>0</v>
      </c>
      <c r="I39" s="642">
        <v>0</v>
      </c>
      <c r="J39" s="642">
        <v>0</v>
      </c>
      <c r="K39" s="642">
        <v>0</v>
      </c>
      <c r="L39" s="825">
        <f t="shared" si="5"/>
        <v>0</v>
      </c>
      <c r="M39" s="1014"/>
      <c r="N39" s="260"/>
      <c r="S39" s="353"/>
    </row>
    <row r="40" spans="1:19">
      <c r="E40" s="426" t="s">
        <v>413</v>
      </c>
      <c r="F40" s="642">
        <v>5829.9045759999999</v>
      </c>
      <c r="G40" s="642">
        <v>5051.1759519999996</v>
      </c>
      <c r="H40" s="642">
        <v>4546.4757390000004</v>
      </c>
      <c r="I40" s="642">
        <v>2791.0383709999996</v>
      </c>
      <c r="J40" s="642">
        <v>3221.3084140000001</v>
      </c>
      <c r="K40" s="642">
        <v>2564.8316060000002</v>
      </c>
      <c r="L40" s="641">
        <f t="shared" si="5"/>
        <v>38356.553179000002</v>
      </c>
      <c r="M40" s="1014"/>
      <c r="N40" s="260"/>
      <c r="S40" s="353"/>
    </row>
    <row r="41" spans="1:19" ht="12.75" customHeight="1">
      <c r="E41" s="637" t="s">
        <v>219</v>
      </c>
      <c r="F41" s="642">
        <v>2301.546304</v>
      </c>
      <c r="G41" s="642">
        <v>2191.606194</v>
      </c>
      <c r="H41" s="642">
        <v>2304.531516</v>
      </c>
      <c r="I41" s="642">
        <v>2351.3923199999999</v>
      </c>
      <c r="J41" s="642">
        <v>2386.903992</v>
      </c>
      <c r="K41" s="642">
        <v>2339.665661</v>
      </c>
      <c r="L41" s="641">
        <f t="shared" si="5"/>
        <v>26974.436701999995</v>
      </c>
      <c r="M41" s="1014"/>
      <c r="N41" s="260"/>
      <c r="S41" s="353"/>
    </row>
    <row r="42" spans="1:19" ht="12.75" customHeight="1">
      <c r="E42" s="465" t="s">
        <v>370</v>
      </c>
      <c r="F42" s="642">
        <v>129.766637</v>
      </c>
      <c r="G42" s="642">
        <v>178.96316149999998</v>
      </c>
      <c r="H42" s="642">
        <v>173.89508950000001</v>
      </c>
      <c r="I42" s="642">
        <v>156.50662750000001</v>
      </c>
      <c r="J42" s="642">
        <v>180.74303649999999</v>
      </c>
      <c r="K42" s="642">
        <v>180.31613300000001</v>
      </c>
      <c r="L42" s="641">
        <f t="shared" si="5"/>
        <v>1895.7891605</v>
      </c>
      <c r="M42" s="1014"/>
      <c r="N42" s="260"/>
      <c r="S42" s="353"/>
    </row>
    <row r="43" spans="1:19" ht="12.75" customHeight="1">
      <c r="E43" s="934" t="s">
        <v>510</v>
      </c>
      <c r="F43" s="468">
        <f>SUM(F36:F42)</f>
        <v>13890.742210034001</v>
      </c>
      <c r="G43" s="468">
        <f t="shared" ref="G43:L43" si="6">SUM(G36:G42)</f>
        <v>13070.8666937</v>
      </c>
      <c r="H43" s="468">
        <f t="shared" si="6"/>
        <v>12366.334717847998</v>
      </c>
      <c r="I43" s="468">
        <f t="shared" si="6"/>
        <v>10292.35635989</v>
      </c>
      <c r="J43" s="468">
        <f t="shared" si="6"/>
        <v>10970.889918362</v>
      </c>
      <c r="K43" s="468">
        <f t="shared" si="6"/>
        <v>10898.727868898</v>
      </c>
      <c r="L43" s="468">
        <f t="shared" si="6"/>
        <v>130531.71038971798</v>
      </c>
      <c r="M43" s="1014"/>
      <c r="N43" s="260"/>
      <c r="S43" s="353"/>
    </row>
    <row r="44" spans="1:19" ht="12.75" customHeight="1">
      <c r="E44" s="637" t="s">
        <v>222</v>
      </c>
      <c r="F44" s="642">
        <v>-303.17795204800001</v>
      </c>
      <c r="G44" s="642">
        <v>-259.28085923999998</v>
      </c>
      <c r="H44" s="642">
        <v>-221.76098604799998</v>
      </c>
      <c r="I44" s="642">
        <v>-360.25418199999996</v>
      </c>
      <c r="J44" s="642">
        <v>-296.43321600000002</v>
      </c>
      <c r="K44" s="642">
        <v>-528.06515300000001</v>
      </c>
      <c r="L44" s="641">
        <f>SUM(F23:K23,F44:K44)</f>
        <v>-4621.3283244129998</v>
      </c>
      <c r="M44" s="1014"/>
      <c r="N44" s="260"/>
      <c r="S44" s="353"/>
    </row>
    <row r="45" spans="1:19" ht="12.75" customHeight="1">
      <c r="E45" s="637" t="s">
        <v>332</v>
      </c>
      <c r="F45" s="642">
        <v>-168.331695</v>
      </c>
      <c r="G45" s="642">
        <v>-182.71595499999998</v>
      </c>
      <c r="H45" s="642">
        <v>-116.27496099999999</v>
      </c>
      <c r="I45" s="642">
        <v>-105.943506</v>
      </c>
      <c r="J45" s="642">
        <v>-96.327619000000013</v>
      </c>
      <c r="K45" s="642">
        <v>-138.26160000000002</v>
      </c>
      <c r="L45" s="641">
        <f>SUM(F24:K24,F45:K45)</f>
        <v>-1426.537525</v>
      </c>
      <c r="M45" s="1014"/>
      <c r="N45" s="260"/>
      <c r="S45" s="353"/>
    </row>
    <row r="46" spans="1:19" ht="12.75" customHeight="1">
      <c r="E46" s="637" t="s">
        <v>333</v>
      </c>
      <c r="F46" s="642">
        <v>-450.84462000000002</v>
      </c>
      <c r="G46" s="642">
        <v>-239.66814099999999</v>
      </c>
      <c r="H46" s="642">
        <v>-625.62728200000004</v>
      </c>
      <c r="I46" s="642">
        <v>108.16498299999999</v>
      </c>
      <c r="J46" s="642">
        <v>1090.931722</v>
      </c>
      <c r="K46" s="642">
        <v>-800.31548099999998</v>
      </c>
      <c r="L46" s="641">
        <f>SUM(F25:K25,F46:K46)</f>
        <v>3279.5848870000004</v>
      </c>
      <c r="M46" s="1014"/>
      <c r="N46" s="260"/>
      <c r="S46" s="353"/>
    </row>
    <row r="47" spans="1:19" ht="15.6" customHeight="1">
      <c r="E47" s="737" t="s">
        <v>35</v>
      </c>
      <c r="F47" s="738">
        <f>SUM(F35,F43:F46)</f>
        <v>21944.759355194001</v>
      </c>
      <c r="G47" s="738">
        <f t="shared" ref="G47:L47" si="7">SUM(G35,G43:G46)</f>
        <v>20740.560149404002</v>
      </c>
      <c r="H47" s="738">
        <f t="shared" si="7"/>
        <v>19375.491099671995</v>
      </c>
      <c r="I47" s="738">
        <f t="shared" si="7"/>
        <v>19599.735349332001</v>
      </c>
      <c r="J47" s="738">
        <f t="shared" si="7"/>
        <v>19640.472718158002</v>
      </c>
      <c r="K47" s="738">
        <f t="shared" si="7"/>
        <v>21286.840357445999</v>
      </c>
      <c r="L47" s="738">
        <f t="shared" si="7"/>
        <v>236696.64442373099</v>
      </c>
      <c r="M47" s="1014"/>
      <c r="N47" s="260"/>
      <c r="S47" s="353"/>
    </row>
    <row r="48" spans="1:19" ht="50.1" customHeight="1">
      <c r="E48" s="1049" t="s">
        <v>529</v>
      </c>
      <c r="F48" s="1049"/>
      <c r="G48" s="1049"/>
      <c r="H48" s="1049"/>
      <c r="I48" s="1049"/>
      <c r="J48" s="1049"/>
      <c r="K48" s="1049"/>
      <c r="L48" s="1049"/>
      <c r="M48" s="371"/>
      <c r="S48" s="353"/>
    </row>
    <row r="49" spans="5:19" ht="12.75" customHeight="1">
      <c r="E49" s="1055" t="s">
        <v>552</v>
      </c>
      <c r="F49" s="1055"/>
      <c r="G49" s="1055"/>
      <c r="H49" s="1055"/>
      <c r="I49" s="1055"/>
      <c r="J49" s="1055"/>
      <c r="K49" s="1055"/>
      <c r="L49" s="1055"/>
      <c r="M49" s="371"/>
    </row>
    <row r="50" spans="5:19" ht="12.75" customHeight="1">
      <c r="E50" s="1031" t="s">
        <v>534</v>
      </c>
      <c r="F50" s="1031"/>
      <c r="G50" s="1031"/>
      <c r="H50" s="1031"/>
      <c r="I50" s="1031"/>
      <c r="J50" s="1031"/>
      <c r="K50" s="1031"/>
      <c r="L50" s="94"/>
      <c r="M50" s="371"/>
      <c r="S50" s="353"/>
    </row>
    <row r="51" spans="5:19" ht="12.75" customHeight="1">
      <c r="E51" s="1055" t="s">
        <v>553</v>
      </c>
      <c r="F51" s="1055"/>
      <c r="G51" s="1055"/>
      <c r="H51" s="1055"/>
      <c r="I51" s="1055"/>
      <c r="J51" s="1055"/>
      <c r="K51" s="1055"/>
      <c r="L51" s="1055"/>
      <c r="M51" s="371"/>
      <c r="S51" s="353"/>
    </row>
    <row r="52" spans="5:19" ht="12.75" customHeight="1">
      <c r="E52" s="1052" t="s">
        <v>434</v>
      </c>
      <c r="F52" s="1052"/>
      <c r="G52" s="1052"/>
      <c r="H52" s="1052"/>
      <c r="I52" s="1052"/>
      <c r="J52" s="1052"/>
      <c r="K52" s="1052"/>
      <c r="L52" s="1052"/>
      <c r="M52" s="371"/>
    </row>
    <row r="53" spans="5:19" ht="12.75" customHeight="1">
      <c r="E53" s="1056" t="s">
        <v>435</v>
      </c>
      <c r="F53" s="1056"/>
      <c r="G53" s="1056"/>
      <c r="H53" s="1056"/>
      <c r="I53" s="1056"/>
      <c r="J53" s="1056"/>
      <c r="K53" s="1056"/>
      <c r="L53" s="1056"/>
      <c r="M53" s="371"/>
    </row>
    <row r="54" spans="5:19" ht="12.75" customHeight="1"/>
  </sheetData>
  <mergeCells count="8">
    <mergeCell ref="E52:L52"/>
    <mergeCell ref="E53:L53"/>
    <mergeCell ref="E3:L3"/>
    <mergeCell ref="C8:C11"/>
    <mergeCell ref="E48:L48"/>
    <mergeCell ref="E50:K50"/>
    <mergeCell ref="E51:L51"/>
    <mergeCell ref="E49:L49"/>
  </mergeCells>
  <hyperlinks>
    <hyperlink ref="C4" location="Indice!A1" display="Indice!A1" xr:uid="{1B999511-823A-4781-A8D1-84E817680B5B}"/>
  </hyperlinks>
  <printOptions horizontalCentered="1"/>
  <pageMargins left="0.78740157480314965" right="0.78740157480314965" top="0.57999999999999996" bottom="0.42" header="0" footer="0"/>
  <pageSetup paperSize="9" scale="77" orientation="landscape" horizontalDpi="4294967292" verticalDpi="4294967292" r:id="rId1"/>
  <headerFooter alignWithMargins="0"/>
  <ignoredErrors>
    <ignoredError sqref="L35 L43" formula="1"/>
  </ignoredError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341">
    <pageSetUpPr autoPageBreaks="0" fitToPage="1"/>
  </sheetPr>
  <dimension ref="A1:H28"/>
  <sheetViews>
    <sheetView showGridLines="0" showRowColHeaders="0" showOutlineSymbols="0" zoomScaleNormal="100" workbookViewId="0">
      <selection activeCell="B2" sqref="B2"/>
    </sheetView>
  </sheetViews>
  <sheetFormatPr baseColWidth="10" defaultColWidth="11.42578125" defaultRowHeight="11.25"/>
  <cols>
    <col min="1" max="1" width="0.140625" style="12" customWidth="1"/>
    <col min="2" max="2" width="2.7109375" style="12" customWidth="1"/>
    <col min="3" max="3" width="23.7109375" style="12" customWidth="1"/>
    <col min="4" max="4" width="1.28515625" style="12" customWidth="1"/>
    <col min="5" max="5" width="23.7109375" style="12" customWidth="1"/>
    <col min="6" max="6" width="17" style="12" customWidth="1"/>
    <col min="7" max="7" width="12.42578125" style="12" customWidth="1"/>
    <col min="8" max="8" width="13.7109375" style="12" customWidth="1"/>
    <col min="9" max="16384" width="11.42578125" style="12"/>
  </cols>
  <sheetData>
    <row r="1" spans="1:8" ht="0.75" customHeight="1"/>
    <row r="2" spans="1:8" ht="21" customHeight="1">
      <c r="E2" s="13"/>
      <c r="H2" s="66" t="s">
        <v>36</v>
      </c>
    </row>
    <row r="3" spans="1:8" ht="15" customHeight="1">
      <c r="E3" s="1046" t="s">
        <v>559</v>
      </c>
      <c r="F3" s="1046"/>
      <c r="G3" s="1046"/>
      <c r="H3" s="1046"/>
    </row>
    <row r="4" spans="1:8" s="14" customFormat="1" ht="20.25" customHeight="1">
      <c r="C4" s="6" t="str">
        <f>Indice!C4</f>
        <v>Producción de energía eléctrica</v>
      </c>
    </row>
    <row r="5" spans="1:8" s="14" customFormat="1" ht="12.75" customHeight="1">
      <c r="C5" s="7"/>
    </row>
    <row r="6" spans="1:8" s="14" customFormat="1" ht="13.5" customHeight="1">
      <c r="D6" s="16"/>
      <c r="E6" s="16"/>
    </row>
    <row r="7" spans="1:8" ht="12.75" customHeight="1">
      <c r="A7" s="14"/>
      <c r="B7" s="14"/>
      <c r="C7" s="1045" t="s">
        <v>363</v>
      </c>
      <c r="D7" s="16"/>
      <c r="E7" s="17" t="s">
        <v>11</v>
      </c>
      <c r="F7" s="18" t="s">
        <v>6</v>
      </c>
      <c r="G7" s="18" t="s">
        <v>7</v>
      </c>
      <c r="H7" s="19" t="s">
        <v>2</v>
      </c>
    </row>
    <row r="8" spans="1:8" ht="13.5" customHeight="1">
      <c r="A8" s="14"/>
      <c r="B8" s="14"/>
      <c r="C8" s="1045"/>
      <c r="D8" s="16"/>
      <c r="E8" s="677" t="s">
        <v>598</v>
      </c>
      <c r="F8" s="725" t="s">
        <v>4</v>
      </c>
      <c r="G8" s="726">
        <v>44112</v>
      </c>
      <c r="H8" s="719">
        <v>323.31</v>
      </c>
    </row>
    <row r="9" spans="1:8" ht="13.5" customHeight="1">
      <c r="A9" s="14"/>
      <c r="B9" s="14"/>
      <c r="C9" s="1045"/>
      <c r="D9" s="16"/>
      <c r="E9" s="677" t="s">
        <v>599</v>
      </c>
      <c r="F9" s="725" t="s">
        <v>4</v>
      </c>
      <c r="G9" s="726">
        <v>44112</v>
      </c>
      <c r="H9" s="719">
        <v>341.18</v>
      </c>
    </row>
    <row r="10" spans="1:8" ht="13.5" customHeight="1">
      <c r="A10" s="14"/>
      <c r="B10" s="14"/>
      <c r="D10" s="16"/>
      <c r="E10" s="677" t="s">
        <v>600</v>
      </c>
      <c r="F10" s="725" t="s">
        <v>4</v>
      </c>
      <c r="G10" s="726">
        <v>44112</v>
      </c>
      <c r="H10" s="719">
        <v>340.65</v>
      </c>
    </row>
    <row r="11" spans="1:8" ht="13.5" customHeight="1">
      <c r="A11" s="14"/>
      <c r="B11" s="14"/>
      <c r="D11" s="16"/>
      <c r="E11" s="677" t="s">
        <v>603</v>
      </c>
      <c r="F11" s="725" t="s">
        <v>4</v>
      </c>
      <c r="G11" s="726">
        <v>44184</v>
      </c>
      <c r="H11" s="719">
        <v>143.41999999999999</v>
      </c>
    </row>
    <row r="12" spans="1:8" ht="13.5" customHeight="1">
      <c r="A12" s="14"/>
      <c r="B12" s="14"/>
      <c r="D12" s="16"/>
      <c r="E12" s="677" t="s">
        <v>604</v>
      </c>
      <c r="F12" s="725" t="s">
        <v>4</v>
      </c>
      <c r="G12" s="726">
        <v>44184</v>
      </c>
      <c r="H12" s="719">
        <v>342.43</v>
      </c>
    </row>
    <row r="13" spans="1:8" ht="13.5" customHeight="1">
      <c r="A13" s="14"/>
      <c r="B13" s="14"/>
      <c r="D13" s="16"/>
      <c r="E13" s="677" t="s">
        <v>601</v>
      </c>
      <c r="F13" s="725" t="s">
        <v>4</v>
      </c>
      <c r="G13" s="726">
        <v>44163</v>
      </c>
      <c r="H13" s="719">
        <v>263.95999999999998</v>
      </c>
    </row>
    <row r="14" spans="1:8" ht="13.5" customHeight="1">
      <c r="A14" s="14"/>
      <c r="B14" s="14"/>
      <c r="D14" s="16"/>
      <c r="E14" s="677" t="s">
        <v>602</v>
      </c>
      <c r="F14" s="725" t="s">
        <v>4</v>
      </c>
      <c r="G14" s="726">
        <v>44163</v>
      </c>
      <c r="H14" s="719">
        <v>355.1</v>
      </c>
    </row>
    <row r="15" spans="1:8" ht="13.5" customHeight="1">
      <c r="A15" s="14"/>
      <c r="B15" s="14"/>
      <c r="D15" s="16"/>
      <c r="E15" s="677" t="s">
        <v>78</v>
      </c>
      <c r="F15" s="725" t="s">
        <v>4</v>
      </c>
      <c r="G15" s="726">
        <v>44131</v>
      </c>
      <c r="H15" s="719">
        <v>557.20000000000005</v>
      </c>
    </row>
    <row r="16" spans="1:8" ht="13.5" customHeight="1">
      <c r="A16" s="14"/>
      <c r="B16" s="14"/>
      <c r="D16" s="16"/>
      <c r="E16" s="677" t="s">
        <v>593</v>
      </c>
      <c r="F16" s="725" t="s">
        <v>4</v>
      </c>
      <c r="G16" s="726">
        <v>44058</v>
      </c>
      <c r="H16" s="719">
        <v>352.24</v>
      </c>
    </row>
    <row r="17" spans="1:8" ht="13.5" customHeight="1">
      <c r="A17" s="14"/>
      <c r="B17" s="14"/>
      <c r="D17" s="16"/>
      <c r="E17" s="677" t="s">
        <v>594</v>
      </c>
      <c r="F17" s="725" t="s">
        <v>4</v>
      </c>
      <c r="G17" s="726">
        <v>44058</v>
      </c>
      <c r="H17" s="719">
        <v>352.12</v>
      </c>
    </row>
    <row r="18" spans="1:8" ht="13.5" customHeight="1">
      <c r="A18" s="14"/>
      <c r="B18" s="14"/>
      <c r="D18" s="16"/>
      <c r="E18" s="677" t="s">
        <v>595</v>
      </c>
      <c r="F18" s="725" t="s">
        <v>4</v>
      </c>
      <c r="G18" s="726">
        <v>44058</v>
      </c>
      <c r="H18" s="719">
        <v>351.41</v>
      </c>
    </row>
    <row r="19" spans="1:8" ht="13.5" customHeight="1">
      <c r="A19" s="14"/>
      <c r="B19" s="14"/>
      <c r="D19" s="16"/>
      <c r="E19" s="421" t="s">
        <v>357</v>
      </c>
      <c r="F19" s="721"/>
      <c r="G19" s="722"/>
      <c r="H19" s="723">
        <f>SUM(H8:H18)</f>
        <v>3723.0199999999995</v>
      </c>
    </row>
    <row r="20" spans="1:8" ht="13.5" customHeight="1">
      <c r="A20" s="14"/>
      <c r="B20" s="14"/>
      <c r="D20" s="16"/>
      <c r="E20" s="421" t="s">
        <v>358</v>
      </c>
      <c r="F20" s="721"/>
      <c r="G20" s="724"/>
      <c r="H20" s="723">
        <f>-H19</f>
        <v>-3723.0199999999995</v>
      </c>
    </row>
    <row r="21" spans="1:8" ht="13.5" customHeight="1">
      <c r="A21" s="14"/>
      <c r="B21" s="14"/>
      <c r="D21" s="16"/>
      <c r="E21" s="677" t="s">
        <v>395</v>
      </c>
      <c r="F21" s="725" t="s">
        <v>396</v>
      </c>
      <c r="G21" s="997">
        <v>44048</v>
      </c>
      <c r="H21" s="998">
        <v>12.72</v>
      </c>
    </row>
    <row r="22" spans="1:8" ht="13.5" customHeight="1">
      <c r="A22" s="14"/>
      <c r="B22" s="14"/>
      <c r="C22" s="10"/>
      <c r="D22" s="16"/>
      <c r="E22" s="727" t="s">
        <v>360</v>
      </c>
      <c r="F22" s="728"/>
      <c r="G22" s="729"/>
      <c r="H22" s="720">
        <f>SUM(H21)</f>
        <v>12.72</v>
      </c>
    </row>
    <row r="23" spans="1:8" ht="13.5" customHeight="1">
      <c r="A23" s="14"/>
      <c r="B23" s="14"/>
      <c r="D23" s="16"/>
      <c r="E23" s="677" t="s">
        <v>596</v>
      </c>
      <c r="F23" s="725" t="s">
        <v>4</v>
      </c>
      <c r="G23" s="726">
        <v>43861</v>
      </c>
      <c r="H23" s="719">
        <v>113.6</v>
      </c>
    </row>
    <row r="24" spans="1:8" ht="13.5" customHeight="1">
      <c r="A24" s="14"/>
      <c r="B24" s="14"/>
      <c r="D24" s="16"/>
      <c r="E24" s="677" t="s">
        <v>597</v>
      </c>
      <c r="F24" s="725" t="s">
        <v>4</v>
      </c>
      <c r="G24" s="726">
        <v>43861</v>
      </c>
      <c r="H24" s="719">
        <v>113.6</v>
      </c>
    </row>
    <row r="25" spans="1:8" ht="13.5" customHeight="1">
      <c r="A25" s="14"/>
      <c r="B25" s="14"/>
      <c r="D25" s="16"/>
      <c r="E25" s="677" t="s">
        <v>395</v>
      </c>
      <c r="F25" s="725" t="s">
        <v>396</v>
      </c>
      <c r="G25" s="997">
        <v>44119</v>
      </c>
      <c r="H25" s="998">
        <v>12.72</v>
      </c>
    </row>
    <row r="26" spans="1:8" ht="13.5" customHeight="1">
      <c r="A26" s="14"/>
      <c r="B26" s="14"/>
      <c r="C26" s="10"/>
      <c r="D26" s="16"/>
      <c r="E26" s="727" t="s">
        <v>359</v>
      </c>
      <c r="F26" s="728"/>
      <c r="G26" s="729"/>
      <c r="H26" s="720">
        <f>SUM(H23:H25)</f>
        <v>239.92</v>
      </c>
    </row>
    <row r="27" spans="1:8" ht="12.75" customHeight="1">
      <c r="A27" s="14"/>
      <c r="B27" s="14"/>
      <c r="D27" s="16"/>
      <c r="E27" s="421" t="s">
        <v>361</v>
      </c>
      <c r="F27" s="721"/>
      <c r="G27" s="724"/>
      <c r="H27" s="723">
        <f>H22-H26</f>
        <v>-227.2</v>
      </c>
    </row>
    <row r="28" spans="1:8">
      <c r="E28" s="730" t="s">
        <v>362</v>
      </c>
      <c r="F28" s="731"/>
      <c r="G28" s="732"/>
      <c r="H28" s="733">
        <f>SUM(H20,H27)</f>
        <v>-3950.2199999999993</v>
      </c>
    </row>
  </sheetData>
  <sortState xmlns:xlrd2="http://schemas.microsoft.com/office/spreadsheetml/2017/richdata2" ref="E8:H18">
    <sortCondition ref="E8:E18"/>
  </sortState>
  <customSheetViews>
    <customSheetView guid="{7C7883F2-DB79-11D6-846D-0008C7298EBA}" showGridLines="0" showRowCol="0" outlineSymbols="0" showRuler="0"/>
    <customSheetView guid="{7C7883F1-DB79-11D6-846D-0008C7298EBA}" showGridLines="0" showRowCol="0" outlineSymbols="0" showRuler="0"/>
    <customSheetView guid="{7C7883F0-DB79-11D6-846D-0008C7298EBA}" showGridLines="0" showRowCol="0" outlineSymbols="0" showRuler="0"/>
    <customSheetView guid="{7C7883EF-DB79-11D6-846D-0008C7298EBA}" showGridLines="0" showRowCol="0" outlineSymbols="0" showRuler="0"/>
    <customSheetView guid="{7C7883EE-DB79-11D6-846D-0008C7298EBA}" showGridLines="0" showRowCol="0" outlineSymbols="0" showRuler="0"/>
    <customSheetView guid="{7C7883ED-DB79-11D6-846D-0008C7298EBA}" showGridLines="0" showRowCol="0" outlineSymbols="0" showRuler="0"/>
    <customSheetView guid="{7C7883EC-DB79-11D6-846D-0008C7298EBA}" showGridLines="0" showRowCol="0" outlineSymbols="0" showRuler="0"/>
    <customSheetView guid="{7C7883EB-DB79-11D6-846D-0008C7298EBA}" showGridLines="0" showRowCol="0" outlineSymbols="0" showRuler="0"/>
  </customSheetViews>
  <mergeCells count="2">
    <mergeCell ref="E3:H3"/>
    <mergeCell ref="C7:C9"/>
  </mergeCells>
  <phoneticPr fontId="18" type="noConversion"/>
  <hyperlinks>
    <hyperlink ref="C4" location="Indice!A1" display="Indice!A1" xr:uid="{00000000-0004-0000-1500-000000000000}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horizontalDpi="4294967292" verticalDpi="4294967292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transitionEvaluation="1" codeName="Hoja14">
    <pageSetUpPr autoPageBreaks="0"/>
  </sheetPr>
  <dimension ref="A1:P20"/>
  <sheetViews>
    <sheetView showGridLines="0" showRowColHeaders="0" showOutlineSymbols="0" zoomScaleNormal="100" workbookViewId="0">
      <selection activeCell="B2" sqref="B2"/>
    </sheetView>
  </sheetViews>
  <sheetFormatPr baseColWidth="10" defaultColWidth="8.7109375" defaultRowHeight="11.25"/>
  <cols>
    <col min="1" max="1" width="0.140625" style="27" customWidth="1"/>
    <col min="2" max="2" width="2.7109375" style="27" customWidth="1"/>
    <col min="3" max="3" width="23.7109375" style="27" customWidth="1"/>
    <col min="4" max="4" width="1.28515625" style="27" customWidth="1"/>
    <col min="5" max="5" width="15.42578125" style="12" customWidth="1"/>
    <col min="6" max="6" width="8.7109375" style="12" customWidth="1"/>
    <col min="7" max="7" width="6.7109375" style="12" customWidth="1"/>
    <col min="8" max="12" width="6.7109375" style="111" customWidth="1"/>
    <col min="13" max="13" width="8.7109375" style="111" customWidth="1"/>
    <col min="14" max="14" width="7" style="111" customWidth="1"/>
    <col min="15" max="253" width="8.7109375" style="111" customWidth="1"/>
    <col min="254" max="16384" width="8.7109375" style="111"/>
  </cols>
  <sheetData>
    <row r="1" spans="1:16" s="27" customFormat="1" ht="0.75" customHeight="1"/>
    <row r="2" spans="1:16" s="27" customFormat="1" ht="21" customHeight="1">
      <c r="E2" s="13"/>
      <c r="G2" s="13"/>
      <c r="I2" s="66" t="s">
        <v>36</v>
      </c>
      <c r="N2" s="13"/>
    </row>
    <row r="3" spans="1:16" s="27" customFormat="1" ht="15" customHeight="1">
      <c r="F3" s="89"/>
      <c r="G3" s="89"/>
      <c r="H3" s="89"/>
      <c r="I3" s="1018" t="s">
        <v>559</v>
      </c>
      <c r="J3" s="89"/>
      <c r="K3" s="89"/>
      <c r="L3" s="89"/>
      <c r="N3" s="13"/>
    </row>
    <row r="4" spans="1:16" s="22" customFormat="1" ht="20.25" customHeight="1">
      <c r="B4" s="14"/>
      <c r="C4" s="6" t="str">
        <f>Indice!C4</f>
        <v>Producción de energía eléctrica</v>
      </c>
    </row>
    <row r="5" spans="1:16" s="22" customFormat="1" ht="12.75" customHeight="1">
      <c r="B5" s="14"/>
      <c r="C5" s="7"/>
    </row>
    <row r="6" spans="1:16" s="22" customFormat="1" ht="13.5" customHeight="1">
      <c r="B6" s="14"/>
      <c r="C6" s="10"/>
      <c r="D6" s="28"/>
      <c r="E6" s="28"/>
      <c r="M6" s="24"/>
    </row>
    <row r="7" spans="1:16" s="14" customFormat="1" ht="12.75" customHeight="1">
      <c r="A7" s="22"/>
      <c r="C7" s="1045" t="s">
        <v>436</v>
      </c>
      <c r="D7" s="28"/>
      <c r="E7" s="99"/>
      <c r="F7" s="60" t="s">
        <v>14</v>
      </c>
      <c r="G7" s="1057" t="s">
        <v>118</v>
      </c>
      <c r="H7" s="1057"/>
      <c r="I7" s="1057"/>
      <c r="J7" s="24"/>
      <c r="K7" s="24"/>
      <c r="L7" s="24"/>
      <c r="M7" s="24"/>
    </row>
    <row r="8" spans="1:16" s="12" customFormat="1" ht="12.75" customHeight="1">
      <c r="A8" s="22"/>
      <c r="B8" s="14"/>
      <c r="C8" s="1045"/>
      <c r="D8" s="28"/>
      <c r="E8" s="102" t="s">
        <v>134</v>
      </c>
      <c r="F8" s="19" t="s">
        <v>135</v>
      </c>
      <c r="G8" s="1019">
        <v>2019</v>
      </c>
      <c r="H8" s="19">
        <v>2020</v>
      </c>
      <c r="I8" s="84" t="s">
        <v>560</v>
      </c>
      <c r="J8" s="27"/>
      <c r="K8" s="27"/>
      <c r="L8" s="27"/>
      <c r="M8" s="27"/>
      <c r="N8" s="103"/>
    </row>
    <row r="9" spans="1:16" s="12" customFormat="1" ht="12.75" customHeight="1">
      <c r="A9" s="22"/>
      <c r="B9" s="14"/>
      <c r="C9" s="98"/>
      <c r="D9" s="28"/>
      <c r="E9" s="717" t="s">
        <v>136</v>
      </c>
      <c r="F9" s="959">
        <v>5249.5645566666662</v>
      </c>
      <c r="G9" s="959">
        <v>10221.633889700001</v>
      </c>
      <c r="H9" s="959">
        <v>10779.901772733336</v>
      </c>
      <c r="I9" s="960">
        <f>((H9/G9)-1)*100</f>
        <v>5.4616305872183801</v>
      </c>
      <c r="J9" s="104"/>
      <c r="K9" s="104"/>
      <c r="L9" s="104"/>
      <c r="M9" s="104"/>
      <c r="N9" s="105"/>
      <c r="O9" s="27"/>
      <c r="P9" s="25"/>
    </row>
    <row r="10" spans="1:16" s="12" customFormat="1" ht="12.75" customHeight="1">
      <c r="A10" s="22"/>
      <c r="B10" s="14"/>
      <c r="C10" s="98"/>
      <c r="D10" s="28"/>
      <c r="E10" s="717" t="s">
        <v>137</v>
      </c>
      <c r="F10" s="959">
        <v>4077.9724333333329</v>
      </c>
      <c r="G10" s="959">
        <v>4806.5252653999996</v>
      </c>
      <c r="H10" s="959">
        <v>7145.3414303866666</v>
      </c>
      <c r="I10" s="960">
        <f>((H10/G10)-1)*100</f>
        <v>48.659187996425324</v>
      </c>
      <c r="J10" s="104"/>
      <c r="K10" s="104"/>
      <c r="L10" s="104"/>
      <c r="M10" s="104"/>
      <c r="N10" s="105"/>
      <c r="O10" s="27"/>
      <c r="P10" s="25"/>
    </row>
    <row r="11" spans="1:16" s="12" customFormat="1" ht="12.75" customHeight="1">
      <c r="A11" s="22"/>
      <c r="B11" s="14"/>
      <c r="C11" s="27"/>
      <c r="D11" s="28"/>
      <c r="E11" s="717" t="s">
        <v>138</v>
      </c>
      <c r="F11" s="959">
        <v>3556.8154</v>
      </c>
      <c r="G11" s="959">
        <v>2320.2402553839997</v>
      </c>
      <c r="H11" s="959">
        <v>2880.3810308540001</v>
      </c>
      <c r="I11" s="960">
        <f>((H11/G11)-1)*100</f>
        <v>24.141498888756118</v>
      </c>
      <c r="J11" s="104"/>
      <c r="K11" s="104"/>
      <c r="L11" s="104"/>
      <c r="M11" s="104"/>
      <c r="N11" s="105"/>
      <c r="O11" s="27"/>
      <c r="P11" s="25"/>
    </row>
    <row r="12" spans="1:16" s="12" customFormat="1" ht="12.75" customHeight="1">
      <c r="A12" s="22"/>
      <c r="B12" s="14"/>
      <c r="C12" s="27"/>
      <c r="D12" s="28"/>
      <c r="E12" s="717" t="s">
        <v>139</v>
      </c>
      <c r="F12" s="959">
        <v>195.78800000000001</v>
      </c>
      <c r="G12" s="959">
        <v>123.55631200000001</v>
      </c>
      <c r="H12" s="959">
        <v>79.510680000000008</v>
      </c>
      <c r="I12" s="960">
        <f>((H12/G12)-1)*100</f>
        <v>-35.648224916263281</v>
      </c>
      <c r="J12" s="104"/>
      <c r="K12" s="104"/>
      <c r="L12" s="104"/>
      <c r="M12" s="104"/>
      <c r="N12" s="105"/>
      <c r="O12" s="27"/>
      <c r="P12" s="25"/>
    </row>
    <row r="13" spans="1:16" s="12" customFormat="1" ht="12.75" customHeight="1">
      <c r="A13" s="22"/>
      <c r="B13" s="14"/>
      <c r="C13" s="27"/>
      <c r="D13" s="28"/>
      <c r="E13" s="717" t="s">
        <v>140</v>
      </c>
      <c r="F13" s="959">
        <v>609.78800000000001</v>
      </c>
      <c r="G13" s="959">
        <v>564.36953152799992</v>
      </c>
      <c r="H13" s="959">
        <v>506.63177095199995</v>
      </c>
      <c r="I13" s="960">
        <f t="shared" ref="I13:I15" si="0">((H13/G13)-1)*100</f>
        <v>-10.230488598432686</v>
      </c>
      <c r="J13" s="104"/>
      <c r="K13" s="104"/>
      <c r="L13" s="104"/>
      <c r="M13" s="104"/>
      <c r="N13" s="105"/>
      <c r="O13" s="27"/>
      <c r="P13" s="25"/>
    </row>
    <row r="14" spans="1:16" s="12" customFormat="1" ht="12.75" customHeight="1">
      <c r="A14" s="22"/>
      <c r="B14" s="14"/>
      <c r="C14" s="27"/>
      <c r="D14" s="28"/>
      <c r="E14" s="718" t="s">
        <v>141</v>
      </c>
      <c r="F14" s="961">
        <v>3406.3988400000003</v>
      </c>
      <c r="G14" s="961">
        <v>6679.4693554999994</v>
      </c>
      <c r="H14" s="961">
        <v>9219.197447999999</v>
      </c>
      <c r="I14" s="962">
        <f t="shared" si="0"/>
        <v>38.022902079919561</v>
      </c>
      <c r="J14" s="104"/>
      <c r="K14" s="104"/>
      <c r="L14" s="104"/>
      <c r="M14" s="104"/>
      <c r="N14" s="105"/>
      <c r="O14" s="27"/>
      <c r="P14" s="25"/>
    </row>
    <row r="15" spans="1:16" s="12" customFormat="1" ht="16.5" customHeight="1">
      <c r="A15" s="22"/>
      <c r="B15" s="14"/>
      <c r="C15" s="30"/>
      <c r="D15" s="28"/>
      <c r="E15" s="682" t="s">
        <v>0</v>
      </c>
      <c r="F15" s="963">
        <f>SUM(F9:F14)</f>
        <v>17096.327229999999</v>
      </c>
      <c r="G15" s="963">
        <f>SUM(G9:G14)</f>
        <v>24715.794609511999</v>
      </c>
      <c r="H15" s="963">
        <f>SUM(H9:H14)</f>
        <v>30610.964132926001</v>
      </c>
      <c r="I15" s="964">
        <f t="shared" si="0"/>
        <v>23.851830849675437</v>
      </c>
      <c r="J15" s="104"/>
      <c r="K15" s="104"/>
      <c r="L15" s="104"/>
      <c r="M15" s="104"/>
      <c r="N15" s="27"/>
    </row>
    <row r="16" spans="1:16" s="12" customFormat="1" ht="12.75" customHeight="1">
      <c r="A16" s="27"/>
      <c r="B16" s="27"/>
      <c r="C16" s="27"/>
      <c r="D16" s="27"/>
      <c r="F16" s="985">
        <f>F15-'Data 1'!E16</f>
        <v>0.1731999999974505</v>
      </c>
      <c r="G16" s="120">
        <f>G15-'Data 1'!D56</f>
        <v>0.28886299999794574</v>
      </c>
      <c r="H16" s="120">
        <f>H15-'Data 1'!E56</f>
        <v>0.19146199999886448</v>
      </c>
      <c r="I16" s="1026"/>
      <c r="J16" s="985">
        <f>J15-'C27'!F11</f>
        <v>-37402.772072769512</v>
      </c>
      <c r="K16" s="985">
        <f>K15-'C27'!F13</f>
        <v>-30577.770161627963</v>
      </c>
      <c r="L16" s="986"/>
    </row>
    <row r="17" spans="1:9" s="12" customFormat="1" ht="12.75" customHeight="1">
      <c r="A17" s="27"/>
      <c r="B17" s="27"/>
      <c r="C17" s="27"/>
      <c r="D17" s="27"/>
      <c r="E17" s="14"/>
      <c r="F17" s="25"/>
      <c r="G17" s="1027"/>
      <c r="H17" s="1027"/>
      <c r="I17" s="1028"/>
    </row>
    <row r="18" spans="1:9" s="12" customFormat="1" ht="12.75" customHeight="1">
      <c r="A18" s="27"/>
      <c r="B18" s="27"/>
      <c r="C18" s="27"/>
      <c r="D18" s="27"/>
      <c r="E18" s="14"/>
      <c r="F18" s="813"/>
      <c r="G18" s="813"/>
      <c r="H18" s="813"/>
    </row>
    <row r="19" spans="1:9" ht="12" customHeight="1">
      <c r="G19" s="109"/>
      <c r="H19" s="110"/>
    </row>
    <row r="20" spans="1:9">
      <c r="G20" s="109"/>
      <c r="H20" s="110"/>
    </row>
  </sheetData>
  <mergeCells count="2">
    <mergeCell ref="C7:C8"/>
    <mergeCell ref="G7:I7"/>
  </mergeCells>
  <hyperlinks>
    <hyperlink ref="C4" location="Indice!A1" display="Indice!A1" xr:uid="{00000000-0004-0000-1600-000000000000}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r:id="rId1"/>
  <headerFooter alignWithMargins="0"/>
  <ignoredErrors>
    <ignoredError sqref="G15:H15" formulaRange="1"/>
    <ignoredError sqref="I15" formula="1" formulaRange="1"/>
  </ignoredError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transitionEvaluation="1" codeName="Hoja21">
    <pageSetUpPr autoPageBreaks="0"/>
  </sheetPr>
  <dimension ref="A1:S31"/>
  <sheetViews>
    <sheetView showGridLines="0" showRowColHeaders="0" showOutlineSymbols="0" zoomScaleNormal="100" zoomScaleSheetLayoutView="82" workbookViewId="0">
      <selection activeCell="B2" sqref="B2"/>
    </sheetView>
  </sheetViews>
  <sheetFormatPr baseColWidth="10" defaultColWidth="8.7109375" defaultRowHeight="11.25"/>
  <cols>
    <col min="1" max="1" width="0.140625" style="27" customWidth="1"/>
    <col min="2" max="2" width="2.7109375" style="27" customWidth="1"/>
    <col min="3" max="3" width="23.7109375" style="27" customWidth="1"/>
    <col min="4" max="4" width="1.28515625" style="27" customWidth="1"/>
    <col min="5" max="13" width="8.7109375" style="23" customWidth="1"/>
    <col min="14" max="16384" width="8.7109375" style="23"/>
  </cols>
  <sheetData>
    <row r="1" spans="1:19" s="27" customFormat="1" ht="0.75" customHeight="1"/>
    <row r="2" spans="1:19" s="27" customFormat="1" ht="21" customHeight="1">
      <c r="E2" s="13"/>
      <c r="H2" s="13"/>
      <c r="M2" s="66" t="s">
        <v>36</v>
      </c>
    </row>
    <row r="3" spans="1:19" s="27" customFormat="1" ht="15" customHeight="1">
      <c r="E3" s="1046" t="s">
        <v>559</v>
      </c>
      <c r="F3" s="1046"/>
      <c r="G3" s="1046"/>
      <c r="H3" s="1046"/>
      <c r="I3" s="1046"/>
      <c r="J3" s="1046"/>
      <c r="K3" s="1046"/>
      <c r="L3" s="1046"/>
      <c r="M3" s="1046"/>
    </row>
    <row r="4" spans="1:19" s="22" customFormat="1" ht="20.25" customHeight="1">
      <c r="B4" s="14"/>
      <c r="C4" s="6" t="str">
        <f>Indice!C4</f>
        <v>Producción de energía eléctrica</v>
      </c>
    </row>
    <row r="5" spans="1:19" s="22" customFormat="1" ht="12.75" customHeight="1">
      <c r="B5" s="14"/>
      <c r="C5" s="7"/>
    </row>
    <row r="6" spans="1:19" s="22" customFormat="1" ht="13.5" customHeight="1">
      <c r="B6" s="14"/>
      <c r="C6" s="10"/>
      <c r="D6" s="28"/>
      <c r="E6" s="28"/>
    </row>
    <row r="7" spans="1:19" ht="12.75" customHeight="1">
      <c r="A7" s="22"/>
      <c r="B7" s="14"/>
      <c r="C7" s="1053" t="s">
        <v>376</v>
      </c>
      <c r="D7" s="28"/>
      <c r="E7" s="97"/>
      <c r="F7" s="1057">
        <v>2019</v>
      </c>
      <c r="G7" s="1057"/>
      <c r="H7" s="1057"/>
      <c r="I7" s="1057"/>
      <c r="J7" s="1057">
        <v>2020</v>
      </c>
      <c r="K7" s="1057"/>
      <c r="L7" s="1057"/>
      <c r="M7" s="1057"/>
      <c r="R7" s="27"/>
    </row>
    <row r="8" spans="1:19" ht="12.75" customHeight="1">
      <c r="A8" s="22"/>
      <c r="B8" s="14"/>
      <c r="C8" s="1053"/>
      <c r="D8" s="28"/>
      <c r="E8" s="117"/>
      <c r="F8" s="118" t="s">
        <v>8</v>
      </c>
      <c r="G8" s="118"/>
      <c r="H8" s="118" t="s">
        <v>146</v>
      </c>
      <c r="I8" s="118"/>
      <c r="J8" s="118" t="s">
        <v>8</v>
      </c>
      <c r="K8" s="118"/>
      <c r="L8" s="1058" t="s">
        <v>146</v>
      </c>
      <c r="M8" s="1058"/>
      <c r="R8" s="27"/>
    </row>
    <row r="9" spans="1:19" ht="12.75" customHeight="1">
      <c r="A9" s="22"/>
      <c r="B9" s="14"/>
      <c r="C9" s="1053"/>
      <c r="D9" s="28"/>
      <c r="E9" s="17"/>
      <c r="F9" s="19" t="s">
        <v>147</v>
      </c>
      <c r="G9" s="19" t="s">
        <v>148</v>
      </c>
      <c r="H9" s="19" t="s">
        <v>147</v>
      </c>
      <c r="I9" s="19" t="s">
        <v>148</v>
      </c>
      <c r="J9" s="19" t="s">
        <v>147</v>
      </c>
      <c r="K9" s="19" t="s">
        <v>148</v>
      </c>
      <c r="L9" s="19" t="s">
        <v>147</v>
      </c>
      <c r="M9" s="19" t="s">
        <v>148</v>
      </c>
      <c r="R9" s="27"/>
    </row>
    <row r="10" spans="1:19" ht="12.75" customHeight="1">
      <c r="A10" s="22"/>
      <c r="B10" s="14"/>
      <c r="C10" s="90"/>
      <c r="D10" s="28"/>
      <c r="E10" s="714" t="s">
        <v>149</v>
      </c>
      <c r="F10" s="715">
        <v>2025.8634124472812</v>
      </c>
      <c r="G10" s="715">
        <v>2025.8634124472812</v>
      </c>
      <c r="H10" s="716">
        <v>0.54189409886888185</v>
      </c>
      <c r="I10" s="716">
        <v>0.54189409886888185</v>
      </c>
      <c r="J10" s="715">
        <v>4480.9504393969819</v>
      </c>
      <c r="K10" s="715">
        <v>4480.9504393969819</v>
      </c>
      <c r="L10" s="1013">
        <v>1.1984628034617759</v>
      </c>
      <c r="M10" s="1013">
        <v>1.1984628034617759</v>
      </c>
      <c r="N10" s="798"/>
      <c r="O10" s="798"/>
      <c r="P10" s="798"/>
      <c r="Q10" s="798"/>
      <c r="R10" s="108"/>
      <c r="S10" s="108"/>
    </row>
    <row r="11" spans="1:19" ht="12.75" customHeight="1">
      <c r="A11" s="22"/>
      <c r="B11" s="14"/>
      <c r="D11" s="28"/>
      <c r="E11" s="465" t="s">
        <v>150</v>
      </c>
      <c r="F11" s="715">
        <v>3278.4346523268982</v>
      </c>
      <c r="G11" s="715">
        <v>5304.2980647741788</v>
      </c>
      <c r="H11" s="716">
        <v>0.97538785331392253</v>
      </c>
      <c r="I11" s="716">
        <v>0.74712150108329034</v>
      </c>
      <c r="J11" s="715">
        <v>2928.2154924105275</v>
      </c>
      <c r="K11" s="715">
        <v>7409.1659318075099</v>
      </c>
      <c r="L11" s="1013">
        <v>0.82063937050429558</v>
      </c>
      <c r="M11" s="1013">
        <v>1.0139642745540522</v>
      </c>
      <c r="N11" s="798"/>
      <c r="O11" s="798"/>
      <c r="P11" s="798"/>
      <c r="Q11" s="798"/>
      <c r="R11" s="108"/>
      <c r="S11" s="108"/>
    </row>
    <row r="12" spans="1:19" ht="12.75" customHeight="1">
      <c r="A12" s="22"/>
      <c r="B12" s="14"/>
      <c r="D12" s="28"/>
      <c r="E12" s="465" t="s">
        <v>151</v>
      </c>
      <c r="F12" s="715">
        <v>2258.0614295227197</v>
      </c>
      <c r="G12" s="715">
        <v>7562.3594942968975</v>
      </c>
      <c r="H12" s="716">
        <v>0.54805787151215546</v>
      </c>
      <c r="I12" s="716">
        <v>0.67402145459221596</v>
      </c>
      <c r="J12" s="715">
        <v>3742.5033086995263</v>
      </c>
      <c r="K12" s="715">
        <v>11151.669240507035</v>
      </c>
      <c r="L12" s="1013">
        <v>0.91087946506853135</v>
      </c>
      <c r="M12" s="1013">
        <v>0.9768629254729041</v>
      </c>
      <c r="N12" s="798"/>
      <c r="O12" s="798"/>
      <c r="P12" s="798"/>
      <c r="Q12" s="798"/>
      <c r="R12" s="108"/>
      <c r="S12" s="108"/>
    </row>
    <row r="13" spans="1:19" ht="12.75" customHeight="1">
      <c r="A13" s="22"/>
      <c r="B13" s="14"/>
      <c r="D13" s="28"/>
      <c r="E13" s="465" t="s">
        <v>152</v>
      </c>
      <c r="F13" s="715">
        <v>2474.6888959901612</v>
      </c>
      <c r="G13" s="715">
        <v>10037.048390287056</v>
      </c>
      <c r="H13" s="716">
        <v>0.64059049739297225</v>
      </c>
      <c r="I13" s="716">
        <v>0.66545888451363244</v>
      </c>
      <c r="J13" s="715">
        <v>4422.5886794428752</v>
      </c>
      <c r="K13" s="715">
        <v>15574.257919949911</v>
      </c>
      <c r="L13" s="1013">
        <v>1.140048336910479</v>
      </c>
      <c r="M13" s="1013">
        <v>1.0182516830023169</v>
      </c>
      <c r="N13" s="798"/>
      <c r="O13" s="798"/>
      <c r="P13" s="798"/>
      <c r="Q13" s="798"/>
      <c r="R13" s="108"/>
      <c r="S13" s="108"/>
    </row>
    <row r="14" spans="1:19" ht="12.75" customHeight="1">
      <c r="A14" s="22"/>
      <c r="B14" s="14"/>
      <c r="D14" s="28"/>
      <c r="E14" s="465" t="s">
        <v>153</v>
      </c>
      <c r="F14" s="715">
        <v>2276.0000479872465</v>
      </c>
      <c r="G14" s="715">
        <v>12313.0484382743</v>
      </c>
      <c r="H14" s="716">
        <v>0.69490546691225963</v>
      </c>
      <c r="I14" s="716">
        <v>0.670712426417028</v>
      </c>
      <c r="J14" s="715">
        <v>3345.3506770589411</v>
      </c>
      <c r="K14" s="715">
        <v>18919.608597008853</v>
      </c>
      <c r="L14" s="1013">
        <v>1.0373907028928229</v>
      </c>
      <c r="M14" s="1013">
        <v>1.0215842665031285</v>
      </c>
      <c r="N14" s="798"/>
      <c r="O14" s="798"/>
      <c r="P14" s="798"/>
      <c r="Q14" s="798"/>
      <c r="R14" s="108"/>
      <c r="S14" s="108"/>
    </row>
    <row r="15" spans="1:19" ht="12.75" customHeight="1">
      <c r="A15" s="22"/>
      <c r="B15" s="14"/>
      <c r="C15" s="30"/>
      <c r="D15" s="28"/>
      <c r="E15" s="465" t="s">
        <v>154</v>
      </c>
      <c r="F15" s="715">
        <v>1072.1943419603413</v>
      </c>
      <c r="G15" s="715">
        <v>13385.242780234639</v>
      </c>
      <c r="H15" s="716">
        <v>0.54750192100045814</v>
      </c>
      <c r="I15" s="716">
        <v>0.6588359761048882</v>
      </c>
      <c r="J15" s="715">
        <v>1578.1874596691075</v>
      </c>
      <c r="K15" s="715">
        <v>20497.796056677962</v>
      </c>
      <c r="L15" s="1013">
        <v>0.81544868211242783</v>
      </c>
      <c r="M15" s="1013">
        <v>1.0020808578694693</v>
      </c>
      <c r="N15" s="798"/>
      <c r="O15" s="798"/>
      <c r="P15" s="798"/>
      <c r="Q15" s="798"/>
      <c r="R15" s="108"/>
      <c r="S15" s="108"/>
    </row>
    <row r="16" spans="1:19" ht="12.75" customHeight="1">
      <c r="E16" s="465" t="s">
        <v>155</v>
      </c>
      <c r="F16" s="715">
        <v>415.20696618816254</v>
      </c>
      <c r="G16" s="715">
        <v>13800.449746422799</v>
      </c>
      <c r="H16" s="716">
        <v>0.46500881685232315</v>
      </c>
      <c r="I16" s="716">
        <v>0.65067598634512247</v>
      </c>
      <c r="J16" s="715">
        <v>630.90899277601045</v>
      </c>
      <c r="K16" s="715">
        <v>21128.705049453973</v>
      </c>
      <c r="L16" s="1013">
        <v>0.71635844302769458</v>
      </c>
      <c r="M16" s="1013">
        <v>0.99028665236406432</v>
      </c>
      <c r="N16" s="798"/>
      <c r="O16" s="798"/>
      <c r="P16" s="798"/>
      <c r="Q16" s="798"/>
      <c r="R16" s="108"/>
      <c r="S16" s="108"/>
    </row>
    <row r="17" spans="5:19" ht="12.75" customHeight="1">
      <c r="E17" s="465" t="s">
        <v>156</v>
      </c>
      <c r="F17" s="715">
        <v>357.54897182414868</v>
      </c>
      <c r="G17" s="715">
        <v>14157.998718246952</v>
      </c>
      <c r="H17" s="716">
        <v>0.65178524956802419</v>
      </c>
      <c r="I17" s="716">
        <v>0.65070395342976295</v>
      </c>
      <c r="J17" s="715">
        <v>301.30761879587567</v>
      </c>
      <c r="K17" s="715">
        <v>21430.012668249849</v>
      </c>
      <c r="L17" s="1013">
        <v>0.56139368898388098</v>
      </c>
      <c r="M17" s="1013">
        <v>0.97976243367322391</v>
      </c>
      <c r="N17" s="798"/>
      <c r="O17" s="798"/>
      <c r="P17" s="798"/>
      <c r="Q17" s="798"/>
      <c r="R17" s="108"/>
      <c r="S17" s="108"/>
    </row>
    <row r="18" spans="5:19" ht="12.75" customHeight="1">
      <c r="E18" s="465" t="s">
        <v>157</v>
      </c>
      <c r="F18" s="715">
        <v>427.64375524900163</v>
      </c>
      <c r="G18" s="715">
        <v>14585.642473495953</v>
      </c>
      <c r="H18" s="716">
        <v>0.63977227757108313</v>
      </c>
      <c r="I18" s="716">
        <v>0.65037812886244561</v>
      </c>
      <c r="J18" s="715">
        <v>598.95998310227992</v>
      </c>
      <c r="K18" s="715">
        <v>22028.972651352149</v>
      </c>
      <c r="L18" s="1013">
        <v>0.95256311372050995</v>
      </c>
      <c r="M18" s="1013">
        <v>0.97900236717291589</v>
      </c>
      <c r="N18" s="798"/>
      <c r="O18" s="798"/>
      <c r="P18" s="798"/>
      <c r="Q18" s="798"/>
      <c r="R18" s="108"/>
      <c r="S18" s="108"/>
    </row>
    <row r="19" spans="5:19" ht="12.75" customHeight="1">
      <c r="E19" s="465" t="s">
        <v>158</v>
      </c>
      <c r="F19" s="715">
        <v>1013.7402901723374</v>
      </c>
      <c r="G19" s="715">
        <v>15599.382763668291</v>
      </c>
      <c r="H19" s="716">
        <v>0.73403344668692561</v>
      </c>
      <c r="I19" s="716">
        <v>0.65523091753164009</v>
      </c>
      <c r="J19" s="715">
        <v>1947.4999968312563</v>
      </c>
      <c r="K19" s="715">
        <v>23976.472648183408</v>
      </c>
      <c r="L19" s="1013">
        <v>1.5188857196358891</v>
      </c>
      <c r="M19" s="1013">
        <v>1.0081077947818471</v>
      </c>
      <c r="N19" s="798"/>
      <c r="O19" s="798"/>
      <c r="P19" s="798"/>
      <c r="Q19" s="798"/>
      <c r="R19" s="108"/>
      <c r="S19" s="108"/>
    </row>
    <row r="20" spans="5:19" ht="12.75" customHeight="1">
      <c r="E20" s="465" t="s">
        <v>159</v>
      </c>
      <c r="F20" s="715">
        <v>4113.1808205652815</v>
      </c>
      <c r="G20" s="715">
        <v>19712.563584233576</v>
      </c>
      <c r="H20" s="716">
        <v>1.6491466851724148</v>
      </c>
      <c r="I20" s="716">
        <v>0.74948196260644318</v>
      </c>
      <c r="J20" s="715">
        <v>2398.9476953634589</v>
      </c>
      <c r="K20" s="715">
        <v>26375.420343546859</v>
      </c>
      <c r="L20" s="1013">
        <v>0.93331763772113929</v>
      </c>
      <c r="M20" s="1013">
        <v>1.0008133965174451</v>
      </c>
      <c r="N20" s="798"/>
      <c r="O20" s="798"/>
      <c r="P20" s="798"/>
      <c r="Q20" s="798"/>
      <c r="R20" s="108"/>
      <c r="S20" s="108"/>
    </row>
    <row r="21" spans="5:19" ht="12.75" customHeight="1">
      <c r="E21" s="680" t="s">
        <v>160</v>
      </c>
      <c r="F21" s="715">
        <v>6282.655774782048</v>
      </c>
      <c r="G21" s="715">
        <v>25995.219359015613</v>
      </c>
      <c r="H21" s="716">
        <v>1.9470559491846244</v>
      </c>
      <c r="I21" s="716">
        <v>0.88034840036383855</v>
      </c>
      <c r="J21" s="715">
        <v>4202.3498180810984</v>
      </c>
      <c r="K21" s="715">
        <v>30577.770161627963</v>
      </c>
      <c r="L21" s="1013">
        <v>1.2404841896809233</v>
      </c>
      <c r="M21" s="1013">
        <v>1.0281126629892612</v>
      </c>
      <c r="N21" s="798"/>
      <c r="O21" s="798"/>
      <c r="P21" s="798"/>
      <c r="Q21" s="798"/>
      <c r="R21" s="108"/>
      <c r="S21" s="108"/>
    </row>
    <row r="22" spans="5:19" ht="12.75" customHeight="1">
      <c r="E22" s="797"/>
      <c r="F22" s="797"/>
      <c r="G22" s="797"/>
      <c r="H22" s="797"/>
      <c r="I22" s="797"/>
      <c r="J22" s="797"/>
      <c r="K22" s="797"/>
      <c r="L22" s="797"/>
      <c r="M22" s="797"/>
      <c r="R22" s="27"/>
    </row>
    <row r="23" spans="5:19" ht="12.75" customHeight="1">
      <c r="F23" s="85"/>
      <c r="G23" s="107"/>
      <c r="H23" s="27"/>
      <c r="I23" s="27"/>
      <c r="J23" s="106"/>
      <c r="K23" s="107"/>
      <c r="L23" s="27"/>
      <c r="M23" s="262"/>
      <c r="R23" s="27"/>
    </row>
    <row r="24" spans="5:19" ht="12.75" customHeight="1">
      <c r="F24" s="26"/>
    </row>
    <row r="25" spans="5:19" ht="12.75" customHeight="1">
      <c r="F25" s="26"/>
    </row>
    <row r="26" spans="5:19" ht="12.75" customHeight="1">
      <c r="F26" s="26"/>
    </row>
    <row r="27" spans="5:19" ht="12" customHeight="1">
      <c r="F27" s="26"/>
      <c r="G27" s="26"/>
      <c r="H27" s="26"/>
      <c r="I27" s="26"/>
      <c r="J27" s="26"/>
      <c r="K27" s="26"/>
      <c r="L27" s="26"/>
      <c r="M27" s="26"/>
    </row>
    <row r="30" spans="5:19">
      <c r="L30" s="26"/>
      <c r="M30" s="26"/>
    </row>
    <row r="31" spans="5:19">
      <c r="L31" s="26"/>
      <c r="M31" s="26"/>
    </row>
  </sheetData>
  <mergeCells count="5">
    <mergeCell ref="E3:M3"/>
    <mergeCell ref="F7:I7"/>
    <mergeCell ref="J7:M7"/>
    <mergeCell ref="L8:M8"/>
    <mergeCell ref="C7:C9"/>
  </mergeCells>
  <hyperlinks>
    <hyperlink ref="C4" location="Indice!A1" display="Indice!A1" xr:uid="{00000000-0004-0000-1700-000000000000}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horizontalDpi="4294967292" verticalDpi="4294967292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transitionEvaluation="1" codeName="Hoja22">
    <pageSetUpPr autoPageBreaks="0"/>
  </sheetPr>
  <dimension ref="A1:CW39"/>
  <sheetViews>
    <sheetView showGridLines="0" showRowColHeaders="0" showOutlineSymbols="0" zoomScaleNormal="100" workbookViewId="0">
      <selection activeCell="B2" sqref="B2"/>
    </sheetView>
  </sheetViews>
  <sheetFormatPr baseColWidth="10" defaultColWidth="8.7109375" defaultRowHeight="11.25"/>
  <cols>
    <col min="1" max="1" width="0.140625" style="27" customWidth="1"/>
    <col min="2" max="2" width="2.7109375" style="27" customWidth="1"/>
    <col min="3" max="3" width="23.7109375" style="27" customWidth="1"/>
    <col min="4" max="4" width="1.28515625" style="27" customWidth="1"/>
    <col min="5" max="5" width="8.7109375" style="23" bestFit="1" customWidth="1"/>
    <col min="6" max="17" width="5.7109375" style="23" customWidth="1"/>
    <col min="18" max="16384" width="8.7109375" style="23"/>
  </cols>
  <sheetData>
    <row r="1" spans="1:101" s="27" customFormat="1" ht="0.75" customHeight="1"/>
    <row r="2" spans="1:101" s="27" customFormat="1" ht="21" customHeight="1">
      <c r="E2" s="13"/>
      <c r="H2" s="13"/>
      <c r="Q2" s="66" t="s">
        <v>36</v>
      </c>
    </row>
    <row r="3" spans="1:101" s="27" customFormat="1" ht="15" customHeight="1">
      <c r="E3" s="1046" t="s">
        <v>559</v>
      </c>
      <c r="F3" s="1046"/>
      <c r="G3" s="1046"/>
      <c r="H3" s="1046"/>
      <c r="I3" s="1046"/>
      <c r="J3" s="1046"/>
      <c r="K3" s="1046"/>
      <c r="L3" s="1046"/>
      <c r="M3" s="1046"/>
      <c r="N3" s="1046"/>
      <c r="O3" s="1046"/>
      <c r="P3" s="1046"/>
      <c r="Q3" s="1046"/>
    </row>
    <row r="4" spans="1:101" s="22" customFormat="1" ht="20.25" customHeight="1">
      <c r="B4" s="14"/>
      <c r="C4" s="6" t="str">
        <f>Indice!C4</f>
        <v>Producción de energía eléctrica</v>
      </c>
    </row>
    <row r="5" spans="1:101" s="22" customFormat="1" ht="12.75" customHeight="1">
      <c r="B5" s="14"/>
      <c r="C5" s="7"/>
    </row>
    <row r="6" spans="1:101" s="22" customFormat="1" ht="13.5" customHeight="1">
      <c r="B6" s="14"/>
      <c r="C6" s="10"/>
      <c r="D6" s="28"/>
      <c r="E6" s="28"/>
    </row>
    <row r="7" spans="1:101" ht="12.75" customHeight="1">
      <c r="A7" s="22"/>
      <c r="B7" s="14"/>
      <c r="C7" s="1053" t="s">
        <v>300</v>
      </c>
      <c r="D7" s="28"/>
      <c r="E7" s="121"/>
      <c r="F7" s="1057">
        <v>2019</v>
      </c>
      <c r="G7" s="1057"/>
      <c r="H7" s="1057"/>
      <c r="I7" s="1057"/>
      <c r="J7" s="1057"/>
      <c r="K7" s="1057"/>
      <c r="L7" s="1057">
        <v>2020</v>
      </c>
      <c r="M7" s="1057"/>
      <c r="N7" s="1057"/>
      <c r="O7" s="1057"/>
      <c r="P7" s="1057"/>
      <c r="Q7" s="1057"/>
    </row>
    <row r="8" spans="1:101" ht="12.75" customHeight="1">
      <c r="A8" s="22"/>
      <c r="B8" s="14"/>
      <c r="C8" s="1053"/>
      <c r="D8" s="28"/>
      <c r="E8" s="122"/>
      <c r="F8" s="1058" t="s">
        <v>161</v>
      </c>
      <c r="G8" s="1058"/>
      <c r="H8" s="1058" t="s">
        <v>162</v>
      </c>
      <c r="I8" s="1058"/>
      <c r="J8" s="1058" t="s">
        <v>163</v>
      </c>
      <c r="K8" s="1058"/>
      <c r="L8" s="1058" t="s">
        <v>161</v>
      </c>
      <c r="M8" s="1058"/>
      <c r="N8" s="1058" t="s">
        <v>162</v>
      </c>
      <c r="O8" s="1058"/>
      <c r="P8" s="1058" t="s">
        <v>163</v>
      </c>
      <c r="Q8" s="1058"/>
    </row>
    <row r="9" spans="1:101" ht="12.75" customHeight="1">
      <c r="A9" s="22"/>
      <c r="B9" s="14"/>
      <c r="C9" s="1053"/>
      <c r="D9" s="28"/>
      <c r="E9" s="17"/>
      <c r="F9" s="19" t="s">
        <v>164</v>
      </c>
      <c r="G9" s="19" t="s">
        <v>165</v>
      </c>
      <c r="H9" s="19" t="s">
        <v>164</v>
      </c>
      <c r="I9" s="19" t="s">
        <v>165</v>
      </c>
      <c r="J9" s="19" t="s">
        <v>164</v>
      </c>
      <c r="K9" s="19" t="s">
        <v>165</v>
      </c>
      <c r="L9" s="19" t="s">
        <v>164</v>
      </c>
      <c r="M9" s="19" t="s">
        <v>165</v>
      </c>
      <c r="N9" s="19" t="s">
        <v>164</v>
      </c>
      <c r="O9" s="19" t="s">
        <v>165</v>
      </c>
      <c r="P9" s="19" t="s">
        <v>164</v>
      </c>
      <c r="Q9" s="19" t="s">
        <v>165</v>
      </c>
    </row>
    <row r="10" spans="1:101" ht="12.75" customHeight="1">
      <c r="A10" s="22"/>
      <c r="B10" s="14"/>
      <c r="C10" s="90"/>
      <c r="D10" s="28"/>
      <c r="E10" s="465" t="s">
        <v>149</v>
      </c>
      <c r="F10" s="711">
        <f>'Data 2'!D110</f>
        <v>4712.7325437862501</v>
      </c>
      <c r="G10" s="712">
        <f>'Data 2'!I110</f>
        <v>52.55711093889245</v>
      </c>
      <c r="H10" s="711">
        <f>'Data 2'!D175</f>
        <v>3358.4285563025501</v>
      </c>
      <c r="I10" s="712">
        <f>'Data 2'!I175</f>
        <v>35.088926816038693</v>
      </c>
      <c r="J10" s="711">
        <f>'Data 2'!D45</f>
        <v>8071.161100088786</v>
      </c>
      <c r="K10" s="712">
        <f>'Data 2'!I45</f>
        <v>43.538300722274641</v>
      </c>
      <c r="L10" s="711">
        <f>'Data 2'!D122</f>
        <v>6049.6398692137582</v>
      </c>
      <c r="M10" s="712">
        <f>'Data 2'!I122</f>
        <v>67.466505003733829</v>
      </c>
      <c r="N10" s="711">
        <f>'Data 2'!D187</f>
        <v>4154.2039724203687</v>
      </c>
      <c r="O10" s="712">
        <f>'Data 2'!I187</f>
        <v>43.403203826862622</v>
      </c>
      <c r="P10" s="711">
        <f>'Data 2'!D57</f>
        <v>10203.8438416341</v>
      </c>
      <c r="Q10" s="712">
        <f>'Data 2'!I57</f>
        <v>55.042640853161586</v>
      </c>
      <c r="R10" s="296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123"/>
      <c r="BL10" s="123"/>
      <c r="BM10" s="123"/>
      <c r="BN10" s="123"/>
      <c r="BO10" s="123"/>
      <c r="BP10" s="123"/>
      <c r="BQ10" s="123"/>
      <c r="BR10" s="123"/>
      <c r="BS10" s="123"/>
      <c r="BT10" s="123"/>
      <c r="BU10" s="123"/>
      <c r="BV10" s="123"/>
      <c r="BW10" s="123"/>
      <c r="BX10" s="123"/>
      <c r="BY10" s="123"/>
      <c r="BZ10" s="123"/>
      <c r="CA10" s="123"/>
      <c r="CB10" s="123"/>
      <c r="CC10" s="123"/>
      <c r="CD10" s="123"/>
      <c r="CE10" s="123"/>
      <c r="CF10" s="123"/>
      <c r="CG10" s="123"/>
      <c r="CH10" s="123"/>
      <c r="CI10" s="123"/>
      <c r="CJ10" s="123"/>
      <c r="CK10" s="123"/>
      <c r="CL10" s="123"/>
      <c r="CM10" s="123"/>
      <c r="CN10" s="123"/>
      <c r="CO10" s="123"/>
      <c r="CP10" s="123"/>
      <c r="CQ10" s="123"/>
      <c r="CR10" s="123"/>
      <c r="CS10" s="123"/>
      <c r="CT10" s="123"/>
      <c r="CU10" s="123"/>
      <c r="CV10" s="123"/>
      <c r="CW10" s="123"/>
    </row>
    <row r="11" spans="1:101" ht="12.75" customHeight="1">
      <c r="A11" s="22"/>
      <c r="B11" s="14"/>
      <c r="D11" s="28"/>
      <c r="E11" s="465" t="s">
        <v>150</v>
      </c>
      <c r="F11" s="711">
        <f>'Data 2'!D111</f>
        <v>5316.9716975392103</v>
      </c>
      <c r="G11" s="712">
        <f>'Data 2'!I111</f>
        <v>59.295677989400886</v>
      </c>
      <c r="H11" s="711">
        <f>'Data 2'!D176</f>
        <v>3549.4836203044902</v>
      </c>
      <c r="I11" s="712">
        <f>'Data 2'!I176</f>
        <v>37.085073837245041</v>
      </c>
      <c r="J11" s="711">
        <f>'Data 2'!D46</f>
        <v>8866.4553178437</v>
      </c>
      <c r="K11" s="712">
        <f>'Data 2'!I46</f>
        <v>47.828359907801087</v>
      </c>
      <c r="L11" s="711">
        <f>'Data 2'!D123</f>
        <v>5977.3277981437741</v>
      </c>
      <c r="M11" s="712">
        <f>'Data 2'!I123</f>
        <v>66.660069776159276</v>
      </c>
      <c r="N11" s="711">
        <f>'Data 2'!D188</f>
        <v>4316.3938224628791</v>
      </c>
      <c r="O11" s="712">
        <f>'Data 2'!I188</f>
        <v>45.097766531722272</v>
      </c>
      <c r="P11" s="711">
        <f>'Data 2'!D58</f>
        <v>10293.721620606701</v>
      </c>
      <c r="Q11" s="712">
        <f>'Data 2'!I58</f>
        <v>55.52746896161257</v>
      </c>
      <c r="R11" s="296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3"/>
      <c r="AR11" s="123"/>
      <c r="AS11" s="123"/>
      <c r="AT11" s="123"/>
      <c r="AU11" s="123"/>
      <c r="AV11" s="123"/>
      <c r="AW11" s="123"/>
      <c r="AX11" s="123"/>
      <c r="AY11" s="123"/>
      <c r="AZ11" s="123"/>
      <c r="BA11" s="123"/>
      <c r="BB11" s="123"/>
      <c r="BC11" s="123"/>
      <c r="BD11" s="123"/>
      <c r="BE11" s="123"/>
      <c r="BF11" s="123"/>
      <c r="BG11" s="123"/>
      <c r="BH11" s="123"/>
      <c r="BI11" s="123"/>
      <c r="BJ11" s="123"/>
      <c r="BK11" s="123"/>
      <c r="BL11" s="123"/>
      <c r="BM11" s="123"/>
      <c r="BN11" s="123"/>
      <c r="BO11" s="123"/>
      <c r="BP11" s="123"/>
      <c r="BQ11" s="123"/>
      <c r="BR11" s="123"/>
      <c r="BS11" s="123"/>
      <c r="BT11" s="123"/>
      <c r="BU11" s="123"/>
      <c r="BV11" s="123"/>
      <c r="BW11" s="123"/>
      <c r="BX11" s="123"/>
      <c r="BY11" s="123"/>
      <c r="BZ11" s="123"/>
      <c r="CA11" s="123"/>
      <c r="CB11" s="123"/>
      <c r="CC11" s="123"/>
      <c r="CD11" s="123"/>
      <c r="CE11" s="123"/>
      <c r="CF11" s="123"/>
      <c r="CG11" s="123"/>
      <c r="CH11" s="123"/>
      <c r="CI11" s="123"/>
      <c r="CJ11" s="123"/>
      <c r="CK11" s="123"/>
      <c r="CL11" s="123"/>
      <c r="CM11" s="123"/>
      <c r="CN11" s="123"/>
      <c r="CO11" s="123"/>
      <c r="CP11" s="123"/>
      <c r="CQ11" s="123"/>
      <c r="CR11" s="123"/>
      <c r="CS11" s="123"/>
      <c r="CT11" s="123"/>
      <c r="CU11" s="123"/>
      <c r="CV11" s="123"/>
      <c r="CW11" s="123"/>
    </row>
    <row r="12" spans="1:101" ht="12.75" customHeight="1">
      <c r="A12" s="22"/>
      <c r="B12" s="14"/>
      <c r="C12" s="94"/>
      <c r="D12" s="28"/>
      <c r="E12" s="465" t="s">
        <v>151</v>
      </c>
      <c r="F12" s="711">
        <f>'Data 2'!D112</f>
        <v>5389.7590177053498</v>
      </c>
      <c r="G12" s="712">
        <f>'Data 2'!I112</f>
        <v>60.10741326726221</v>
      </c>
      <c r="H12" s="711">
        <f>'Data 2'!D177</f>
        <v>3602.3887427090699</v>
      </c>
      <c r="I12" s="712">
        <f>'Data 2'!I177</f>
        <v>37.63782758416162</v>
      </c>
      <c r="J12" s="711">
        <f>'Data 2'!D47</f>
        <v>8992.1477604144093</v>
      </c>
      <c r="K12" s="712">
        <f>'Data 2'!I47</f>
        <v>48.506383217619621</v>
      </c>
      <c r="L12" s="711">
        <f>'Data 2'!D124</f>
        <v>6397.6135385666676</v>
      </c>
      <c r="M12" s="712">
        <f>'Data 2'!I124</f>
        <v>71.347160350515125</v>
      </c>
      <c r="N12" s="711">
        <f>'Data 2'!D189</f>
        <v>4524.8493672935138</v>
      </c>
      <c r="O12" s="712">
        <f>'Data 2'!I189</f>
        <v>47.275714114746776</v>
      </c>
      <c r="P12" s="711">
        <f>'Data 2'!D59</f>
        <v>10922.4629058602</v>
      </c>
      <c r="Q12" s="712">
        <f>'Data 2'!I59</f>
        <v>58.919090912210883</v>
      </c>
      <c r="R12" s="296"/>
    </row>
    <row r="13" spans="1:101" ht="12.75" customHeight="1">
      <c r="A13" s="22"/>
      <c r="B13" s="14"/>
      <c r="C13" s="94"/>
      <c r="D13" s="28"/>
      <c r="E13" s="465" t="s">
        <v>152</v>
      </c>
      <c r="F13" s="711">
        <f>'Data 2'!D113</f>
        <v>5907.5679372685299</v>
      </c>
      <c r="G13" s="712">
        <f>'Data 2'!I113</f>
        <v>65.882097185303053</v>
      </c>
      <c r="H13" s="711">
        <f>'Data 2'!D178</f>
        <v>3633.5000759480399</v>
      </c>
      <c r="I13" s="712">
        <f>'Data 2'!I178</f>
        <v>37.962879398386747</v>
      </c>
      <c r="J13" s="711">
        <f>'Data 2'!D48</f>
        <v>9541.0680132165635</v>
      </c>
      <c r="K13" s="712">
        <f>'Data 2'!I48</f>
        <v>51.467426212881392</v>
      </c>
      <c r="L13" s="711">
        <f>'Data 2'!D125</f>
        <v>7238.6496034919073</v>
      </c>
      <c r="M13" s="712">
        <f>'Data 2'!I125</f>
        <v>80.726522611623366</v>
      </c>
      <c r="N13" s="711">
        <f>'Data 2'!D190</f>
        <v>5244.3157562851457</v>
      </c>
      <c r="O13" s="712">
        <f>'Data 2'!I190</f>
        <v>54.792712927346422</v>
      </c>
      <c r="P13" s="711">
        <f>'Data 2'!D60</f>
        <v>12482.965359777099</v>
      </c>
      <c r="Q13" s="712">
        <f>'Data 2'!I60</f>
        <v>67.336916337072509</v>
      </c>
      <c r="R13" s="296"/>
    </row>
    <row r="14" spans="1:101" ht="12.75" customHeight="1">
      <c r="A14" s="22"/>
      <c r="B14" s="14"/>
      <c r="C14" s="94"/>
      <c r="D14" s="28"/>
      <c r="E14" s="465" t="s">
        <v>153</v>
      </c>
      <c r="F14" s="711">
        <f>'Data 2'!D114</f>
        <v>6224.4157534108899</v>
      </c>
      <c r="G14" s="712">
        <f>'Data 2'!I114</f>
        <v>69.415632277528104</v>
      </c>
      <c r="H14" s="711">
        <f>'Data 2'!D179</f>
        <v>3657.5906520149301</v>
      </c>
      <c r="I14" s="712">
        <f>'Data 2'!I179</f>
        <v>38.214578205253126</v>
      </c>
      <c r="J14" s="711">
        <f>'Data 2'!D49</f>
        <v>9882.00640542582</v>
      </c>
      <c r="K14" s="712">
        <f>'Data 2'!I49</f>
        <v>53.306551719571146</v>
      </c>
      <c r="L14" s="711">
        <f>'Data 2'!D126</f>
        <v>7442.4791594272983</v>
      </c>
      <c r="M14" s="712">
        <f>'Data 2'!I126</f>
        <v>82.999660856662587</v>
      </c>
      <c r="N14" s="711">
        <f>'Data 2'!D191</f>
        <v>5525.8653117827016</v>
      </c>
      <c r="O14" s="712">
        <f>'Data 2'!I191</f>
        <v>57.734348154155747</v>
      </c>
      <c r="P14" s="711">
        <f>'Data 2'!D61</f>
        <v>12968.344471210001</v>
      </c>
      <c r="Q14" s="712">
        <f>'Data 2'!I61</f>
        <v>69.955199066882429</v>
      </c>
      <c r="R14" s="296"/>
    </row>
    <row r="15" spans="1:101" ht="12.75" customHeight="1">
      <c r="A15" s="22"/>
      <c r="B15" s="14"/>
      <c r="C15" s="94"/>
      <c r="D15" s="28"/>
      <c r="E15" s="465" t="s">
        <v>154</v>
      </c>
      <c r="F15" s="711">
        <f>'Data 2'!D115</f>
        <v>5831.91760875004</v>
      </c>
      <c r="G15" s="712">
        <f>'Data 2'!I115</f>
        <v>65.038433202344308</v>
      </c>
      <c r="H15" s="711">
        <f>'Data 2'!D180</f>
        <v>3495.65703863612</v>
      </c>
      <c r="I15" s="712">
        <f>'Data 2'!I180</f>
        <v>36.522692666034914</v>
      </c>
      <c r="J15" s="711">
        <f>'Data 2'!D50</f>
        <v>9327.57464738616</v>
      </c>
      <c r="K15" s="712">
        <f>'Data 2'!I50</f>
        <v>50.315777986750398</v>
      </c>
      <c r="L15" s="711">
        <f>'Data 2'!D127</f>
        <v>6804.7095707202079</v>
      </c>
      <c r="M15" s="712">
        <f>'Data 2'!I127</f>
        <v>75.887157289846414</v>
      </c>
      <c r="N15" s="711">
        <f>'Data 2'!D192</f>
        <v>5479.5255460089002</v>
      </c>
      <c r="O15" s="712">
        <f>'Data 2'!I192</f>
        <v>57.250189380893211</v>
      </c>
      <c r="P15" s="711">
        <f>'Data 2'!D62</f>
        <v>12284.2351167291</v>
      </c>
      <c r="Q15" s="712">
        <f>'Data 2'!I62</f>
        <v>66.26490489074672</v>
      </c>
      <c r="R15" s="296"/>
    </row>
    <row r="16" spans="1:101" ht="12.75" customHeight="1">
      <c r="C16" s="94"/>
      <c r="E16" s="465" t="s">
        <v>155</v>
      </c>
      <c r="F16" s="711">
        <f>'Data 2'!D116</f>
        <v>4938.9602781638796</v>
      </c>
      <c r="G16" s="712">
        <f>'Data 2'!I116</f>
        <v>55.080037080503473</v>
      </c>
      <c r="H16" s="711">
        <f>'Data 2'!D181</f>
        <v>3221.8746354104501</v>
      </c>
      <c r="I16" s="712">
        <f>'Data 2'!I181</f>
        <v>33.662208797090791</v>
      </c>
      <c r="J16" s="711">
        <f>'Data 2'!D51</f>
        <v>8160.8349135743301</v>
      </c>
      <c r="K16" s="712">
        <f>'Data 2'!I51</f>
        <v>44.022028578778936</v>
      </c>
      <c r="L16" s="711">
        <f>'Data 2'!D128</f>
        <v>5894.1160922566705</v>
      </c>
      <c r="M16" s="712">
        <f>'Data 2'!I128</f>
        <v>65.732080161410352</v>
      </c>
      <c r="N16" s="711">
        <f>'Data 2'!D193</f>
        <v>5184.1512440404458</v>
      </c>
      <c r="O16" s="712">
        <f>'Data 2'!I193</f>
        <v>54.164112934318389</v>
      </c>
      <c r="P16" s="711">
        <f>'Data 2'!D63</f>
        <v>11078.2673362971</v>
      </c>
      <c r="Q16" s="712">
        <f>'Data 2'!I63</f>
        <v>59.75954745397781</v>
      </c>
      <c r="R16" s="296"/>
    </row>
    <row r="17" spans="3:18" ht="12.75" customHeight="1">
      <c r="C17" s="94"/>
      <c r="E17" s="465" t="s">
        <v>156</v>
      </c>
      <c r="F17" s="711">
        <f>'Data 2'!D117</f>
        <v>4245.5064254355402</v>
      </c>
      <c r="G17" s="712">
        <f>'Data 2'!I117</f>
        <v>47.346534122246325</v>
      </c>
      <c r="H17" s="711">
        <f>'Data 2'!D182</f>
        <v>3018.1644599629299</v>
      </c>
      <c r="I17" s="712">
        <f>'Data 2'!I182</f>
        <v>31.533840925591399</v>
      </c>
      <c r="J17" s="711">
        <f>'Data 2'!D52</f>
        <v>7263.6708853984701</v>
      </c>
      <c r="K17" s="712">
        <f>'Data 2'!I52</f>
        <v>39.182452615476933</v>
      </c>
      <c r="L17" s="711">
        <f>'Data 2'!D129</f>
        <v>5059.5934104303269</v>
      </c>
      <c r="M17" s="712">
        <f>'Data 2'!I129</f>
        <v>56.425356140417712</v>
      </c>
      <c r="N17" s="711">
        <f>'Data 2'!D194</f>
        <v>4433.9776172186639</v>
      </c>
      <c r="O17" s="712">
        <f>'Data 2'!I194</f>
        <v>46.326284304177207</v>
      </c>
      <c r="P17" s="711">
        <f>'Data 2'!D64</f>
        <v>9493.5710276489899</v>
      </c>
      <c r="Q17" s="712">
        <f>'Data 2'!I64</f>
        <v>51.211213009427951</v>
      </c>
      <c r="R17" s="296"/>
    </row>
    <row r="18" spans="3:18" ht="12.75" customHeight="1">
      <c r="C18" s="94"/>
      <c r="E18" s="465" t="s">
        <v>157</v>
      </c>
      <c r="F18" s="711">
        <f>'Data 2'!D118</f>
        <v>3642.4163488827699</v>
      </c>
      <c r="G18" s="712">
        <f>'Data 2'!I118</f>
        <v>40.620781755645076</v>
      </c>
      <c r="H18" s="711">
        <f>'Data 2'!D183</f>
        <v>2823.9163917647102</v>
      </c>
      <c r="I18" s="712">
        <f>'Data 2'!I183</f>
        <v>29.504333334497002</v>
      </c>
      <c r="J18" s="711">
        <f>'Data 2'!D53</f>
        <v>6466.33274064748</v>
      </c>
      <c r="K18" s="712">
        <f>'Data 2'!I53</f>
        <v>34.881367865337658</v>
      </c>
      <c r="L18" s="711">
        <f>'Data 2'!D130</f>
        <v>4178.4303696017887</v>
      </c>
      <c r="M18" s="712">
        <f>'Data 2'!I130</f>
        <v>46.598491733877403</v>
      </c>
      <c r="N18" s="711">
        <f>'Data 2'!D195</f>
        <v>4235.7732397774826</v>
      </c>
      <c r="O18" s="712">
        <f>'Data 2'!I195</f>
        <v>44.255441117234753</v>
      </c>
      <c r="P18" s="711">
        <f>'Data 2'!D65</f>
        <v>8414.2036093792703</v>
      </c>
      <c r="Q18" s="712">
        <f>'Data 2'!I65</f>
        <v>45.388776477225008</v>
      </c>
      <c r="R18" s="296"/>
    </row>
    <row r="19" spans="3:18" ht="12.75" customHeight="1">
      <c r="E19" s="465" t="s">
        <v>158</v>
      </c>
      <c r="F19" s="711">
        <f>'Data 2'!D119</f>
        <v>3545.1309212824799</v>
      </c>
      <c r="G19" s="712">
        <f>'Data 2'!I119</f>
        <v>39.535839853336704</v>
      </c>
      <c r="H19" s="711">
        <f>'Data 2'!D184</f>
        <v>2812.9119095373298</v>
      </c>
      <c r="I19" s="712">
        <f>'Data 2'!I184</f>
        <v>29.389358290350149</v>
      </c>
      <c r="J19" s="711">
        <f>'Data 2'!D54</f>
        <v>6358.0428308198098</v>
      </c>
      <c r="K19" s="712">
        <f>'Data 2'!I54</f>
        <v>34.29721911637845</v>
      </c>
      <c r="L19" s="711">
        <f>'Data 2'!D131</f>
        <v>4428.9658045502138</v>
      </c>
      <c r="M19" s="712">
        <f>'Data 2'!I131</f>
        <v>49.392501053601968</v>
      </c>
      <c r="N19" s="711">
        <f>'Data 2'!D196</f>
        <v>4039.7531347183135</v>
      </c>
      <c r="O19" s="712">
        <f>'Data 2'!I196</f>
        <v>42.207419250583563</v>
      </c>
      <c r="P19" s="711">
        <f>'Data 2'!D66</f>
        <v>8468.7189392685304</v>
      </c>
      <c r="Q19" s="712">
        <f>'Data 2'!I66</f>
        <v>45.6828487671049</v>
      </c>
      <c r="R19" s="296"/>
    </row>
    <row r="20" spans="3:18" ht="12.75" customHeight="1">
      <c r="E20" s="465" t="s">
        <v>159</v>
      </c>
      <c r="F20" s="711">
        <f>'Data 2'!D120</f>
        <v>4782.3322028119301</v>
      </c>
      <c r="G20" s="712">
        <f>'Data 2'!I120</f>
        <v>53.33329693432831</v>
      </c>
      <c r="H20" s="711">
        <f>'Data 2'!D185</f>
        <v>3025.8548485731599</v>
      </c>
      <c r="I20" s="712">
        <f>'Data 2'!I185</f>
        <v>31.614190255227982</v>
      </c>
      <c r="J20" s="711">
        <f>'Data 2'!D55</f>
        <v>7808.1870513850999</v>
      </c>
      <c r="K20" s="712">
        <f>'Data 2'!I55</f>
        <v>42.119738625367766</v>
      </c>
      <c r="L20" s="711">
        <f>'Data 2'!D132</f>
        <v>4637.9440794489328</v>
      </c>
      <c r="M20" s="712">
        <f>'Data 2'!I132</f>
        <v>51.723058596518726</v>
      </c>
      <c r="N20" s="711">
        <f>'Data 2'!D197</f>
        <v>3769.9897188870523</v>
      </c>
      <c r="O20" s="712">
        <f>'Data 2'!I197</f>
        <v>39.38892584003176</v>
      </c>
      <c r="P20" s="711">
        <f>'Data 2'!D67</f>
        <v>8407.9337983359892</v>
      </c>
      <c r="Q20" s="712">
        <f>'Data 2'!I67</f>
        <v>45.354955207238064</v>
      </c>
      <c r="R20" s="296"/>
    </row>
    <row r="21" spans="3:18" ht="12.75" customHeight="1">
      <c r="E21" s="680" t="s">
        <v>160</v>
      </c>
      <c r="F21" s="469">
        <f>'Data 2'!D121</f>
        <v>5895.3238307659303</v>
      </c>
      <c r="G21" s="713">
        <f>'Data 2'!I121</f>
        <v>65.745549045168673</v>
      </c>
      <c r="H21" s="469">
        <f>'Data 2'!D186</f>
        <v>3556.6090954012102</v>
      </c>
      <c r="I21" s="713">
        <f>'Data 2'!I186</f>
        <v>37.159520939515275</v>
      </c>
      <c r="J21" s="469">
        <f>'Data 2'!D56</f>
        <v>9451.9329261671392</v>
      </c>
      <c r="K21" s="713">
        <f>'Data 2'!I56</f>
        <v>50.986604410821059</v>
      </c>
      <c r="L21" s="469">
        <f>'Data 2'!D133</f>
        <v>5563.5562531958485</v>
      </c>
      <c r="M21" s="713">
        <f>'Data 2'!I133</f>
        <v>62.045626501660699</v>
      </c>
      <c r="N21" s="469">
        <f>'Data 2'!D198</f>
        <v>3855.374163673237</v>
      </c>
      <c r="O21" s="713">
        <f>'Data 2'!I198</f>
        <v>40.281024178317992</v>
      </c>
      <c r="P21" s="469">
        <f>'Data 2'!D68</f>
        <v>9418.9304168690905</v>
      </c>
      <c r="Q21" s="713">
        <f>'Data 2'!I68</f>
        <v>50.808578826076833</v>
      </c>
      <c r="R21" s="296"/>
    </row>
    <row r="22" spans="3:18" ht="12.75" customHeight="1">
      <c r="E22" s="27"/>
      <c r="F22" s="106"/>
      <c r="G22" s="124"/>
      <c r="H22" s="106"/>
      <c r="I22" s="124"/>
      <c r="J22" s="106"/>
      <c r="K22" s="124"/>
      <c r="L22" s="27"/>
      <c r="M22" s="27"/>
      <c r="N22" s="27"/>
      <c r="O22" s="27"/>
      <c r="P22" s="27"/>
      <c r="Q22" s="27"/>
    </row>
    <row r="23" spans="3:18" ht="12.75" customHeight="1">
      <c r="E23" s="27"/>
      <c r="F23" s="106"/>
      <c r="G23" s="124"/>
      <c r="H23" s="106"/>
      <c r="I23" s="124"/>
      <c r="J23" s="106"/>
      <c r="K23" s="124"/>
      <c r="L23" s="124"/>
      <c r="M23" s="124"/>
      <c r="N23" s="124"/>
      <c r="O23" s="124"/>
      <c r="P23" s="124"/>
      <c r="Q23" s="106"/>
    </row>
    <row r="24" spans="3:18" ht="12.75" customHeight="1">
      <c r="E24" s="27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</row>
    <row r="25" spans="3:18" ht="12.75" customHeight="1">
      <c r="F25" s="34"/>
      <c r="G25" s="125"/>
      <c r="H25" s="34"/>
      <c r="I25" s="34"/>
      <c r="J25" s="34"/>
      <c r="K25" s="34"/>
      <c r="L25" s="34"/>
      <c r="M25" s="34"/>
      <c r="N25" s="34"/>
      <c r="O25" s="34"/>
      <c r="P25" s="34"/>
      <c r="Q25" s="34"/>
    </row>
    <row r="26" spans="3:18" ht="12.75" customHeight="1"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</row>
    <row r="27" spans="3:18" ht="12.75" customHeight="1"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</row>
    <row r="28" spans="3:18" ht="12.75" customHeight="1"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</row>
    <row r="29" spans="3:18" ht="12.75" customHeight="1"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</row>
    <row r="30" spans="3:18"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</row>
    <row r="31" spans="3:18"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</row>
    <row r="32" spans="3:18"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</row>
    <row r="33" spans="6:17"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</row>
    <row r="34" spans="6:17"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</row>
    <row r="35" spans="6:17"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</row>
    <row r="36" spans="6:17">
      <c r="F36" s="126"/>
      <c r="G36" s="126"/>
      <c r="H36" s="126"/>
      <c r="I36" s="126"/>
      <c r="J36" s="126"/>
      <c r="K36" s="126"/>
      <c r="L36" s="126"/>
      <c r="M36" s="126"/>
      <c r="N36" s="126"/>
      <c r="O36" s="126"/>
      <c r="P36" s="126"/>
      <c r="Q36" s="126"/>
    </row>
    <row r="37" spans="6:17">
      <c r="F37" s="126"/>
      <c r="G37" s="126"/>
      <c r="H37" s="126"/>
      <c r="I37" s="126"/>
      <c r="J37" s="126"/>
      <c r="K37" s="126"/>
      <c r="L37" s="126"/>
      <c r="M37" s="126"/>
      <c r="N37" s="126"/>
      <c r="O37" s="126"/>
      <c r="P37" s="126"/>
      <c r="Q37" s="126"/>
    </row>
    <row r="38" spans="6:17">
      <c r="F38" s="126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126"/>
    </row>
    <row r="39" spans="6:17">
      <c r="F39" s="127"/>
      <c r="G39" s="127"/>
      <c r="H39" s="127"/>
      <c r="I39" s="127"/>
      <c r="J39" s="127"/>
      <c r="K39" s="127"/>
      <c r="L39" s="127"/>
      <c r="M39" s="127"/>
      <c r="N39" s="127"/>
      <c r="O39" s="127"/>
      <c r="P39" s="127"/>
      <c r="Q39" s="127"/>
    </row>
  </sheetData>
  <mergeCells count="10">
    <mergeCell ref="C7:C9"/>
    <mergeCell ref="E3:Q3"/>
    <mergeCell ref="F7:K7"/>
    <mergeCell ref="L7:Q7"/>
    <mergeCell ref="F8:G8"/>
    <mergeCell ref="H8:I8"/>
    <mergeCell ref="J8:K8"/>
    <mergeCell ref="L8:M8"/>
    <mergeCell ref="N8:O8"/>
    <mergeCell ref="P8:Q8"/>
  </mergeCells>
  <hyperlinks>
    <hyperlink ref="C4" location="Indice!A1" display="Indice!A1" xr:uid="{00000000-0004-0000-1800-000000000000}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horizontalDpi="4294967292" verticalDpi="4294967292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transitionEvaluation="1" codeName="Hoja24">
    <pageSetUpPr autoPageBreaks="0"/>
  </sheetPr>
  <dimension ref="A1:K24"/>
  <sheetViews>
    <sheetView showGridLines="0" showRowColHeaders="0" showOutlineSymbols="0" zoomScaleNormal="100" workbookViewId="0">
      <selection activeCell="B2" sqref="B2"/>
    </sheetView>
  </sheetViews>
  <sheetFormatPr baseColWidth="10" defaultColWidth="8.7109375" defaultRowHeight="11.25"/>
  <cols>
    <col min="1" max="1" width="0.140625" style="27" customWidth="1"/>
    <col min="2" max="2" width="2.7109375" style="27" customWidth="1"/>
    <col min="3" max="3" width="23.7109375" style="27" customWidth="1"/>
    <col min="4" max="4" width="1.28515625" style="27" customWidth="1"/>
    <col min="5" max="5" width="8.140625" style="23" bestFit="1" customWidth="1"/>
    <col min="6" max="6" width="10" style="23" bestFit="1" customWidth="1"/>
    <col min="7" max="7" width="8.7109375" style="23" bestFit="1" customWidth="1"/>
    <col min="8" max="8" width="13.7109375" style="23" customWidth="1"/>
    <col min="9" max="9" width="5.7109375" style="23" customWidth="1"/>
    <col min="10" max="10" width="15.7109375" style="23" customWidth="1"/>
    <col min="11" max="11" width="5.7109375" style="23" customWidth="1"/>
    <col min="12" max="254" width="8.7109375" style="23" customWidth="1"/>
    <col min="255" max="16384" width="8.7109375" style="23"/>
  </cols>
  <sheetData>
    <row r="1" spans="1:11" s="27" customFormat="1" ht="0.75" customHeight="1"/>
    <row r="2" spans="1:11" s="27" customFormat="1" ht="21" customHeight="1">
      <c r="E2" s="13"/>
      <c r="I2" s="13"/>
      <c r="K2" s="66" t="s">
        <v>36</v>
      </c>
    </row>
    <row r="3" spans="1:11" s="27" customFormat="1" ht="15" customHeight="1">
      <c r="E3" s="1046" t="s">
        <v>559</v>
      </c>
      <c r="F3" s="1046"/>
      <c r="G3" s="1046"/>
      <c r="H3" s="1046"/>
      <c r="I3" s="1046"/>
      <c r="J3" s="1046"/>
      <c r="K3" s="1046"/>
    </row>
    <row r="4" spans="1:11" s="22" customFormat="1" ht="20.25" customHeight="1">
      <c r="B4" s="14"/>
      <c r="C4" s="6" t="str">
        <f>Indice!C4</f>
        <v>Producción de energía eléctrica</v>
      </c>
    </row>
    <row r="5" spans="1:11" s="22" customFormat="1" ht="12.75" customHeight="1">
      <c r="B5" s="14"/>
      <c r="C5" s="7"/>
    </row>
    <row r="6" spans="1:11" s="22" customFormat="1" ht="13.5" customHeight="1">
      <c r="B6" s="14"/>
      <c r="C6" s="10"/>
      <c r="D6" s="28"/>
      <c r="E6" s="28"/>
    </row>
    <row r="7" spans="1:11" ht="12.75" customHeight="1">
      <c r="A7" s="22"/>
      <c r="B7" s="14"/>
      <c r="C7" s="1053" t="s">
        <v>301</v>
      </c>
      <c r="D7" s="28"/>
      <c r="E7" s="121">
        <v>7864</v>
      </c>
      <c r="F7" s="121"/>
      <c r="G7" s="118"/>
      <c r="H7" s="118">
        <v>2019</v>
      </c>
      <c r="I7" s="118"/>
      <c r="J7" s="101" t="s">
        <v>175</v>
      </c>
      <c r="K7" s="118"/>
    </row>
    <row r="8" spans="1:11" ht="12.75" customHeight="1">
      <c r="A8" s="22"/>
      <c r="B8" s="14"/>
      <c r="C8" s="1053"/>
      <c r="D8" s="28"/>
      <c r="E8" s="137"/>
      <c r="F8" s="137"/>
      <c r="G8" s="19" t="s">
        <v>176</v>
      </c>
      <c r="H8" s="18" t="s">
        <v>177</v>
      </c>
      <c r="I8" s="18" t="s">
        <v>178</v>
      </c>
      <c r="J8" s="18" t="s">
        <v>179</v>
      </c>
      <c r="K8" s="18" t="s">
        <v>178</v>
      </c>
    </row>
    <row r="9" spans="1:11" ht="12.75" customHeight="1">
      <c r="A9" s="22"/>
      <c r="B9" s="14"/>
      <c r="C9" s="90"/>
      <c r="D9" s="28"/>
      <c r="E9" s="697" t="s">
        <v>180</v>
      </c>
      <c r="F9" s="465" t="s">
        <v>161</v>
      </c>
      <c r="G9" s="467">
        <v>7508.7090556442645</v>
      </c>
      <c r="H9" s="698">
        <v>43977</v>
      </c>
      <c r="I9" s="699">
        <v>83.738266744139906</v>
      </c>
      <c r="J9" s="700" t="s">
        <v>181</v>
      </c>
      <c r="K9" s="699">
        <v>92</v>
      </c>
    </row>
    <row r="10" spans="1:11" ht="12.75" customHeight="1">
      <c r="A10" s="22"/>
      <c r="B10" s="14"/>
      <c r="D10" s="28"/>
      <c r="E10" s="465"/>
      <c r="F10" s="465" t="s">
        <v>162</v>
      </c>
      <c r="G10" s="467">
        <v>5528.7008662034959</v>
      </c>
      <c r="H10" s="698">
        <v>43984</v>
      </c>
      <c r="I10" s="699">
        <v>57.763974081843685</v>
      </c>
      <c r="J10" s="700" t="s">
        <v>182</v>
      </c>
      <c r="K10" s="699">
        <v>91.1</v>
      </c>
    </row>
    <row r="11" spans="1:11" ht="12.75" customHeight="1">
      <c r="A11" s="22"/>
      <c r="B11" s="14"/>
      <c r="D11" s="28"/>
      <c r="E11" s="517"/>
      <c r="F11" s="697" t="s">
        <v>163</v>
      </c>
      <c r="G11" s="701">
        <v>13027.485481374979</v>
      </c>
      <c r="H11" s="702">
        <v>43977</v>
      </c>
      <c r="I11" s="703">
        <v>70.274223684734935</v>
      </c>
      <c r="J11" s="704" t="s">
        <v>182</v>
      </c>
      <c r="K11" s="703">
        <v>86.6</v>
      </c>
    </row>
    <row r="12" spans="1:11" ht="7.5" customHeight="1">
      <c r="A12" s="22"/>
      <c r="B12" s="14"/>
      <c r="D12" s="28"/>
      <c r="E12" s="517"/>
      <c r="F12" s="517"/>
      <c r="G12" s="467"/>
      <c r="H12" s="520"/>
      <c r="I12" s="699"/>
      <c r="J12" s="705"/>
      <c r="K12" s="706"/>
    </row>
    <row r="13" spans="1:11" ht="12.75" customHeight="1">
      <c r="A13" s="22"/>
      <c r="B13" s="14"/>
      <c r="D13" s="28"/>
      <c r="E13" s="697" t="s">
        <v>183</v>
      </c>
      <c r="F13" s="465" t="s">
        <v>161</v>
      </c>
      <c r="G13" s="467">
        <v>4104.0556346503581</v>
      </c>
      <c r="H13" s="698">
        <v>44124</v>
      </c>
      <c r="I13" s="699">
        <v>45.76905336461391</v>
      </c>
      <c r="J13" s="700" t="s">
        <v>184</v>
      </c>
      <c r="K13" s="699">
        <v>24.9</v>
      </c>
    </row>
    <row r="14" spans="1:11" ht="12.75" customHeight="1">
      <c r="A14" s="22"/>
      <c r="B14" s="14"/>
      <c r="D14" s="28"/>
      <c r="E14" s="465"/>
      <c r="F14" s="465" t="s">
        <v>162</v>
      </c>
      <c r="G14" s="467">
        <v>3609.4755039819943</v>
      </c>
      <c r="H14" s="698">
        <v>43831</v>
      </c>
      <c r="I14" s="699">
        <v>37.711870203648559</v>
      </c>
      <c r="J14" s="700" t="s">
        <v>185</v>
      </c>
      <c r="K14" s="699">
        <v>17.600000000000001</v>
      </c>
    </row>
    <row r="15" spans="1:11" ht="12.75" customHeight="1">
      <c r="A15" s="22"/>
      <c r="B15" s="14"/>
      <c r="D15" s="28"/>
      <c r="E15" s="707"/>
      <c r="F15" s="682" t="s">
        <v>163</v>
      </c>
      <c r="G15" s="468">
        <v>8132.9499807210805</v>
      </c>
      <c r="H15" s="708">
        <v>44124</v>
      </c>
      <c r="I15" s="709">
        <v>43.871608759730613</v>
      </c>
      <c r="J15" s="710" t="s">
        <v>186</v>
      </c>
      <c r="K15" s="709">
        <v>23.6</v>
      </c>
    </row>
    <row r="16" spans="1:11" ht="12.75" customHeight="1"/>
    <row r="17" spans="9:11" ht="12.75" customHeight="1"/>
    <row r="18" spans="9:11" ht="12.75" customHeight="1"/>
    <row r="19" spans="9:11" ht="12.75" customHeight="1"/>
    <row r="20" spans="9:11" ht="12.75" customHeight="1"/>
    <row r="23" spans="9:11">
      <c r="K23" s="34"/>
    </row>
    <row r="24" spans="9:11">
      <c r="I24" s="23" t="s">
        <v>13</v>
      </c>
    </row>
  </sheetData>
  <mergeCells count="2">
    <mergeCell ref="E3:K3"/>
    <mergeCell ref="C7:C8"/>
  </mergeCells>
  <hyperlinks>
    <hyperlink ref="C4" location="Indice!A1" display="Indice!A1" xr:uid="{00000000-0004-0000-1900-000000000000}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horizontalDpi="4294967292" verticalDpi="4294967292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7">
    <pageSetUpPr autoPageBreaks="0"/>
  </sheetPr>
  <dimension ref="A1:J29"/>
  <sheetViews>
    <sheetView showGridLines="0" showRowColHeaders="0" showOutlineSymbols="0" zoomScaleNormal="100" workbookViewId="0">
      <selection activeCell="B2" sqref="B2"/>
    </sheetView>
  </sheetViews>
  <sheetFormatPr baseColWidth="10" defaultColWidth="11.42578125" defaultRowHeight="12.75"/>
  <cols>
    <col min="1" max="1" width="0.140625" style="1" customWidth="1"/>
    <col min="2" max="2" width="2.7109375" style="1" customWidth="1"/>
    <col min="3" max="3" width="23.7109375" style="1" customWidth="1"/>
    <col min="4" max="4" width="1.28515625" style="1" customWidth="1"/>
    <col min="5" max="5" width="105.7109375" style="1" customWidth="1"/>
    <col min="6" max="16384" width="11.42578125" style="138"/>
  </cols>
  <sheetData>
    <row r="1" spans="1:10" s="1" customFormat="1" ht="0.75" customHeight="1"/>
    <row r="2" spans="1:10" s="1" customFormat="1" ht="21" customHeight="1">
      <c r="E2" s="66" t="s">
        <v>36</v>
      </c>
    </row>
    <row r="3" spans="1:10" s="1" customFormat="1" ht="15" customHeight="1">
      <c r="E3" s="987" t="s">
        <v>559</v>
      </c>
    </row>
    <row r="4" spans="1:10" s="4" customFormat="1" ht="20.25" customHeight="1">
      <c r="B4" s="5"/>
      <c r="C4" s="6" t="str">
        <f>Indice!C4</f>
        <v>Producción de energía eléctrica</v>
      </c>
    </row>
    <row r="5" spans="1:10" s="4" customFormat="1" ht="12.75" customHeight="1">
      <c r="B5" s="5"/>
      <c r="C5" s="15"/>
    </row>
    <row r="6" spans="1:10" s="4" customFormat="1" ht="13.5" customHeight="1">
      <c r="B6" s="5"/>
      <c r="C6" s="10"/>
      <c r="D6" s="21"/>
      <c r="E6" s="21"/>
    </row>
    <row r="7" spans="1:10" s="4" customFormat="1" ht="12.75" customHeight="1">
      <c r="B7" s="5"/>
      <c r="C7" s="1045" t="s">
        <v>471</v>
      </c>
      <c r="D7" s="21"/>
      <c r="E7" s="596"/>
    </row>
    <row r="8" spans="1:10" s="1" customFormat="1" ht="12.75" customHeight="1">
      <c r="A8" s="4"/>
      <c r="B8" s="5"/>
      <c r="C8" s="1045"/>
      <c r="D8" s="21"/>
      <c r="E8" s="596"/>
    </row>
    <row r="9" spans="1:10" s="1" customFormat="1" ht="12.75" customHeight="1">
      <c r="A9" s="4"/>
      <c r="B9" s="5"/>
      <c r="C9" s="1045"/>
      <c r="D9" s="21"/>
      <c r="E9" s="596"/>
    </row>
    <row r="10" spans="1:10" s="1" customFormat="1" ht="12.75" customHeight="1">
      <c r="A10" s="4"/>
      <c r="B10" s="5"/>
      <c r="C10" s="347" t="s">
        <v>316</v>
      </c>
      <c r="D10" s="21"/>
      <c r="E10" s="596"/>
    </row>
    <row r="11" spans="1:10" s="1" customFormat="1" ht="12.75" customHeight="1">
      <c r="A11" s="4"/>
      <c r="B11" s="5"/>
      <c r="D11" s="21"/>
      <c r="E11" s="417"/>
    </row>
    <row r="12" spans="1:10" s="1" customFormat="1" ht="12.75" customHeight="1">
      <c r="A12" s="4"/>
      <c r="B12" s="5"/>
      <c r="D12" s="21"/>
      <c r="E12" s="417"/>
      <c r="F12" s="87"/>
      <c r="G12" s="87"/>
      <c r="H12" s="87"/>
      <c r="I12" s="87"/>
      <c r="J12" s="87"/>
    </row>
    <row r="13" spans="1:10" s="1" customFormat="1" ht="12.75" customHeight="1">
      <c r="A13" s="4"/>
      <c r="B13" s="5"/>
      <c r="C13" s="10"/>
      <c r="D13" s="21"/>
      <c r="E13" s="417"/>
    </row>
    <row r="14" spans="1:10" s="1" customFormat="1" ht="12.75" customHeight="1">
      <c r="A14" s="4"/>
      <c r="B14" s="5"/>
      <c r="C14" s="10"/>
      <c r="D14" s="21"/>
      <c r="E14" s="417"/>
    </row>
    <row r="15" spans="1:10" s="1" customFormat="1" ht="12.75" customHeight="1">
      <c r="A15" s="4"/>
      <c r="B15" s="5"/>
      <c r="C15" s="10"/>
      <c r="D15" s="21"/>
      <c r="E15" s="417"/>
    </row>
    <row r="16" spans="1:10" s="1" customFormat="1" ht="12.75" customHeight="1">
      <c r="A16" s="4"/>
      <c r="B16" s="5"/>
      <c r="C16" s="10"/>
      <c r="D16" s="21"/>
      <c r="E16" s="417"/>
    </row>
    <row r="17" spans="1:5" s="1" customFormat="1" ht="12.75" customHeight="1">
      <c r="A17" s="4"/>
      <c r="B17" s="5"/>
      <c r="C17" s="10"/>
      <c r="D17" s="21"/>
      <c r="E17" s="417"/>
    </row>
    <row r="18" spans="1:5" s="1" customFormat="1" ht="12.75" customHeight="1">
      <c r="A18" s="4"/>
      <c r="B18" s="5"/>
      <c r="C18" s="10"/>
      <c r="D18" s="21"/>
      <c r="E18" s="417"/>
    </row>
    <row r="19" spans="1:5" s="1" customFormat="1" ht="12.75" customHeight="1">
      <c r="A19" s="4"/>
      <c r="B19" s="5"/>
      <c r="C19" s="10"/>
      <c r="D19" s="21"/>
      <c r="E19" s="417"/>
    </row>
    <row r="20" spans="1:5" s="1" customFormat="1" ht="12.75" customHeight="1">
      <c r="A20" s="4"/>
      <c r="B20" s="5"/>
      <c r="C20" s="10"/>
      <c r="D20" s="21"/>
      <c r="E20" s="417"/>
    </row>
    <row r="21" spans="1:5" s="1" customFormat="1" ht="12.75" customHeight="1">
      <c r="A21" s="4"/>
      <c r="B21" s="5"/>
      <c r="C21" s="10"/>
      <c r="D21" s="21"/>
      <c r="E21" s="417"/>
    </row>
    <row r="22" spans="1:5">
      <c r="E22" s="598"/>
    </row>
    <row r="23" spans="1:5">
      <c r="E23" s="598"/>
    </row>
    <row r="24" spans="1:5">
      <c r="E24" s="598"/>
    </row>
    <row r="29" spans="1:5" ht="8.25" customHeight="1"/>
  </sheetData>
  <mergeCells count="1">
    <mergeCell ref="C7:C9"/>
  </mergeCells>
  <hyperlinks>
    <hyperlink ref="C4" location="Indice!A1" display="Indice!A1" xr:uid="{00000000-0004-0000-1A00-000000000000}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horizontalDpi="4294967292" verticalDpi="4294967292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9">
    <pageSetUpPr autoPageBreaks="0"/>
  </sheetPr>
  <dimension ref="A1:Q21"/>
  <sheetViews>
    <sheetView showGridLines="0" showRowColHeaders="0" showOutlineSymbols="0" zoomScaleNormal="100" workbookViewId="0">
      <selection activeCell="B2" sqref="B2"/>
    </sheetView>
  </sheetViews>
  <sheetFormatPr baseColWidth="10" defaultColWidth="11.42578125" defaultRowHeight="11.25"/>
  <cols>
    <col min="1" max="1" width="0.140625" style="27" customWidth="1"/>
    <col min="2" max="2" width="2.7109375" style="27" customWidth="1"/>
    <col min="3" max="3" width="23.7109375" style="27" customWidth="1"/>
    <col min="4" max="4" width="1.28515625" style="27" customWidth="1"/>
    <col min="5" max="7" width="11.7109375" style="140" customWidth="1"/>
    <col min="8" max="8" width="14.140625" style="140" bestFit="1" customWidth="1"/>
    <col min="9" max="9" width="12.7109375" style="140" customWidth="1"/>
    <col min="10" max="16384" width="11.42578125" style="140"/>
  </cols>
  <sheetData>
    <row r="1" spans="1:17" s="27" customFormat="1" ht="0.75" customHeight="1"/>
    <row r="2" spans="1:17" s="27" customFormat="1" ht="21" customHeight="1">
      <c r="E2" s="13"/>
      <c r="I2" s="66" t="s">
        <v>36</v>
      </c>
      <c r="Q2" s="13"/>
    </row>
    <row r="3" spans="1:17" s="27" customFormat="1" ht="15" customHeight="1">
      <c r="E3" s="13"/>
      <c r="I3" s="987" t="s">
        <v>559</v>
      </c>
      <c r="Q3" s="13"/>
    </row>
    <row r="4" spans="1:17" s="22" customFormat="1" ht="20.25" customHeight="1">
      <c r="B4" s="14"/>
      <c r="C4" s="6" t="str">
        <f>Indice!C4</f>
        <v>Producción de energía eléctrica</v>
      </c>
    </row>
    <row r="5" spans="1:17" s="22" customFormat="1" ht="12.75" customHeight="1">
      <c r="B5" s="14"/>
      <c r="C5" s="15"/>
    </row>
    <row r="6" spans="1:17" s="22" customFormat="1" ht="13.5" customHeight="1">
      <c r="B6" s="14"/>
      <c r="C6" s="10"/>
      <c r="D6" s="28"/>
      <c r="E6" s="28"/>
    </row>
    <row r="7" spans="1:17" ht="12.75" customHeight="1">
      <c r="A7" s="22"/>
      <c r="B7" s="14"/>
      <c r="C7" s="1045" t="s">
        <v>470</v>
      </c>
      <c r="D7" s="28"/>
      <c r="E7" s="139"/>
      <c r="F7" s="139"/>
      <c r="G7" s="139"/>
      <c r="H7" s="139" t="s">
        <v>188</v>
      </c>
    </row>
    <row r="8" spans="1:17" ht="12.75" customHeight="1">
      <c r="A8" s="22"/>
      <c r="B8" s="14"/>
      <c r="C8" s="1045"/>
      <c r="D8" s="28"/>
      <c r="E8" s="141" t="s">
        <v>189</v>
      </c>
      <c r="F8" s="141" t="s">
        <v>8</v>
      </c>
      <c r="G8" s="141" t="s">
        <v>146</v>
      </c>
      <c r="H8" s="141" t="s">
        <v>190</v>
      </c>
      <c r="I8" s="142"/>
    </row>
    <row r="9" spans="1:17" ht="12.75" customHeight="1">
      <c r="A9" s="22"/>
      <c r="B9" s="14"/>
      <c r="C9" s="1045"/>
      <c r="D9" s="28"/>
      <c r="E9" s="690">
        <v>2016</v>
      </c>
      <c r="F9" s="691">
        <v>34666.883405772016</v>
      </c>
      <c r="G9" s="692">
        <v>1.1243663743130567</v>
      </c>
      <c r="H9" s="693">
        <v>0.37337980074161708</v>
      </c>
      <c r="I9" s="32"/>
    </row>
    <row r="10" spans="1:17" ht="12.75" customHeight="1">
      <c r="A10" s="22"/>
      <c r="B10" s="14"/>
      <c r="C10" s="98"/>
      <c r="D10" s="28"/>
      <c r="E10" s="690">
        <v>2017</v>
      </c>
      <c r="F10" s="691">
        <v>15972.007925036016</v>
      </c>
      <c r="G10" s="692">
        <v>0.52691726423567176</v>
      </c>
      <c r="H10" s="693">
        <v>0.99282426066621132</v>
      </c>
      <c r="I10" s="32"/>
    </row>
    <row r="11" spans="1:17" ht="12.75" customHeight="1">
      <c r="A11" s="22"/>
      <c r="B11" s="14"/>
      <c r="C11" s="98"/>
      <c r="D11" s="28"/>
      <c r="E11" s="690">
        <v>2018</v>
      </c>
      <c r="F11" s="691">
        <v>37402.772072769512</v>
      </c>
      <c r="G11" s="692">
        <v>1.2821831304208802</v>
      </c>
      <c r="H11" s="693">
        <v>0.17172139764732719</v>
      </c>
      <c r="I11" s="32"/>
    </row>
    <row r="12" spans="1:17" ht="12.75" customHeight="1">
      <c r="A12" s="22"/>
      <c r="B12" s="14"/>
      <c r="C12" s="98"/>
      <c r="D12" s="28"/>
      <c r="E12" s="690">
        <v>2019</v>
      </c>
      <c r="F12" s="691">
        <v>25995.219359015613</v>
      </c>
      <c r="G12" s="692">
        <v>0.88034840036383855</v>
      </c>
      <c r="H12" s="693">
        <v>0.63664155556421809</v>
      </c>
      <c r="I12" s="32"/>
    </row>
    <row r="13" spans="1:17" ht="12.75" customHeight="1">
      <c r="A13" s="22"/>
      <c r="B13" s="14"/>
      <c r="D13" s="28"/>
      <c r="E13" s="694">
        <v>2020</v>
      </c>
      <c r="F13" s="695">
        <v>30577.770161627963</v>
      </c>
      <c r="G13" s="865">
        <v>1.0281126629892612</v>
      </c>
      <c r="H13" s="696">
        <v>0.4388794763579062</v>
      </c>
      <c r="I13" s="143"/>
    </row>
    <row r="14" spans="1:17" ht="12.75" customHeight="1">
      <c r="A14" s="22"/>
      <c r="B14" s="14"/>
      <c r="D14" s="28"/>
      <c r="F14" s="1016">
        <f>((F13/F12)-1)*100</f>
        <v>17.628436749555789</v>
      </c>
      <c r="I14" s="143"/>
    </row>
    <row r="15" spans="1:17" ht="12.75" customHeight="1">
      <c r="A15" s="22"/>
      <c r="B15" s="14"/>
      <c r="C15" s="30"/>
      <c r="D15" s="28"/>
      <c r="F15" s="144"/>
      <c r="G15" s="292"/>
      <c r="H15" s="293"/>
    </row>
    <row r="16" spans="1:17" ht="12.75" customHeight="1">
      <c r="A16" s="22"/>
      <c r="B16" s="14"/>
      <c r="C16" s="30"/>
      <c r="D16" s="28"/>
      <c r="F16" s="782"/>
      <c r="G16" s="292"/>
      <c r="H16" s="293"/>
    </row>
    <row r="17" spans="6:8" ht="12.75" customHeight="1">
      <c r="F17" s="782"/>
      <c r="G17" s="292"/>
      <c r="H17" s="293"/>
    </row>
    <row r="18" spans="6:8" ht="12" customHeight="1">
      <c r="F18" s="144"/>
      <c r="G18" s="292"/>
      <c r="H18" s="293"/>
    </row>
    <row r="19" spans="6:8">
      <c r="F19" s="144"/>
      <c r="G19" s="292"/>
      <c r="H19" s="293"/>
    </row>
    <row r="20" spans="6:8">
      <c r="F20" s="144"/>
      <c r="G20" s="292"/>
      <c r="H20" s="293"/>
    </row>
    <row r="21" spans="6:8" ht="12.75">
      <c r="H21" s="72"/>
    </row>
  </sheetData>
  <mergeCells count="1">
    <mergeCell ref="C7:C9"/>
  </mergeCells>
  <hyperlinks>
    <hyperlink ref="C4" location="Indice!A1" display="Indice!A1" xr:uid="{00000000-0004-0000-1B00-000000000000}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horizontalDpi="4294967292" verticalDpi="4294967292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51">
    <pageSetUpPr autoPageBreaks="0"/>
  </sheetPr>
  <dimension ref="A1:Q42"/>
  <sheetViews>
    <sheetView showGridLines="0" showRowColHeaders="0" showOutlineSymbols="0" zoomScaleNormal="100" workbookViewId="0">
      <selection activeCell="B2" sqref="B2"/>
    </sheetView>
  </sheetViews>
  <sheetFormatPr baseColWidth="10" defaultColWidth="11.42578125" defaultRowHeight="12.75"/>
  <cols>
    <col min="1" max="1" width="0.140625" style="1" customWidth="1"/>
    <col min="2" max="2" width="2.7109375" style="1" customWidth="1"/>
    <col min="3" max="3" width="23.7109375" style="1" customWidth="1"/>
    <col min="4" max="4" width="1.28515625" style="1" customWidth="1"/>
    <col min="5" max="5" width="59.85546875" style="1" customWidth="1"/>
    <col min="6" max="16384" width="11.42578125" style="154"/>
  </cols>
  <sheetData>
    <row r="1" spans="2:17" s="1" customFormat="1" ht="0.75" customHeight="1"/>
    <row r="2" spans="2:17" s="1" customFormat="1" ht="21" customHeight="1">
      <c r="B2" s="1" t="s">
        <v>437</v>
      </c>
      <c r="E2" s="66" t="s">
        <v>36</v>
      </c>
    </row>
    <row r="3" spans="2:17" s="1" customFormat="1" ht="15" customHeight="1">
      <c r="E3" s="987" t="s">
        <v>559</v>
      </c>
    </row>
    <row r="4" spans="2:17" s="4" customFormat="1" ht="20.25" customHeight="1">
      <c r="B4" s="5"/>
      <c r="C4" s="6" t="str">
        <f>Indice!C4</f>
        <v>Producción de energía eléctrica</v>
      </c>
    </row>
    <row r="5" spans="2:17" s="4" customFormat="1" ht="12.75" customHeight="1">
      <c r="B5" s="5"/>
      <c r="C5" s="7"/>
    </row>
    <row r="6" spans="2:17" s="4" customFormat="1" ht="13.5" customHeight="1">
      <c r="B6" s="5"/>
      <c r="C6" s="10"/>
      <c r="D6" s="21"/>
      <c r="E6" s="936"/>
    </row>
    <row r="7" spans="2:17" s="4" customFormat="1" ht="12.75" customHeight="1">
      <c r="B7" s="5"/>
      <c r="C7" s="1045" t="s">
        <v>472</v>
      </c>
      <c r="D7" s="21"/>
      <c r="E7" s="596"/>
      <c r="G7" s="152"/>
      <c r="H7" s="153"/>
      <c r="I7" s="145"/>
      <c r="J7" s="145"/>
      <c r="K7" s="145"/>
      <c r="L7" s="1059"/>
      <c r="M7" s="1059"/>
      <c r="N7" s="1059"/>
      <c r="O7" s="146"/>
      <c r="P7" s="146"/>
      <c r="Q7" s="146"/>
    </row>
    <row r="8" spans="2:17" s="4" customFormat="1" ht="12.75" customHeight="1">
      <c r="B8" s="5"/>
      <c r="C8" s="1045"/>
      <c r="D8" s="21"/>
      <c r="E8" s="596"/>
      <c r="G8" s="152"/>
      <c r="H8" s="153"/>
      <c r="I8" s="147"/>
      <c r="J8" s="147"/>
      <c r="K8" s="147"/>
      <c r="L8" s="147"/>
      <c r="M8" s="147"/>
      <c r="N8" s="147"/>
      <c r="O8" s="147"/>
      <c r="P8" s="147"/>
      <c r="Q8" s="147"/>
    </row>
    <row r="9" spans="2:17" s="4" customFormat="1" ht="12.75" customHeight="1">
      <c r="B9" s="5"/>
      <c r="C9" s="1045"/>
      <c r="D9" s="21"/>
      <c r="E9" s="596"/>
      <c r="G9" s="152"/>
      <c r="H9" s="153"/>
      <c r="I9" s="148"/>
      <c r="J9" s="148"/>
      <c r="K9" s="148"/>
      <c r="L9" s="148"/>
      <c r="M9" s="148"/>
      <c r="N9" s="148"/>
      <c r="O9" s="149"/>
      <c r="P9" s="149"/>
      <c r="Q9" s="149"/>
    </row>
    <row r="10" spans="2:17" s="4" customFormat="1" ht="12.75" customHeight="1">
      <c r="B10" s="5"/>
      <c r="C10" s="1045"/>
      <c r="D10" s="21"/>
      <c r="E10" s="596"/>
      <c r="G10" s="152"/>
      <c r="H10" s="153"/>
      <c r="I10" s="148"/>
      <c r="J10" s="148"/>
      <c r="K10" s="148"/>
      <c r="L10" s="148"/>
      <c r="M10" s="148"/>
      <c r="N10" s="148"/>
      <c r="O10" s="149"/>
      <c r="P10" s="149"/>
      <c r="Q10" s="149"/>
    </row>
    <row r="11" spans="2:17" s="4" customFormat="1" ht="12.75" customHeight="1">
      <c r="B11" s="5"/>
      <c r="C11" s="98"/>
      <c r="D11" s="21"/>
      <c r="E11" s="417"/>
      <c r="G11" s="152"/>
      <c r="H11" s="153"/>
      <c r="I11" s="148"/>
      <c r="J11" s="148"/>
      <c r="K11" s="148"/>
      <c r="L11" s="148"/>
      <c r="M11" s="148"/>
      <c r="N11" s="148"/>
      <c r="O11" s="149"/>
      <c r="P11" s="149"/>
      <c r="Q11" s="149"/>
    </row>
    <row r="12" spans="2:17" s="4" customFormat="1" ht="12.75" customHeight="1">
      <c r="B12" s="5"/>
      <c r="C12" s="98"/>
      <c r="D12" s="21"/>
      <c r="E12" s="417"/>
      <c r="G12" s="152"/>
      <c r="H12" s="153"/>
      <c r="I12" s="145"/>
      <c r="J12" s="150"/>
      <c r="K12" s="148"/>
      <c r="L12" s="145"/>
      <c r="M12" s="148"/>
      <c r="N12" s="148"/>
      <c r="O12" s="149"/>
      <c r="P12" s="149"/>
      <c r="Q12" s="149"/>
    </row>
    <row r="13" spans="2:17" s="4" customFormat="1" ht="12.75" customHeight="1">
      <c r="B13" s="5"/>
      <c r="C13" s="98"/>
      <c r="D13" s="21"/>
      <c r="E13" s="417"/>
      <c r="G13" s="152"/>
      <c r="H13" s="153"/>
      <c r="I13" s="151"/>
      <c r="J13" s="151"/>
      <c r="K13" s="148"/>
      <c r="L13" s="151"/>
      <c r="M13" s="151"/>
      <c r="N13" s="148"/>
      <c r="O13" s="149"/>
      <c r="P13" s="149"/>
      <c r="Q13" s="149"/>
    </row>
    <row r="14" spans="2:17" s="4" customFormat="1" ht="12.75" customHeight="1">
      <c r="B14" s="5"/>
      <c r="C14" s="10"/>
      <c r="D14" s="21"/>
      <c r="E14" s="417"/>
      <c r="G14" s="145"/>
      <c r="H14" s="145"/>
      <c r="I14" s="148"/>
      <c r="J14" s="148"/>
      <c r="K14" s="148"/>
      <c r="L14" s="148"/>
      <c r="M14" s="148"/>
      <c r="N14" s="148"/>
      <c r="O14" s="149"/>
      <c r="P14" s="149"/>
      <c r="Q14" s="149"/>
    </row>
    <row r="15" spans="2:17" s="4" customFormat="1" ht="12.75" customHeight="1">
      <c r="B15" s="5"/>
      <c r="C15" s="10"/>
      <c r="D15" s="21"/>
      <c r="E15" s="417"/>
      <c r="G15" s="145"/>
      <c r="H15" s="153"/>
      <c r="I15" s="148"/>
      <c r="J15" s="148"/>
      <c r="K15" s="148"/>
      <c r="L15" s="148"/>
      <c r="M15" s="148"/>
      <c r="N15" s="148"/>
      <c r="O15" s="149"/>
      <c r="P15" s="149"/>
      <c r="Q15" s="149"/>
    </row>
    <row r="16" spans="2:17" s="4" customFormat="1" ht="12.75" customHeight="1">
      <c r="B16" s="5"/>
      <c r="C16" s="10"/>
      <c r="D16" s="21"/>
      <c r="E16" s="417"/>
      <c r="G16" s="145"/>
      <c r="H16" s="153"/>
      <c r="I16" s="145"/>
      <c r="J16" s="145"/>
      <c r="K16" s="145"/>
      <c r="L16" s="148"/>
      <c r="M16" s="148"/>
      <c r="N16" s="148"/>
      <c r="O16" s="149"/>
      <c r="P16" s="149"/>
      <c r="Q16" s="149"/>
    </row>
    <row r="17" spans="2:8" s="4" customFormat="1" ht="12.75" customHeight="1">
      <c r="B17" s="5"/>
      <c r="C17" s="10"/>
      <c r="D17" s="21"/>
      <c r="E17" s="417"/>
      <c r="G17" s="152"/>
      <c r="H17" s="153"/>
    </row>
    <row r="18" spans="2:8" s="4" customFormat="1" ht="12.75" customHeight="1">
      <c r="B18" s="5"/>
      <c r="C18" s="10"/>
      <c r="D18" s="21"/>
      <c r="E18" s="417"/>
      <c r="G18" s="152"/>
      <c r="H18" s="153"/>
    </row>
    <row r="19" spans="2:8" s="4" customFormat="1" ht="12.75" customHeight="1">
      <c r="B19" s="5"/>
      <c r="C19" s="10"/>
      <c r="D19" s="21"/>
      <c r="E19" s="417"/>
      <c r="G19" s="152"/>
      <c r="H19" s="153"/>
    </row>
    <row r="20" spans="2:8" s="4" customFormat="1" ht="12.75" customHeight="1">
      <c r="B20" s="5"/>
      <c r="C20" s="10"/>
      <c r="D20" s="21"/>
      <c r="E20" s="417"/>
      <c r="G20" s="152"/>
      <c r="H20" s="153"/>
    </row>
    <row r="21" spans="2:8" s="4" customFormat="1" ht="12.75" customHeight="1">
      <c r="B21" s="5"/>
      <c r="C21" s="10"/>
      <c r="D21" s="21"/>
      <c r="E21" s="417"/>
      <c r="G21" s="152"/>
      <c r="H21" s="153"/>
    </row>
    <row r="22" spans="2:8">
      <c r="E22" s="598"/>
    </row>
    <row r="23" spans="2:8">
      <c r="E23" s="598"/>
    </row>
    <row r="24" spans="2:8" ht="9" customHeight="1">
      <c r="E24" s="598"/>
    </row>
    <row r="25" spans="2:8">
      <c r="E25" s="598"/>
    </row>
    <row r="26" spans="2:8">
      <c r="E26" s="598"/>
    </row>
    <row r="27" spans="2:8">
      <c r="E27" s="598"/>
    </row>
    <row r="29" spans="2:8">
      <c r="E29" s="145"/>
      <c r="F29" s="148"/>
    </row>
    <row r="30" spans="2:8">
      <c r="E30" s="145"/>
      <c r="F30" s="148"/>
    </row>
    <row r="31" spans="2:8">
      <c r="E31" s="145"/>
      <c r="F31" s="148"/>
    </row>
    <row r="32" spans="2:8">
      <c r="E32" s="145"/>
      <c r="F32" s="148"/>
    </row>
    <row r="33" spans="5:13">
      <c r="E33" s="145"/>
      <c r="F33" s="148"/>
    </row>
    <row r="34" spans="5:13">
      <c r="E34" s="145"/>
      <c r="F34" s="148"/>
    </row>
    <row r="35" spans="5:13">
      <c r="E35" s="145"/>
      <c r="F35" s="148"/>
    </row>
    <row r="39" spans="5:13">
      <c r="F39" s="1"/>
      <c r="G39" s="1"/>
      <c r="H39" s="1"/>
      <c r="I39" s="1"/>
      <c r="J39" s="1"/>
      <c r="K39" s="1"/>
      <c r="M39" s="1"/>
    </row>
    <row r="40" spans="5:13">
      <c r="F40" s="1"/>
      <c r="G40" s="1"/>
      <c r="H40" s="1"/>
      <c r="I40" s="1"/>
      <c r="J40" s="1"/>
      <c r="K40" s="1"/>
      <c r="M40" s="1"/>
    </row>
    <row r="41" spans="5:13">
      <c r="F41" s="1"/>
      <c r="G41" s="1"/>
      <c r="H41" s="1"/>
      <c r="I41" s="1"/>
      <c r="J41" s="1"/>
      <c r="K41" s="1"/>
      <c r="M41" s="1"/>
    </row>
    <row r="42" spans="5:13">
      <c r="F42" s="1"/>
      <c r="G42" s="1"/>
      <c r="H42" s="1"/>
      <c r="I42" s="1"/>
      <c r="J42" s="1"/>
      <c r="K42" s="1"/>
      <c r="M42" s="1"/>
    </row>
  </sheetData>
  <mergeCells count="2">
    <mergeCell ref="L7:N7"/>
    <mergeCell ref="C7:C10"/>
  </mergeCells>
  <hyperlinks>
    <hyperlink ref="C4" location="Indice!A1" display="Indice!A1" xr:uid="{00000000-0004-0000-1C00-000000000000}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E52E6-CE84-4288-9DCD-9557FD17100C}">
  <sheetPr codeName="Hoja3">
    <pageSetUpPr autoPageBreaks="0"/>
  </sheetPr>
  <dimension ref="A1:S52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0.140625" style="158" customWidth="1"/>
    <col min="2" max="2" width="2.7109375" style="158" customWidth="1"/>
    <col min="3" max="3" width="23.7109375" style="158" customWidth="1"/>
    <col min="4" max="4" width="1.28515625" style="158" customWidth="1"/>
    <col min="5" max="5" width="31.42578125" style="187" customWidth="1"/>
    <col min="6" max="6" width="10.7109375" style="170" customWidth="1"/>
    <col min="7" max="7" width="10.7109375" style="187" customWidth="1"/>
    <col min="8" max="8" width="10.7109375" style="170" customWidth="1"/>
    <col min="9" max="9" width="10.7109375" style="187" customWidth="1"/>
    <col min="10" max="10" width="10.7109375" style="170" customWidth="1"/>
    <col min="11" max="11" width="10.7109375" style="187" customWidth="1"/>
    <col min="12" max="246" width="11.42578125" style="187"/>
    <col min="247" max="247" width="0.140625" style="187" customWidth="1"/>
    <col min="248" max="248" width="2.7109375" style="187" customWidth="1"/>
    <col min="249" max="249" width="15.42578125" style="187" customWidth="1"/>
    <col min="250" max="250" width="1.28515625" style="187" customWidth="1"/>
    <col min="251" max="251" width="27.7109375" style="187" customWidth="1"/>
    <col min="252" max="252" width="6.7109375" style="187" customWidth="1"/>
    <col min="253" max="253" width="1.5703125" style="187" customWidth="1"/>
    <col min="254" max="254" width="10.5703125" style="187" customWidth="1"/>
    <col min="255" max="255" width="5.85546875" style="187" customWidth="1"/>
    <col min="256" max="256" width="1.5703125" style="187" customWidth="1"/>
    <col min="257" max="257" width="10.5703125" style="187" customWidth="1"/>
    <col min="258" max="258" width="6.7109375" style="187" customWidth="1"/>
    <col min="259" max="259" width="1.5703125" style="187" customWidth="1"/>
    <col min="260" max="260" width="10.5703125" style="187" customWidth="1"/>
    <col min="261" max="261" width="9.7109375" style="187" customWidth="1"/>
    <col min="262" max="262" width="13.28515625" style="187" bestFit="1" customWidth="1"/>
    <col min="263" max="263" width="7.7109375" style="187" customWidth="1"/>
    <col min="264" max="264" width="11.42578125" style="187"/>
    <col min="265" max="265" width="13.28515625" style="187" bestFit="1" customWidth="1"/>
    <col min="266" max="502" width="11.42578125" style="187"/>
    <col min="503" max="503" width="0.140625" style="187" customWidth="1"/>
    <col min="504" max="504" width="2.7109375" style="187" customWidth="1"/>
    <col min="505" max="505" width="15.42578125" style="187" customWidth="1"/>
    <col min="506" max="506" width="1.28515625" style="187" customWidth="1"/>
    <col min="507" max="507" width="27.7109375" style="187" customWidth="1"/>
    <col min="508" max="508" width="6.7109375" style="187" customWidth="1"/>
    <col min="509" max="509" width="1.5703125" style="187" customWidth="1"/>
    <col min="510" max="510" width="10.5703125" style="187" customWidth="1"/>
    <col min="511" max="511" width="5.85546875" style="187" customWidth="1"/>
    <col min="512" max="512" width="1.5703125" style="187" customWidth="1"/>
    <col min="513" max="513" width="10.5703125" style="187" customWidth="1"/>
    <col min="514" max="514" width="6.7109375" style="187" customWidth="1"/>
    <col min="515" max="515" width="1.5703125" style="187" customWidth="1"/>
    <col min="516" max="516" width="10.5703125" style="187" customWidth="1"/>
    <col min="517" max="517" width="9.7109375" style="187" customWidth="1"/>
    <col min="518" max="518" width="13.28515625" style="187" bestFit="1" customWidth="1"/>
    <col min="519" max="519" width="7.7109375" style="187" customWidth="1"/>
    <col min="520" max="520" width="11.42578125" style="187"/>
    <col min="521" max="521" width="13.28515625" style="187" bestFit="1" customWidth="1"/>
    <col min="522" max="758" width="11.42578125" style="187"/>
    <col min="759" max="759" width="0.140625" style="187" customWidth="1"/>
    <col min="760" max="760" width="2.7109375" style="187" customWidth="1"/>
    <col min="761" max="761" width="15.42578125" style="187" customWidth="1"/>
    <col min="762" max="762" width="1.28515625" style="187" customWidth="1"/>
    <col min="763" max="763" width="27.7109375" style="187" customWidth="1"/>
    <col min="764" max="764" width="6.7109375" style="187" customWidth="1"/>
    <col min="765" max="765" width="1.5703125" style="187" customWidth="1"/>
    <col min="766" max="766" width="10.5703125" style="187" customWidth="1"/>
    <col min="767" max="767" width="5.85546875" style="187" customWidth="1"/>
    <col min="768" max="768" width="1.5703125" style="187" customWidth="1"/>
    <col min="769" max="769" width="10.5703125" style="187" customWidth="1"/>
    <col min="770" max="770" width="6.7109375" style="187" customWidth="1"/>
    <col min="771" max="771" width="1.5703125" style="187" customWidth="1"/>
    <col min="772" max="772" width="10.5703125" style="187" customWidth="1"/>
    <col min="773" max="773" width="9.7109375" style="187" customWidth="1"/>
    <col min="774" max="774" width="13.28515625" style="187" bestFit="1" customWidth="1"/>
    <col min="775" max="775" width="7.7109375" style="187" customWidth="1"/>
    <col min="776" max="776" width="11.42578125" style="187"/>
    <col min="777" max="777" width="13.28515625" style="187" bestFit="1" customWidth="1"/>
    <col min="778" max="1014" width="11.42578125" style="187"/>
    <col min="1015" max="1015" width="0.140625" style="187" customWidth="1"/>
    <col min="1016" max="1016" width="2.7109375" style="187" customWidth="1"/>
    <col min="1017" max="1017" width="15.42578125" style="187" customWidth="1"/>
    <col min="1018" max="1018" width="1.28515625" style="187" customWidth="1"/>
    <col min="1019" max="1019" width="27.7109375" style="187" customWidth="1"/>
    <col min="1020" max="1020" width="6.7109375" style="187" customWidth="1"/>
    <col min="1021" max="1021" width="1.5703125" style="187" customWidth="1"/>
    <col min="1022" max="1022" width="10.5703125" style="187" customWidth="1"/>
    <col min="1023" max="1023" width="5.85546875" style="187" customWidth="1"/>
    <col min="1024" max="1024" width="1.5703125" style="187" customWidth="1"/>
    <col min="1025" max="1025" width="10.5703125" style="187" customWidth="1"/>
    <col min="1026" max="1026" width="6.7109375" style="187" customWidth="1"/>
    <col min="1027" max="1027" width="1.5703125" style="187" customWidth="1"/>
    <col min="1028" max="1028" width="10.5703125" style="187" customWidth="1"/>
    <col min="1029" max="1029" width="9.7109375" style="187" customWidth="1"/>
    <col min="1030" max="1030" width="13.28515625" style="187" bestFit="1" customWidth="1"/>
    <col min="1031" max="1031" width="7.7109375" style="187" customWidth="1"/>
    <col min="1032" max="1032" width="11.42578125" style="187"/>
    <col min="1033" max="1033" width="13.28515625" style="187" bestFit="1" customWidth="1"/>
    <col min="1034" max="1270" width="11.42578125" style="187"/>
    <col min="1271" max="1271" width="0.140625" style="187" customWidth="1"/>
    <col min="1272" max="1272" width="2.7109375" style="187" customWidth="1"/>
    <col min="1273" max="1273" width="15.42578125" style="187" customWidth="1"/>
    <col min="1274" max="1274" width="1.28515625" style="187" customWidth="1"/>
    <col min="1275" max="1275" width="27.7109375" style="187" customWidth="1"/>
    <col min="1276" max="1276" width="6.7109375" style="187" customWidth="1"/>
    <col min="1277" max="1277" width="1.5703125" style="187" customWidth="1"/>
    <col min="1278" max="1278" width="10.5703125" style="187" customWidth="1"/>
    <col min="1279" max="1279" width="5.85546875" style="187" customWidth="1"/>
    <col min="1280" max="1280" width="1.5703125" style="187" customWidth="1"/>
    <col min="1281" max="1281" width="10.5703125" style="187" customWidth="1"/>
    <col min="1282" max="1282" width="6.7109375" style="187" customWidth="1"/>
    <col min="1283" max="1283" width="1.5703125" style="187" customWidth="1"/>
    <col min="1284" max="1284" width="10.5703125" style="187" customWidth="1"/>
    <col min="1285" max="1285" width="9.7109375" style="187" customWidth="1"/>
    <col min="1286" max="1286" width="13.28515625" style="187" bestFit="1" customWidth="1"/>
    <col min="1287" max="1287" width="7.7109375" style="187" customWidth="1"/>
    <col min="1288" max="1288" width="11.42578125" style="187"/>
    <col min="1289" max="1289" width="13.28515625" style="187" bestFit="1" customWidth="1"/>
    <col min="1290" max="1526" width="11.42578125" style="187"/>
    <col min="1527" max="1527" width="0.140625" style="187" customWidth="1"/>
    <col min="1528" max="1528" width="2.7109375" style="187" customWidth="1"/>
    <col min="1529" max="1529" width="15.42578125" style="187" customWidth="1"/>
    <col min="1530" max="1530" width="1.28515625" style="187" customWidth="1"/>
    <col min="1531" max="1531" width="27.7109375" style="187" customWidth="1"/>
    <col min="1532" max="1532" width="6.7109375" style="187" customWidth="1"/>
    <col min="1533" max="1533" width="1.5703125" style="187" customWidth="1"/>
    <col min="1534" max="1534" width="10.5703125" style="187" customWidth="1"/>
    <col min="1535" max="1535" width="5.85546875" style="187" customWidth="1"/>
    <col min="1536" max="1536" width="1.5703125" style="187" customWidth="1"/>
    <col min="1537" max="1537" width="10.5703125" style="187" customWidth="1"/>
    <col min="1538" max="1538" width="6.7109375" style="187" customWidth="1"/>
    <col min="1539" max="1539" width="1.5703125" style="187" customWidth="1"/>
    <col min="1540" max="1540" width="10.5703125" style="187" customWidth="1"/>
    <col min="1541" max="1541" width="9.7109375" style="187" customWidth="1"/>
    <col min="1542" max="1542" width="13.28515625" style="187" bestFit="1" customWidth="1"/>
    <col min="1543" max="1543" width="7.7109375" style="187" customWidth="1"/>
    <col min="1544" max="1544" width="11.42578125" style="187"/>
    <col min="1545" max="1545" width="13.28515625" style="187" bestFit="1" customWidth="1"/>
    <col min="1546" max="1782" width="11.42578125" style="187"/>
    <col min="1783" max="1783" width="0.140625" style="187" customWidth="1"/>
    <col min="1784" max="1784" width="2.7109375" style="187" customWidth="1"/>
    <col min="1785" max="1785" width="15.42578125" style="187" customWidth="1"/>
    <col min="1786" max="1786" width="1.28515625" style="187" customWidth="1"/>
    <col min="1787" max="1787" width="27.7109375" style="187" customWidth="1"/>
    <col min="1788" max="1788" width="6.7109375" style="187" customWidth="1"/>
    <col min="1789" max="1789" width="1.5703125" style="187" customWidth="1"/>
    <col min="1790" max="1790" width="10.5703125" style="187" customWidth="1"/>
    <col min="1791" max="1791" width="5.85546875" style="187" customWidth="1"/>
    <col min="1792" max="1792" width="1.5703125" style="187" customWidth="1"/>
    <col min="1793" max="1793" width="10.5703125" style="187" customWidth="1"/>
    <col min="1794" max="1794" width="6.7109375" style="187" customWidth="1"/>
    <col min="1795" max="1795" width="1.5703125" style="187" customWidth="1"/>
    <col min="1796" max="1796" width="10.5703125" style="187" customWidth="1"/>
    <col min="1797" max="1797" width="9.7109375" style="187" customWidth="1"/>
    <col min="1798" max="1798" width="13.28515625" style="187" bestFit="1" customWidth="1"/>
    <col min="1799" max="1799" width="7.7109375" style="187" customWidth="1"/>
    <col min="1800" max="1800" width="11.42578125" style="187"/>
    <col min="1801" max="1801" width="13.28515625" style="187" bestFit="1" customWidth="1"/>
    <col min="1802" max="2038" width="11.42578125" style="187"/>
    <col min="2039" max="2039" width="0.140625" style="187" customWidth="1"/>
    <col min="2040" max="2040" width="2.7109375" style="187" customWidth="1"/>
    <col min="2041" max="2041" width="15.42578125" style="187" customWidth="1"/>
    <col min="2042" max="2042" width="1.28515625" style="187" customWidth="1"/>
    <col min="2043" max="2043" width="27.7109375" style="187" customWidth="1"/>
    <col min="2044" max="2044" width="6.7109375" style="187" customWidth="1"/>
    <col min="2045" max="2045" width="1.5703125" style="187" customWidth="1"/>
    <col min="2046" max="2046" width="10.5703125" style="187" customWidth="1"/>
    <col min="2047" max="2047" width="5.85546875" style="187" customWidth="1"/>
    <col min="2048" max="2048" width="1.5703125" style="187" customWidth="1"/>
    <col min="2049" max="2049" width="10.5703125" style="187" customWidth="1"/>
    <col min="2050" max="2050" width="6.7109375" style="187" customWidth="1"/>
    <col min="2051" max="2051" width="1.5703125" style="187" customWidth="1"/>
    <col min="2052" max="2052" width="10.5703125" style="187" customWidth="1"/>
    <col min="2053" max="2053" width="9.7109375" style="187" customWidth="1"/>
    <col min="2054" max="2054" width="13.28515625" style="187" bestFit="1" customWidth="1"/>
    <col min="2055" max="2055" width="7.7109375" style="187" customWidth="1"/>
    <col min="2056" max="2056" width="11.42578125" style="187"/>
    <col min="2057" max="2057" width="13.28515625" style="187" bestFit="1" customWidth="1"/>
    <col min="2058" max="2294" width="11.42578125" style="187"/>
    <col min="2295" max="2295" width="0.140625" style="187" customWidth="1"/>
    <col min="2296" max="2296" width="2.7109375" style="187" customWidth="1"/>
    <col min="2297" max="2297" width="15.42578125" style="187" customWidth="1"/>
    <col min="2298" max="2298" width="1.28515625" style="187" customWidth="1"/>
    <col min="2299" max="2299" width="27.7109375" style="187" customWidth="1"/>
    <col min="2300" max="2300" width="6.7109375" style="187" customWidth="1"/>
    <col min="2301" max="2301" width="1.5703125" style="187" customWidth="1"/>
    <col min="2302" max="2302" width="10.5703125" style="187" customWidth="1"/>
    <col min="2303" max="2303" width="5.85546875" style="187" customWidth="1"/>
    <col min="2304" max="2304" width="1.5703125" style="187" customWidth="1"/>
    <col min="2305" max="2305" width="10.5703125" style="187" customWidth="1"/>
    <col min="2306" max="2306" width="6.7109375" style="187" customWidth="1"/>
    <col min="2307" max="2307" width="1.5703125" style="187" customWidth="1"/>
    <col min="2308" max="2308" width="10.5703125" style="187" customWidth="1"/>
    <col min="2309" max="2309" width="9.7109375" style="187" customWidth="1"/>
    <col min="2310" max="2310" width="13.28515625" style="187" bestFit="1" customWidth="1"/>
    <col min="2311" max="2311" width="7.7109375" style="187" customWidth="1"/>
    <col min="2312" max="2312" width="11.42578125" style="187"/>
    <col min="2313" max="2313" width="13.28515625" style="187" bestFit="1" customWidth="1"/>
    <col min="2314" max="2550" width="11.42578125" style="187"/>
    <col min="2551" max="2551" width="0.140625" style="187" customWidth="1"/>
    <col min="2552" max="2552" width="2.7109375" style="187" customWidth="1"/>
    <col min="2553" max="2553" width="15.42578125" style="187" customWidth="1"/>
    <col min="2554" max="2554" width="1.28515625" style="187" customWidth="1"/>
    <col min="2555" max="2555" width="27.7109375" style="187" customWidth="1"/>
    <col min="2556" max="2556" width="6.7109375" style="187" customWidth="1"/>
    <col min="2557" max="2557" width="1.5703125" style="187" customWidth="1"/>
    <col min="2558" max="2558" width="10.5703125" style="187" customWidth="1"/>
    <col min="2559" max="2559" width="5.85546875" style="187" customWidth="1"/>
    <col min="2560" max="2560" width="1.5703125" style="187" customWidth="1"/>
    <col min="2561" max="2561" width="10.5703125" style="187" customWidth="1"/>
    <col min="2562" max="2562" width="6.7109375" style="187" customWidth="1"/>
    <col min="2563" max="2563" width="1.5703125" style="187" customWidth="1"/>
    <col min="2564" max="2564" width="10.5703125" style="187" customWidth="1"/>
    <col min="2565" max="2565" width="9.7109375" style="187" customWidth="1"/>
    <col min="2566" max="2566" width="13.28515625" style="187" bestFit="1" customWidth="1"/>
    <col min="2567" max="2567" width="7.7109375" style="187" customWidth="1"/>
    <col min="2568" max="2568" width="11.42578125" style="187"/>
    <col min="2569" max="2569" width="13.28515625" style="187" bestFit="1" customWidth="1"/>
    <col min="2570" max="2806" width="11.42578125" style="187"/>
    <col min="2807" max="2807" width="0.140625" style="187" customWidth="1"/>
    <col min="2808" max="2808" width="2.7109375" style="187" customWidth="1"/>
    <col min="2809" max="2809" width="15.42578125" style="187" customWidth="1"/>
    <col min="2810" max="2810" width="1.28515625" style="187" customWidth="1"/>
    <col min="2811" max="2811" width="27.7109375" style="187" customWidth="1"/>
    <col min="2812" max="2812" width="6.7109375" style="187" customWidth="1"/>
    <col min="2813" max="2813" width="1.5703125" style="187" customWidth="1"/>
    <col min="2814" max="2814" width="10.5703125" style="187" customWidth="1"/>
    <col min="2815" max="2815" width="5.85546875" style="187" customWidth="1"/>
    <col min="2816" max="2816" width="1.5703125" style="187" customWidth="1"/>
    <col min="2817" max="2817" width="10.5703125" style="187" customWidth="1"/>
    <col min="2818" max="2818" width="6.7109375" style="187" customWidth="1"/>
    <col min="2819" max="2819" width="1.5703125" style="187" customWidth="1"/>
    <col min="2820" max="2820" width="10.5703125" style="187" customWidth="1"/>
    <col min="2821" max="2821" width="9.7109375" style="187" customWidth="1"/>
    <col min="2822" max="2822" width="13.28515625" style="187" bestFit="1" customWidth="1"/>
    <col min="2823" max="2823" width="7.7109375" style="187" customWidth="1"/>
    <col min="2824" max="2824" width="11.42578125" style="187"/>
    <col min="2825" max="2825" width="13.28515625" style="187" bestFit="1" customWidth="1"/>
    <col min="2826" max="3062" width="11.42578125" style="187"/>
    <col min="3063" max="3063" width="0.140625" style="187" customWidth="1"/>
    <col min="3064" max="3064" width="2.7109375" style="187" customWidth="1"/>
    <col min="3065" max="3065" width="15.42578125" style="187" customWidth="1"/>
    <col min="3066" max="3066" width="1.28515625" style="187" customWidth="1"/>
    <col min="3067" max="3067" width="27.7109375" style="187" customWidth="1"/>
    <col min="3068" max="3068" width="6.7109375" style="187" customWidth="1"/>
    <col min="3069" max="3069" width="1.5703125" style="187" customWidth="1"/>
    <col min="3070" max="3070" width="10.5703125" style="187" customWidth="1"/>
    <col min="3071" max="3071" width="5.85546875" style="187" customWidth="1"/>
    <col min="3072" max="3072" width="1.5703125" style="187" customWidth="1"/>
    <col min="3073" max="3073" width="10.5703125" style="187" customWidth="1"/>
    <col min="3074" max="3074" width="6.7109375" style="187" customWidth="1"/>
    <col min="3075" max="3075" width="1.5703125" style="187" customWidth="1"/>
    <col min="3076" max="3076" width="10.5703125" style="187" customWidth="1"/>
    <col min="3077" max="3077" width="9.7109375" style="187" customWidth="1"/>
    <col min="3078" max="3078" width="13.28515625" style="187" bestFit="1" customWidth="1"/>
    <col min="3079" max="3079" width="7.7109375" style="187" customWidth="1"/>
    <col min="3080" max="3080" width="11.42578125" style="187"/>
    <col min="3081" max="3081" width="13.28515625" style="187" bestFit="1" customWidth="1"/>
    <col min="3082" max="3318" width="11.42578125" style="187"/>
    <col min="3319" max="3319" width="0.140625" style="187" customWidth="1"/>
    <col min="3320" max="3320" width="2.7109375" style="187" customWidth="1"/>
    <col min="3321" max="3321" width="15.42578125" style="187" customWidth="1"/>
    <col min="3322" max="3322" width="1.28515625" style="187" customWidth="1"/>
    <col min="3323" max="3323" width="27.7109375" style="187" customWidth="1"/>
    <col min="3324" max="3324" width="6.7109375" style="187" customWidth="1"/>
    <col min="3325" max="3325" width="1.5703125" style="187" customWidth="1"/>
    <col min="3326" max="3326" width="10.5703125" style="187" customWidth="1"/>
    <col min="3327" max="3327" width="5.85546875" style="187" customWidth="1"/>
    <col min="3328" max="3328" width="1.5703125" style="187" customWidth="1"/>
    <col min="3329" max="3329" width="10.5703125" style="187" customWidth="1"/>
    <col min="3330" max="3330" width="6.7109375" style="187" customWidth="1"/>
    <col min="3331" max="3331" width="1.5703125" style="187" customWidth="1"/>
    <col min="3332" max="3332" width="10.5703125" style="187" customWidth="1"/>
    <col min="3333" max="3333" width="9.7109375" style="187" customWidth="1"/>
    <col min="3334" max="3334" width="13.28515625" style="187" bestFit="1" customWidth="1"/>
    <col min="3335" max="3335" width="7.7109375" style="187" customWidth="1"/>
    <col min="3336" max="3336" width="11.42578125" style="187"/>
    <col min="3337" max="3337" width="13.28515625" style="187" bestFit="1" customWidth="1"/>
    <col min="3338" max="3574" width="11.42578125" style="187"/>
    <col min="3575" max="3575" width="0.140625" style="187" customWidth="1"/>
    <col min="3576" max="3576" width="2.7109375" style="187" customWidth="1"/>
    <col min="3577" max="3577" width="15.42578125" style="187" customWidth="1"/>
    <col min="3578" max="3578" width="1.28515625" style="187" customWidth="1"/>
    <col min="3579" max="3579" width="27.7109375" style="187" customWidth="1"/>
    <col min="3580" max="3580" width="6.7109375" style="187" customWidth="1"/>
    <col min="3581" max="3581" width="1.5703125" style="187" customWidth="1"/>
    <col min="3582" max="3582" width="10.5703125" style="187" customWidth="1"/>
    <col min="3583" max="3583" width="5.85546875" style="187" customWidth="1"/>
    <col min="3584" max="3584" width="1.5703125" style="187" customWidth="1"/>
    <col min="3585" max="3585" width="10.5703125" style="187" customWidth="1"/>
    <col min="3586" max="3586" width="6.7109375" style="187" customWidth="1"/>
    <col min="3587" max="3587" width="1.5703125" style="187" customWidth="1"/>
    <col min="3588" max="3588" width="10.5703125" style="187" customWidth="1"/>
    <col min="3589" max="3589" width="9.7109375" style="187" customWidth="1"/>
    <col min="3590" max="3590" width="13.28515625" style="187" bestFit="1" customWidth="1"/>
    <col min="3591" max="3591" width="7.7109375" style="187" customWidth="1"/>
    <col min="3592" max="3592" width="11.42578125" style="187"/>
    <col min="3593" max="3593" width="13.28515625" style="187" bestFit="1" customWidth="1"/>
    <col min="3594" max="3830" width="11.42578125" style="187"/>
    <col min="3831" max="3831" width="0.140625" style="187" customWidth="1"/>
    <col min="3832" max="3832" width="2.7109375" style="187" customWidth="1"/>
    <col min="3833" max="3833" width="15.42578125" style="187" customWidth="1"/>
    <col min="3834" max="3834" width="1.28515625" style="187" customWidth="1"/>
    <col min="3835" max="3835" width="27.7109375" style="187" customWidth="1"/>
    <col min="3836" max="3836" width="6.7109375" style="187" customWidth="1"/>
    <col min="3837" max="3837" width="1.5703125" style="187" customWidth="1"/>
    <col min="3838" max="3838" width="10.5703125" style="187" customWidth="1"/>
    <col min="3839" max="3839" width="5.85546875" style="187" customWidth="1"/>
    <col min="3840" max="3840" width="1.5703125" style="187" customWidth="1"/>
    <col min="3841" max="3841" width="10.5703125" style="187" customWidth="1"/>
    <col min="3842" max="3842" width="6.7109375" style="187" customWidth="1"/>
    <col min="3843" max="3843" width="1.5703125" style="187" customWidth="1"/>
    <col min="3844" max="3844" width="10.5703125" style="187" customWidth="1"/>
    <col min="3845" max="3845" width="9.7109375" style="187" customWidth="1"/>
    <col min="3846" max="3846" width="13.28515625" style="187" bestFit="1" customWidth="1"/>
    <col min="3847" max="3847" width="7.7109375" style="187" customWidth="1"/>
    <col min="3848" max="3848" width="11.42578125" style="187"/>
    <col min="3849" max="3849" width="13.28515625" style="187" bestFit="1" customWidth="1"/>
    <col min="3850" max="4086" width="11.42578125" style="187"/>
    <col min="4087" max="4087" width="0.140625" style="187" customWidth="1"/>
    <col min="4088" max="4088" width="2.7109375" style="187" customWidth="1"/>
    <col min="4089" max="4089" width="15.42578125" style="187" customWidth="1"/>
    <col min="4090" max="4090" width="1.28515625" style="187" customWidth="1"/>
    <col min="4091" max="4091" width="27.7109375" style="187" customWidth="1"/>
    <col min="4092" max="4092" width="6.7109375" style="187" customWidth="1"/>
    <col min="4093" max="4093" width="1.5703125" style="187" customWidth="1"/>
    <col min="4094" max="4094" width="10.5703125" style="187" customWidth="1"/>
    <col min="4095" max="4095" width="5.85546875" style="187" customWidth="1"/>
    <col min="4096" max="4096" width="1.5703125" style="187" customWidth="1"/>
    <col min="4097" max="4097" width="10.5703125" style="187" customWidth="1"/>
    <col min="4098" max="4098" width="6.7109375" style="187" customWidth="1"/>
    <col min="4099" max="4099" width="1.5703125" style="187" customWidth="1"/>
    <col min="4100" max="4100" width="10.5703125" style="187" customWidth="1"/>
    <col min="4101" max="4101" width="9.7109375" style="187" customWidth="1"/>
    <col min="4102" max="4102" width="13.28515625" style="187" bestFit="1" customWidth="1"/>
    <col min="4103" max="4103" width="7.7109375" style="187" customWidth="1"/>
    <col min="4104" max="4104" width="11.42578125" style="187"/>
    <col min="4105" max="4105" width="13.28515625" style="187" bestFit="1" customWidth="1"/>
    <col min="4106" max="4342" width="11.42578125" style="187"/>
    <col min="4343" max="4343" width="0.140625" style="187" customWidth="1"/>
    <col min="4344" max="4344" width="2.7109375" style="187" customWidth="1"/>
    <col min="4345" max="4345" width="15.42578125" style="187" customWidth="1"/>
    <col min="4346" max="4346" width="1.28515625" style="187" customWidth="1"/>
    <col min="4347" max="4347" width="27.7109375" style="187" customWidth="1"/>
    <col min="4348" max="4348" width="6.7109375" style="187" customWidth="1"/>
    <col min="4349" max="4349" width="1.5703125" style="187" customWidth="1"/>
    <col min="4350" max="4350" width="10.5703125" style="187" customWidth="1"/>
    <col min="4351" max="4351" width="5.85546875" style="187" customWidth="1"/>
    <col min="4352" max="4352" width="1.5703125" style="187" customWidth="1"/>
    <col min="4353" max="4353" width="10.5703125" style="187" customWidth="1"/>
    <col min="4354" max="4354" width="6.7109375" style="187" customWidth="1"/>
    <col min="4355" max="4355" width="1.5703125" style="187" customWidth="1"/>
    <col min="4356" max="4356" width="10.5703125" style="187" customWidth="1"/>
    <col min="4357" max="4357" width="9.7109375" style="187" customWidth="1"/>
    <col min="4358" max="4358" width="13.28515625" style="187" bestFit="1" customWidth="1"/>
    <col min="4359" max="4359" width="7.7109375" style="187" customWidth="1"/>
    <col min="4360" max="4360" width="11.42578125" style="187"/>
    <col min="4361" max="4361" width="13.28515625" style="187" bestFit="1" customWidth="1"/>
    <col min="4362" max="4598" width="11.42578125" style="187"/>
    <col min="4599" max="4599" width="0.140625" style="187" customWidth="1"/>
    <col min="4600" max="4600" width="2.7109375" style="187" customWidth="1"/>
    <col min="4601" max="4601" width="15.42578125" style="187" customWidth="1"/>
    <col min="4602" max="4602" width="1.28515625" style="187" customWidth="1"/>
    <col min="4603" max="4603" width="27.7109375" style="187" customWidth="1"/>
    <col min="4604" max="4604" width="6.7109375" style="187" customWidth="1"/>
    <col min="4605" max="4605" width="1.5703125" style="187" customWidth="1"/>
    <col min="4606" max="4606" width="10.5703125" style="187" customWidth="1"/>
    <col min="4607" max="4607" width="5.85546875" style="187" customWidth="1"/>
    <col min="4608" max="4608" width="1.5703125" style="187" customWidth="1"/>
    <col min="4609" max="4609" width="10.5703125" style="187" customWidth="1"/>
    <col min="4610" max="4610" width="6.7109375" style="187" customWidth="1"/>
    <col min="4611" max="4611" width="1.5703125" style="187" customWidth="1"/>
    <col min="4612" max="4612" width="10.5703125" style="187" customWidth="1"/>
    <col min="4613" max="4613" width="9.7109375" style="187" customWidth="1"/>
    <col min="4614" max="4614" width="13.28515625" style="187" bestFit="1" customWidth="1"/>
    <col min="4615" max="4615" width="7.7109375" style="187" customWidth="1"/>
    <col min="4616" max="4616" width="11.42578125" style="187"/>
    <col min="4617" max="4617" width="13.28515625" style="187" bestFit="1" customWidth="1"/>
    <col min="4618" max="4854" width="11.42578125" style="187"/>
    <col min="4855" max="4855" width="0.140625" style="187" customWidth="1"/>
    <col min="4856" max="4856" width="2.7109375" style="187" customWidth="1"/>
    <col min="4857" max="4857" width="15.42578125" style="187" customWidth="1"/>
    <col min="4858" max="4858" width="1.28515625" style="187" customWidth="1"/>
    <col min="4859" max="4859" width="27.7109375" style="187" customWidth="1"/>
    <col min="4860" max="4860" width="6.7109375" style="187" customWidth="1"/>
    <col min="4861" max="4861" width="1.5703125" style="187" customWidth="1"/>
    <col min="4862" max="4862" width="10.5703125" style="187" customWidth="1"/>
    <col min="4863" max="4863" width="5.85546875" style="187" customWidth="1"/>
    <col min="4864" max="4864" width="1.5703125" style="187" customWidth="1"/>
    <col min="4865" max="4865" width="10.5703125" style="187" customWidth="1"/>
    <col min="4866" max="4866" width="6.7109375" style="187" customWidth="1"/>
    <col min="4867" max="4867" width="1.5703125" style="187" customWidth="1"/>
    <col min="4868" max="4868" width="10.5703125" style="187" customWidth="1"/>
    <col min="4869" max="4869" width="9.7109375" style="187" customWidth="1"/>
    <col min="4870" max="4870" width="13.28515625" style="187" bestFit="1" customWidth="1"/>
    <col min="4871" max="4871" width="7.7109375" style="187" customWidth="1"/>
    <col min="4872" max="4872" width="11.42578125" style="187"/>
    <col min="4873" max="4873" width="13.28515625" style="187" bestFit="1" customWidth="1"/>
    <col min="4874" max="5110" width="11.42578125" style="187"/>
    <col min="5111" max="5111" width="0.140625" style="187" customWidth="1"/>
    <col min="5112" max="5112" width="2.7109375" style="187" customWidth="1"/>
    <col min="5113" max="5113" width="15.42578125" style="187" customWidth="1"/>
    <col min="5114" max="5114" width="1.28515625" style="187" customWidth="1"/>
    <col min="5115" max="5115" width="27.7109375" style="187" customWidth="1"/>
    <col min="5116" max="5116" width="6.7109375" style="187" customWidth="1"/>
    <col min="5117" max="5117" width="1.5703125" style="187" customWidth="1"/>
    <col min="5118" max="5118" width="10.5703125" style="187" customWidth="1"/>
    <col min="5119" max="5119" width="5.85546875" style="187" customWidth="1"/>
    <col min="5120" max="5120" width="1.5703125" style="187" customWidth="1"/>
    <col min="5121" max="5121" width="10.5703125" style="187" customWidth="1"/>
    <col min="5122" max="5122" width="6.7109375" style="187" customWidth="1"/>
    <col min="5123" max="5123" width="1.5703125" style="187" customWidth="1"/>
    <col min="5124" max="5124" width="10.5703125" style="187" customWidth="1"/>
    <col min="5125" max="5125" width="9.7109375" style="187" customWidth="1"/>
    <col min="5126" max="5126" width="13.28515625" style="187" bestFit="1" customWidth="1"/>
    <col min="5127" max="5127" width="7.7109375" style="187" customWidth="1"/>
    <col min="5128" max="5128" width="11.42578125" style="187"/>
    <col min="5129" max="5129" width="13.28515625" style="187" bestFit="1" customWidth="1"/>
    <col min="5130" max="5366" width="11.42578125" style="187"/>
    <col min="5367" max="5367" width="0.140625" style="187" customWidth="1"/>
    <col min="5368" max="5368" width="2.7109375" style="187" customWidth="1"/>
    <col min="5369" max="5369" width="15.42578125" style="187" customWidth="1"/>
    <col min="5370" max="5370" width="1.28515625" style="187" customWidth="1"/>
    <col min="5371" max="5371" width="27.7109375" style="187" customWidth="1"/>
    <col min="5372" max="5372" width="6.7109375" style="187" customWidth="1"/>
    <col min="5373" max="5373" width="1.5703125" style="187" customWidth="1"/>
    <col min="5374" max="5374" width="10.5703125" style="187" customWidth="1"/>
    <col min="5375" max="5375" width="5.85546875" style="187" customWidth="1"/>
    <col min="5376" max="5376" width="1.5703125" style="187" customWidth="1"/>
    <col min="5377" max="5377" width="10.5703125" style="187" customWidth="1"/>
    <col min="5378" max="5378" width="6.7109375" style="187" customWidth="1"/>
    <col min="5379" max="5379" width="1.5703125" style="187" customWidth="1"/>
    <col min="5380" max="5380" width="10.5703125" style="187" customWidth="1"/>
    <col min="5381" max="5381" width="9.7109375" style="187" customWidth="1"/>
    <col min="5382" max="5382" width="13.28515625" style="187" bestFit="1" customWidth="1"/>
    <col min="5383" max="5383" width="7.7109375" style="187" customWidth="1"/>
    <col min="5384" max="5384" width="11.42578125" style="187"/>
    <col min="5385" max="5385" width="13.28515625" style="187" bestFit="1" customWidth="1"/>
    <col min="5386" max="5622" width="11.42578125" style="187"/>
    <col min="5623" max="5623" width="0.140625" style="187" customWidth="1"/>
    <col min="5624" max="5624" width="2.7109375" style="187" customWidth="1"/>
    <col min="5625" max="5625" width="15.42578125" style="187" customWidth="1"/>
    <col min="5626" max="5626" width="1.28515625" style="187" customWidth="1"/>
    <col min="5627" max="5627" width="27.7109375" style="187" customWidth="1"/>
    <col min="5628" max="5628" width="6.7109375" style="187" customWidth="1"/>
    <col min="5629" max="5629" width="1.5703125" style="187" customWidth="1"/>
    <col min="5630" max="5630" width="10.5703125" style="187" customWidth="1"/>
    <col min="5631" max="5631" width="5.85546875" style="187" customWidth="1"/>
    <col min="5632" max="5632" width="1.5703125" style="187" customWidth="1"/>
    <col min="5633" max="5633" width="10.5703125" style="187" customWidth="1"/>
    <col min="5634" max="5634" width="6.7109375" style="187" customWidth="1"/>
    <col min="5635" max="5635" width="1.5703125" style="187" customWidth="1"/>
    <col min="5636" max="5636" width="10.5703125" style="187" customWidth="1"/>
    <col min="5637" max="5637" width="9.7109375" style="187" customWidth="1"/>
    <col min="5638" max="5638" width="13.28515625" style="187" bestFit="1" customWidth="1"/>
    <col min="5639" max="5639" width="7.7109375" style="187" customWidth="1"/>
    <col min="5640" max="5640" width="11.42578125" style="187"/>
    <col min="5641" max="5641" width="13.28515625" style="187" bestFit="1" customWidth="1"/>
    <col min="5642" max="5878" width="11.42578125" style="187"/>
    <col min="5879" max="5879" width="0.140625" style="187" customWidth="1"/>
    <col min="5880" max="5880" width="2.7109375" style="187" customWidth="1"/>
    <col min="5881" max="5881" width="15.42578125" style="187" customWidth="1"/>
    <col min="5882" max="5882" width="1.28515625" style="187" customWidth="1"/>
    <col min="5883" max="5883" width="27.7109375" style="187" customWidth="1"/>
    <col min="5884" max="5884" width="6.7109375" style="187" customWidth="1"/>
    <col min="5885" max="5885" width="1.5703125" style="187" customWidth="1"/>
    <col min="5886" max="5886" width="10.5703125" style="187" customWidth="1"/>
    <col min="5887" max="5887" width="5.85546875" style="187" customWidth="1"/>
    <col min="5888" max="5888" width="1.5703125" style="187" customWidth="1"/>
    <col min="5889" max="5889" width="10.5703125" style="187" customWidth="1"/>
    <col min="5890" max="5890" width="6.7109375" style="187" customWidth="1"/>
    <col min="5891" max="5891" width="1.5703125" style="187" customWidth="1"/>
    <col min="5892" max="5892" width="10.5703125" style="187" customWidth="1"/>
    <col min="5893" max="5893" width="9.7109375" style="187" customWidth="1"/>
    <col min="5894" max="5894" width="13.28515625" style="187" bestFit="1" customWidth="1"/>
    <col min="5895" max="5895" width="7.7109375" style="187" customWidth="1"/>
    <col min="5896" max="5896" width="11.42578125" style="187"/>
    <col min="5897" max="5897" width="13.28515625" style="187" bestFit="1" customWidth="1"/>
    <col min="5898" max="6134" width="11.42578125" style="187"/>
    <col min="6135" max="6135" width="0.140625" style="187" customWidth="1"/>
    <col min="6136" max="6136" width="2.7109375" style="187" customWidth="1"/>
    <col min="6137" max="6137" width="15.42578125" style="187" customWidth="1"/>
    <col min="6138" max="6138" width="1.28515625" style="187" customWidth="1"/>
    <col min="6139" max="6139" width="27.7109375" style="187" customWidth="1"/>
    <col min="6140" max="6140" width="6.7109375" style="187" customWidth="1"/>
    <col min="6141" max="6141" width="1.5703125" style="187" customWidth="1"/>
    <col min="6142" max="6142" width="10.5703125" style="187" customWidth="1"/>
    <col min="6143" max="6143" width="5.85546875" style="187" customWidth="1"/>
    <col min="6144" max="6144" width="1.5703125" style="187" customWidth="1"/>
    <col min="6145" max="6145" width="10.5703125" style="187" customWidth="1"/>
    <col min="6146" max="6146" width="6.7109375" style="187" customWidth="1"/>
    <col min="6147" max="6147" width="1.5703125" style="187" customWidth="1"/>
    <col min="6148" max="6148" width="10.5703125" style="187" customWidth="1"/>
    <col min="6149" max="6149" width="9.7109375" style="187" customWidth="1"/>
    <col min="6150" max="6150" width="13.28515625" style="187" bestFit="1" customWidth="1"/>
    <col min="6151" max="6151" width="7.7109375" style="187" customWidth="1"/>
    <col min="6152" max="6152" width="11.42578125" style="187"/>
    <col min="6153" max="6153" width="13.28515625" style="187" bestFit="1" customWidth="1"/>
    <col min="6154" max="6390" width="11.42578125" style="187"/>
    <col min="6391" max="6391" width="0.140625" style="187" customWidth="1"/>
    <col min="6392" max="6392" width="2.7109375" style="187" customWidth="1"/>
    <col min="6393" max="6393" width="15.42578125" style="187" customWidth="1"/>
    <col min="6394" max="6394" width="1.28515625" style="187" customWidth="1"/>
    <col min="6395" max="6395" width="27.7109375" style="187" customWidth="1"/>
    <col min="6396" max="6396" width="6.7109375" style="187" customWidth="1"/>
    <col min="6397" max="6397" width="1.5703125" style="187" customWidth="1"/>
    <col min="6398" max="6398" width="10.5703125" style="187" customWidth="1"/>
    <col min="6399" max="6399" width="5.85546875" style="187" customWidth="1"/>
    <col min="6400" max="6400" width="1.5703125" style="187" customWidth="1"/>
    <col min="6401" max="6401" width="10.5703125" style="187" customWidth="1"/>
    <col min="6402" max="6402" width="6.7109375" style="187" customWidth="1"/>
    <col min="6403" max="6403" width="1.5703125" style="187" customWidth="1"/>
    <col min="6404" max="6404" width="10.5703125" style="187" customWidth="1"/>
    <col min="6405" max="6405" width="9.7109375" style="187" customWidth="1"/>
    <col min="6406" max="6406" width="13.28515625" style="187" bestFit="1" customWidth="1"/>
    <col min="6407" max="6407" width="7.7109375" style="187" customWidth="1"/>
    <col min="6408" max="6408" width="11.42578125" style="187"/>
    <col min="6409" max="6409" width="13.28515625" style="187" bestFit="1" customWidth="1"/>
    <col min="6410" max="6646" width="11.42578125" style="187"/>
    <col min="6647" max="6647" width="0.140625" style="187" customWidth="1"/>
    <col min="6648" max="6648" width="2.7109375" style="187" customWidth="1"/>
    <col min="6649" max="6649" width="15.42578125" style="187" customWidth="1"/>
    <col min="6650" max="6650" width="1.28515625" style="187" customWidth="1"/>
    <col min="6651" max="6651" width="27.7109375" style="187" customWidth="1"/>
    <col min="6652" max="6652" width="6.7109375" style="187" customWidth="1"/>
    <col min="6653" max="6653" width="1.5703125" style="187" customWidth="1"/>
    <col min="6654" max="6654" width="10.5703125" style="187" customWidth="1"/>
    <col min="6655" max="6655" width="5.85546875" style="187" customWidth="1"/>
    <col min="6656" max="6656" width="1.5703125" style="187" customWidth="1"/>
    <col min="6657" max="6657" width="10.5703125" style="187" customWidth="1"/>
    <col min="6658" max="6658" width="6.7109375" style="187" customWidth="1"/>
    <col min="6659" max="6659" width="1.5703125" style="187" customWidth="1"/>
    <col min="6660" max="6660" width="10.5703125" style="187" customWidth="1"/>
    <col min="6661" max="6661" width="9.7109375" style="187" customWidth="1"/>
    <col min="6662" max="6662" width="13.28515625" style="187" bestFit="1" customWidth="1"/>
    <col min="6663" max="6663" width="7.7109375" style="187" customWidth="1"/>
    <col min="6664" max="6664" width="11.42578125" style="187"/>
    <col min="6665" max="6665" width="13.28515625" style="187" bestFit="1" customWidth="1"/>
    <col min="6666" max="6902" width="11.42578125" style="187"/>
    <col min="6903" max="6903" width="0.140625" style="187" customWidth="1"/>
    <col min="6904" max="6904" width="2.7109375" style="187" customWidth="1"/>
    <col min="6905" max="6905" width="15.42578125" style="187" customWidth="1"/>
    <col min="6906" max="6906" width="1.28515625" style="187" customWidth="1"/>
    <col min="6907" max="6907" width="27.7109375" style="187" customWidth="1"/>
    <col min="6908" max="6908" width="6.7109375" style="187" customWidth="1"/>
    <col min="6909" max="6909" width="1.5703125" style="187" customWidth="1"/>
    <col min="6910" max="6910" width="10.5703125" style="187" customWidth="1"/>
    <col min="6911" max="6911" width="5.85546875" style="187" customWidth="1"/>
    <col min="6912" max="6912" width="1.5703125" style="187" customWidth="1"/>
    <col min="6913" max="6913" width="10.5703125" style="187" customWidth="1"/>
    <col min="6914" max="6914" width="6.7109375" style="187" customWidth="1"/>
    <col min="6915" max="6915" width="1.5703125" style="187" customWidth="1"/>
    <col min="6916" max="6916" width="10.5703125" style="187" customWidth="1"/>
    <col min="6917" max="6917" width="9.7109375" style="187" customWidth="1"/>
    <col min="6918" max="6918" width="13.28515625" style="187" bestFit="1" customWidth="1"/>
    <col min="6919" max="6919" width="7.7109375" style="187" customWidth="1"/>
    <col min="6920" max="6920" width="11.42578125" style="187"/>
    <col min="6921" max="6921" width="13.28515625" style="187" bestFit="1" customWidth="1"/>
    <col min="6922" max="7158" width="11.42578125" style="187"/>
    <col min="7159" max="7159" width="0.140625" style="187" customWidth="1"/>
    <col min="7160" max="7160" width="2.7109375" style="187" customWidth="1"/>
    <col min="7161" max="7161" width="15.42578125" style="187" customWidth="1"/>
    <col min="7162" max="7162" width="1.28515625" style="187" customWidth="1"/>
    <col min="7163" max="7163" width="27.7109375" style="187" customWidth="1"/>
    <col min="7164" max="7164" width="6.7109375" style="187" customWidth="1"/>
    <col min="7165" max="7165" width="1.5703125" style="187" customWidth="1"/>
    <col min="7166" max="7166" width="10.5703125" style="187" customWidth="1"/>
    <col min="7167" max="7167" width="5.85546875" style="187" customWidth="1"/>
    <col min="7168" max="7168" width="1.5703125" style="187" customWidth="1"/>
    <col min="7169" max="7169" width="10.5703125" style="187" customWidth="1"/>
    <col min="7170" max="7170" width="6.7109375" style="187" customWidth="1"/>
    <col min="7171" max="7171" width="1.5703125" style="187" customWidth="1"/>
    <col min="7172" max="7172" width="10.5703125" style="187" customWidth="1"/>
    <col min="7173" max="7173" width="9.7109375" style="187" customWidth="1"/>
    <col min="7174" max="7174" width="13.28515625" style="187" bestFit="1" customWidth="1"/>
    <col min="7175" max="7175" width="7.7109375" style="187" customWidth="1"/>
    <col min="7176" max="7176" width="11.42578125" style="187"/>
    <col min="7177" max="7177" width="13.28515625" style="187" bestFit="1" customWidth="1"/>
    <col min="7178" max="7414" width="11.42578125" style="187"/>
    <col min="7415" max="7415" width="0.140625" style="187" customWidth="1"/>
    <col min="7416" max="7416" width="2.7109375" style="187" customWidth="1"/>
    <col min="7417" max="7417" width="15.42578125" style="187" customWidth="1"/>
    <col min="7418" max="7418" width="1.28515625" style="187" customWidth="1"/>
    <col min="7419" max="7419" width="27.7109375" style="187" customWidth="1"/>
    <col min="7420" max="7420" width="6.7109375" style="187" customWidth="1"/>
    <col min="7421" max="7421" width="1.5703125" style="187" customWidth="1"/>
    <col min="7422" max="7422" width="10.5703125" style="187" customWidth="1"/>
    <col min="7423" max="7423" width="5.85546875" style="187" customWidth="1"/>
    <col min="7424" max="7424" width="1.5703125" style="187" customWidth="1"/>
    <col min="7425" max="7425" width="10.5703125" style="187" customWidth="1"/>
    <col min="7426" max="7426" width="6.7109375" style="187" customWidth="1"/>
    <col min="7427" max="7427" width="1.5703125" style="187" customWidth="1"/>
    <col min="7428" max="7428" width="10.5703125" style="187" customWidth="1"/>
    <col min="7429" max="7429" width="9.7109375" style="187" customWidth="1"/>
    <col min="7430" max="7430" width="13.28515625" style="187" bestFit="1" customWidth="1"/>
    <col min="7431" max="7431" width="7.7109375" style="187" customWidth="1"/>
    <col min="7432" max="7432" width="11.42578125" style="187"/>
    <col min="7433" max="7433" width="13.28515625" style="187" bestFit="1" customWidth="1"/>
    <col min="7434" max="7670" width="11.42578125" style="187"/>
    <col min="7671" max="7671" width="0.140625" style="187" customWidth="1"/>
    <col min="7672" max="7672" width="2.7109375" style="187" customWidth="1"/>
    <col min="7673" max="7673" width="15.42578125" style="187" customWidth="1"/>
    <col min="7674" max="7674" width="1.28515625" style="187" customWidth="1"/>
    <col min="7675" max="7675" width="27.7109375" style="187" customWidth="1"/>
    <col min="7676" max="7676" width="6.7109375" style="187" customWidth="1"/>
    <col min="7677" max="7677" width="1.5703125" style="187" customWidth="1"/>
    <col min="7678" max="7678" width="10.5703125" style="187" customWidth="1"/>
    <col min="7679" max="7679" width="5.85546875" style="187" customWidth="1"/>
    <col min="7680" max="7680" width="1.5703125" style="187" customWidth="1"/>
    <col min="7681" max="7681" width="10.5703125" style="187" customWidth="1"/>
    <col min="7682" max="7682" width="6.7109375" style="187" customWidth="1"/>
    <col min="7683" max="7683" width="1.5703125" style="187" customWidth="1"/>
    <col min="7684" max="7684" width="10.5703125" style="187" customWidth="1"/>
    <col min="7685" max="7685" width="9.7109375" style="187" customWidth="1"/>
    <col min="7686" max="7686" width="13.28515625" style="187" bestFit="1" customWidth="1"/>
    <col min="7687" max="7687" width="7.7109375" style="187" customWidth="1"/>
    <col min="7688" max="7688" width="11.42578125" style="187"/>
    <col min="7689" max="7689" width="13.28515625" style="187" bestFit="1" customWidth="1"/>
    <col min="7690" max="7926" width="11.42578125" style="187"/>
    <col min="7927" max="7927" width="0.140625" style="187" customWidth="1"/>
    <col min="7928" max="7928" width="2.7109375" style="187" customWidth="1"/>
    <col min="7929" max="7929" width="15.42578125" style="187" customWidth="1"/>
    <col min="7930" max="7930" width="1.28515625" style="187" customWidth="1"/>
    <col min="7931" max="7931" width="27.7109375" style="187" customWidth="1"/>
    <col min="7932" max="7932" width="6.7109375" style="187" customWidth="1"/>
    <col min="7933" max="7933" width="1.5703125" style="187" customWidth="1"/>
    <col min="7934" max="7934" width="10.5703125" style="187" customWidth="1"/>
    <col min="7935" max="7935" width="5.85546875" style="187" customWidth="1"/>
    <col min="7936" max="7936" width="1.5703125" style="187" customWidth="1"/>
    <col min="7937" max="7937" width="10.5703125" style="187" customWidth="1"/>
    <col min="7938" max="7938" width="6.7109375" style="187" customWidth="1"/>
    <col min="7939" max="7939" width="1.5703125" style="187" customWidth="1"/>
    <col min="7940" max="7940" width="10.5703125" style="187" customWidth="1"/>
    <col min="7941" max="7941" width="9.7109375" style="187" customWidth="1"/>
    <col min="7942" max="7942" width="13.28515625" style="187" bestFit="1" customWidth="1"/>
    <col min="7943" max="7943" width="7.7109375" style="187" customWidth="1"/>
    <col min="7944" max="7944" width="11.42578125" style="187"/>
    <col min="7945" max="7945" width="13.28515625" style="187" bestFit="1" customWidth="1"/>
    <col min="7946" max="8182" width="11.42578125" style="187"/>
    <col min="8183" max="8183" width="0.140625" style="187" customWidth="1"/>
    <col min="8184" max="8184" width="2.7109375" style="187" customWidth="1"/>
    <col min="8185" max="8185" width="15.42578125" style="187" customWidth="1"/>
    <col min="8186" max="8186" width="1.28515625" style="187" customWidth="1"/>
    <col min="8187" max="8187" width="27.7109375" style="187" customWidth="1"/>
    <col min="8188" max="8188" width="6.7109375" style="187" customWidth="1"/>
    <col min="8189" max="8189" width="1.5703125" style="187" customWidth="1"/>
    <col min="8190" max="8190" width="10.5703125" style="187" customWidth="1"/>
    <col min="8191" max="8191" width="5.85546875" style="187" customWidth="1"/>
    <col min="8192" max="8192" width="1.5703125" style="187" customWidth="1"/>
    <col min="8193" max="8193" width="10.5703125" style="187" customWidth="1"/>
    <col min="8194" max="8194" width="6.7109375" style="187" customWidth="1"/>
    <col min="8195" max="8195" width="1.5703125" style="187" customWidth="1"/>
    <col min="8196" max="8196" width="10.5703125" style="187" customWidth="1"/>
    <col min="8197" max="8197" width="9.7109375" style="187" customWidth="1"/>
    <col min="8198" max="8198" width="13.28515625" style="187" bestFit="1" customWidth="1"/>
    <col min="8199" max="8199" width="7.7109375" style="187" customWidth="1"/>
    <col min="8200" max="8200" width="11.42578125" style="187"/>
    <col min="8201" max="8201" width="13.28515625" style="187" bestFit="1" customWidth="1"/>
    <col min="8202" max="8438" width="11.42578125" style="187"/>
    <col min="8439" max="8439" width="0.140625" style="187" customWidth="1"/>
    <col min="8440" max="8440" width="2.7109375" style="187" customWidth="1"/>
    <col min="8441" max="8441" width="15.42578125" style="187" customWidth="1"/>
    <col min="8442" max="8442" width="1.28515625" style="187" customWidth="1"/>
    <col min="8443" max="8443" width="27.7109375" style="187" customWidth="1"/>
    <col min="8444" max="8444" width="6.7109375" style="187" customWidth="1"/>
    <col min="8445" max="8445" width="1.5703125" style="187" customWidth="1"/>
    <col min="8446" max="8446" width="10.5703125" style="187" customWidth="1"/>
    <col min="8447" max="8447" width="5.85546875" style="187" customWidth="1"/>
    <col min="8448" max="8448" width="1.5703125" style="187" customWidth="1"/>
    <col min="8449" max="8449" width="10.5703125" style="187" customWidth="1"/>
    <col min="8450" max="8450" width="6.7109375" style="187" customWidth="1"/>
    <col min="8451" max="8451" width="1.5703125" style="187" customWidth="1"/>
    <col min="8452" max="8452" width="10.5703125" style="187" customWidth="1"/>
    <col min="8453" max="8453" width="9.7109375" style="187" customWidth="1"/>
    <col min="8454" max="8454" width="13.28515625" style="187" bestFit="1" customWidth="1"/>
    <col min="8455" max="8455" width="7.7109375" style="187" customWidth="1"/>
    <col min="8456" max="8456" width="11.42578125" style="187"/>
    <col min="8457" max="8457" width="13.28515625" style="187" bestFit="1" customWidth="1"/>
    <col min="8458" max="8694" width="11.42578125" style="187"/>
    <col min="8695" max="8695" width="0.140625" style="187" customWidth="1"/>
    <col min="8696" max="8696" width="2.7109375" style="187" customWidth="1"/>
    <col min="8697" max="8697" width="15.42578125" style="187" customWidth="1"/>
    <col min="8698" max="8698" width="1.28515625" style="187" customWidth="1"/>
    <col min="8699" max="8699" width="27.7109375" style="187" customWidth="1"/>
    <col min="8700" max="8700" width="6.7109375" style="187" customWidth="1"/>
    <col min="8701" max="8701" width="1.5703125" style="187" customWidth="1"/>
    <col min="8702" max="8702" width="10.5703125" style="187" customWidth="1"/>
    <col min="8703" max="8703" width="5.85546875" style="187" customWidth="1"/>
    <col min="8704" max="8704" width="1.5703125" style="187" customWidth="1"/>
    <col min="8705" max="8705" width="10.5703125" style="187" customWidth="1"/>
    <col min="8706" max="8706" width="6.7109375" style="187" customWidth="1"/>
    <col min="8707" max="8707" width="1.5703125" style="187" customWidth="1"/>
    <col min="8708" max="8708" width="10.5703125" style="187" customWidth="1"/>
    <col min="8709" max="8709" width="9.7109375" style="187" customWidth="1"/>
    <col min="8710" max="8710" width="13.28515625" style="187" bestFit="1" customWidth="1"/>
    <col min="8711" max="8711" width="7.7109375" style="187" customWidth="1"/>
    <col min="8712" max="8712" width="11.42578125" style="187"/>
    <col min="8713" max="8713" width="13.28515625" style="187" bestFit="1" customWidth="1"/>
    <col min="8714" max="8950" width="11.42578125" style="187"/>
    <col min="8951" max="8951" width="0.140625" style="187" customWidth="1"/>
    <col min="8952" max="8952" width="2.7109375" style="187" customWidth="1"/>
    <col min="8953" max="8953" width="15.42578125" style="187" customWidth="1"/>
    <col min="8954" max="8954" width="1.28515625" style="187" customWidth="1"/>
    <col min="8955" max="8955" width="27.7109375" style="187" customWidth="1"/>
    <col min="8956" max="8956" width="6.7109375" style="187" customWidth="1"/>
    <col min="8957" max="8957" width="1.5703125" style="187" customWidth="1"/>
    <col min="8958" max="8958" width="10.5703125" style="187" customWidth="1"/>
    <col min="8959" max="8959" width="5.85546875" style="187" customWidth="1"/>
    <col min="8960" max="8960" width="1.5703125" style="187" customWidth="1"/>
    <col min="8961" max="8961" width="10.5703125" style="187" customWidth="1"/>
    <col min="8962" max="8962" width="6.7109375" style="187" customWidth="1"/>
    <col min="8963" max="8963" width="1.5703125" style="187" customWidth="1"/>
    <col min="8964" max="8964" width="10.5703125" style="187" customWidth="1"/>
    <col min="8965" max="8965" width="9.7109375" style="187" customWidth="1"/>
    <col min="8966" max="8966" width="13.28515625" style="187" bestFit="1" customWidth="1"/>
    <col min="8967" max="8967" width="7.7109375" style="187" customWidth="1"/>
    <col min="8968" max="8968" width="11.42578125" style="187"/>
    <col min="8969" max="8969" width="13.28515625" style="187" bestFit="1" customWidth="1"/>
    <col min="8970" max="9206" width="11.42578125" style="187"/>
    <col min="9207" max="9207" width="0.140625" style="187" customWidth="1"/>
    <col min="9208" max="9208" width="2.7109375" style="187" customWidth="1"/>
    <col min="9209" max="9209" width="15.42578125" style="187" customWidth="1"/>
    <col min="9210" max="9210" width="1.28515625" style="187" customWidth="1"/>
    <col min="9211" max="9211" width="27.7109375" style="187" customWidth="1"/>
    <col min="9212" max="9212" width="6.7109375" style="187" customWidth="1"/>
    <col min="9213" max="9213" width="1.5703125" style="187" customWidth="1"/>
    <col min="9214" max="9214" width="10.5703125" style="187" customWidth="1"/>
    <col min="9215" max="9215" width="5.85546875" style="187" customWidth="1"/>
    <col min="9216" max="9216" width="1.5703125" style="187" customWidth="1"/>
    <col min="9217" max="9217" width="10.5703125" style="187" customWidth="1"/>
    <col min="9218" max="9218" width="6.7109375" style="187" customWidth="1"/>
    <col min="9219" max="9219" width="1.5703125" style="187" customWidth="1"/>
    <col min="9220" max="9220" width="10.5703125" style="187" customWidth="1"/>
    <col min="9221" max="9221" width="9.7109375" style="187" customWidth="1"/>
    <col min="9222" max="9222" width="13.28515625" style="187" bestFit="1" customWidth="1"/>
    <col min="9223" max="9223" width="7.7109375" style="187" customWidth="1"/>
    <col min="9224" max="9224" width="11.42578125" style="187"/>
    <col min="9225" max="9225" width="13.28515625" style="187" bestFit="1" customWidth="1"/>
    <col min="9226" max="9462" width="11.42578125" style="187"/>
    <col min="9463" max="9463" width="0.140625" style="187" customWidth="1"/>
    <col min="9464" max="9464" width="2.7109375" style="187" customWidth="1"/>
    <col min="9465" max="9465" width="15.42578125" style="187" customWidth="1"/>
    <col min="9466" max="9466" width="1.28515625" style="187" customWidth="1"/>
    <col min="9467" max="9467" width="27.7109375" style="187" customWidth="1"/>
    <col min="9468" max="9468" width="6.7109375" style="187" customWidth="1"/>
    <col min="9469" max="9469" width="1.5703125" style="187" customWidth="1"/>
    <col min="9470" max="9470" width="10.5703125" style="187" customWidth="1"/>
    <col min="9471" max="9471" width="5.85546875" style="187" customWidth="1"/>
    <col min="9472" max="9472" width="1.5703125" style="187" customWidth="1"/>
    <col min="9473" max="9473" width="10.5703125" style="187" customWidth="1"/>
    <col min="9474" max="9474" width="6.7109375" style="187" customWidth="1"/>
    <col min="9475" max="9475" width="1.5703125" style="187" customWidth="1"/>
    <col min="9476" max="9476" width="10.5703125" style="187" customWidth="1"/>
    <col min="9477" max="9477" width="9.7109375" style="187" customWidth="1"/>
    <col min="9478" max="9478" width="13.28515625" style="187" bestFit="1" customWidth="1"/>
    <col min="9479" max="9479" width="7.7109375" style="187" customWidth="1"/>
    <col min="9480" max="9480" width="11.42578125" style="187"/>
    <col min="9481" max="9481" width="13.28515625" style="187" bestFit="1" customWidth="1"/>
    <col min="9482" max="9718" width="11.42578125" style="187"/>
    <col min="9719" max="9719" width="0.140625" style="187" customWidth="1"/>
    <col min="9720" max="9720" width="2.7109375" style="187" customWidth="1"/>
    <col min="9721" max="9721" width="15.42578125" style="187" customWidth="1"/>
    <col min="9722" max="9722" width="1.28515625" style="187" customWidth="1"/>
    <col min="9723" max="9723" width="27.7109375" style="187" customWidth="1"/>
    <col min="9724" max="9724" width="6.7109375" style="187" customWidth="1"/>
    <col min="9725" max="9725" width="1.5703125" style="187" customWidth="1"/>
    <col min="9726" max="9726" width="10.5703125" style="187" customWidth="1"/>
    <col min="9727" max="9727" width="5.85546875" style="187" customWidth="1"/>
    <col min="9728" max="9728" width="1.5703125" style="187" customWidth="1"/>
    <col min="9729" max="9729" width="10.5703125" style="187" customWidth="1"/>
    <col min="9730" max="9730" width="6.7109375" style="187" customWidth="1"/>
    <col min="9731" max="9731" width="1.5703125" style="187" customWidth="1"/>
    <col min="9732" max="9732" width="10.5703125" style="187" customWidth="1"/>
    <col min="9733" max="9733" width="9.7109375" style="187" customWidth="1"/>
    <col min="9734" max="9734" width="13.28515625" style="187" bestFit="1" customWidth="1"/>
    <col min="9735" max="9735" width="7.7109375" style="187" customWidth="1"/>
    <col min="9736" max="9736" width="11.42578125" style="187"/>
    <col min="9737" max="9737" width="13.28515625" style="187" bestFit="1" customWidth="1"/>
    <col min="9738" max="9974" width="11.42578125" style="187"/>
    <col min="9975" max="9975" width="0.140625" style="187" customWidth="1"/>
    <col min="9976" max="9976" width="2.7109375" style="187" customWidth="1"/>
    <col min="9977" max="9977" width="15.42578125" style="187" customWidth="1"/>
    <col min="9978" max="9978" width="1.28515625" style="187" customWidth="1"/>
    <col min="9979" max="9979" width="27.7109375" style="187" customWidth="1"/>
    <col min="9980" max="9980" width="6.7109375" style="187" customWidth="1"/>
    <col min="9981" max="9981" width="1.5703125" style="187" customWidth="1"/>
    <col min="9982" max="9982" width="10.5703125" style="187" customWidth="1"/>
    <col min="9983" max="9983" width="5.85546875" style="187" customWidth="1"/>
    <col min="9984" max="9984" width="1.5703125" style="187" customWidth="1"/>
    <col min="9985" max="9985" width="10.5703125" style="187" customWidth="1"/>
    <col min="9986" max="9986" width="6.7109375" style="187" customWidth="1"/>
    <col min="9987" max="9987" width="1.5703125" style="187" customWidth="1"/>
    <col min="9988" max="9988" width="10.5703125" style="187" customWidth="1"/>
    <col min="9989" max="9989" width="9.7109375" style="187" customWidth="1"/>
    <col min="9990" max="9990" width="13.28515625" style="187" bestFit="1" customWidth="1"/>
    <col min="9991" max="9991" width="7.7109375" style="187" customWidth="1"/>
    <col min="9992" max="9992" width="11.42578125" style="187"/>
    <col min="9993" max="9993" width="13.28515625" style="187" bestFit="1" customWidth="1"/>
    <col min="9994" max="10230" width="11.42578125" style="187"/>
    <col min="10231" max="10231" width="0.140625" style="187" customWidth="1"/>
    <col min="10232" max="10232" width="2.7109375" style="187" customWidth="1"/>
    <col min="10233" max="10233" width="15.42578125" style="187" customWidth="1"/>
    <col min="10234" max="10234" width="1.28515625" style="187" customWidth="1"/>
    <col min="10235" max="10235" width="27.7109375" style="187" customWidth="1"/>
    <col min="10236" max="10236" width="6.7109375" style="187" customWidth="1"/>
    <col min="10237" max="10237" width="1.5703125" style="187" customWidth="1"/>
    <col min="10238" max="10238" width="10.5703125" style="187" customWidth="1"/>
    <col min="10239" max="10239" width="5.85546875" style="187" customWidth="1"/>
    <col min="10240" max="10240" width="1.5703125" style="187" customWidth="1"/>
    <col min="10241" max="10241" width="10.5703125" style="187" customWidth="1"/>
    <col min="10242" max="10242" width="6.7109375" style="187" customWidth="1"/>
    <col min="10243" max="10243" width="1.5703125" style="187" customWidth="1"/>
    <col min="10244" max="10244" width="10.5703125" style="187" customWidth="1"/>
    <col min="10245" max="10245" width="9.7109375" style="187" customWidth="1"/>
    <col min="10246" max="10246" width="13.28515625" style="187" bestFit="1" customWidth="1"/>
    <col min="10247" max="10247" width="7.7109375" style="187" customWidth="1"/>
    <col min="10248" max="10248" width="11.42578125" style="187"/>
    <col min="10249" max="10249" width="13.28515625" style="187" bestFit="1" customWidth="1"/>
    <col min="10250" max="10486" width="11.42578125" style="187"/>
    <col min="10487" max="10487" width="0.140625" style="187" customWidth="1"/>
    <col min="10488" max="10488" width="2.7109375" style="187" customWidth="1"/>
    <col min="10489" max="10489" width="15.42578125" style="187" customWidth="1"/>
    <col min="10490" max="10490" width="1.28515625" style="187" customWidth="1"/>
    <col min="10491" max="10491" width="27.7109375" style="187" customWidth="1"/>
    <col min="10492" max="10492" width="6.7109375" style="187" customWidth="1"/>
    <col min="10493" max="10493" width="1.5703125" style="187" customWidth="1"/>
    <col min="10494" max="10494" width="10.5703125" style="187" customWidth="1"/>
    <col min="10495" max="10495" width="5.85546875" style="187" customWidth="1"/>
    <col min="10496" max="10496" width="1.5703125" style="187" customWidth="1"/>
    <col min="10497" max="10497" width="10.5703125" style="187" customWidth="1"/>
    <col min="10498" max="10498" width="6.7109375" style="187" customWidth="1"/>
    <col min="10499" max="10499" width="1.5703125" style="187" customWidth="1"/>
    <col min="10500" max="10500" width="10.5703125" style="187" customWidth="1"/>
    <col min="10501" max="10501" width="9.7109375" style="187" customWidth="1"/>
    <col min="10502" max="10502" width="13.28515625" style="187" bestFit="1" customWidth="1"/>
    <col min="10503" max="10503" width="7.7109375" style="187" customWidth="1"/>
    <col min="10504" max="10504" width="11.42578125" style="187"/>
    <col min="10505" max="10505" width="13.28515625" style="187" bestFit="1" customWidth="1"/>
    <col min="10506" max="10742" width="11.42578125" style="187"/>
    <col min="10743" max="10743" width="0.140625" style="187" customWidth="1"/>
    <col min="10744" max="10744" width="2.7109375" style="187" customWidth="1"/>
    <col min="10745" max="10745" width="15.42578125" style="187" customWidth="1"/>
    <col min="10746" max="10746" width="1.28515625" style="187" customWidth="1"/>
    <col min="10747" max="10747" width="27.7109375" style="187" customWidth="1"/>
    <col min="10748" max="10748" width="6.7109375" style="187" customWidth="1"/>
    <col min="10749" max="10749" width="1.5703125" style="187" customWidth="1"/>
    <col min="10750" max="10750" width="10.5703125" style="187" customWidth="1"/>
    <col min="10751" max="10751" width="5.85546875" style="187" customWidth="1"/>
    <col min="10752" max="10752" width="1.5703125" style="187" customWidth="1"/>
    <col min="10753" max="10753" width="10.5703125" style="187" customWidth="1"/>
    <col min="10754" max="10754" width="6.7109375" style="187" customWidth="1"/>
    <col min="10755" max="10755" width="1.5703125" style="187" customWidth="1"/>
    <col min="10756" max="10756" width="10.5703125" style="187" customWidth="1"/>
    <col min="10757" max="10757" width="9.7109375" style="187" customWidth="1"/>
    <col min="10758" max="10758" width="13.28515625" style="187" bestFit="1" customWidth="1"/>
    <col min="10759" max="10759" width="7.7109375" style="187" customWidth="1"/>
    <col min="10760" max="10760" width="11.42578125" style="187"/>
    <col min="10761" max="10761" width="13.28515625" style="187" bestFit="1" customWidth="1"/>
    <col min="10762" max="10998" width="11.42578125" style="187"/>
    <col min="10999" max="10999" width="0.140625" style="187" customWidth="1"/>
    <col min="11000" max="11000" width="2.7109375" style="187" customWidth="1"/>
    <col min="11001" max="11001" width="15.42578125" style="187" customWidth="1"/>
    <col min="11002" max="11002" width="1.28515625" style="187" customWidth="1"/>
    <col min="11003" max="11003" width="27.7109375" style="187" customWidth="1"/>
    <col min="11004" max="11004" width="6.7109375" style="187" customWidth="1"/>
    <col min="11005" max="11005" width="1.5703125" style="187" customWidth="1"/>
    <col min="11006" max="11006" width="10.5703125" style="187" customWidth="1"/>
    <col min="11007" max="11007" width="5.85546875" style="187" customWidth="1"/>
    <col min="11008" max="11008" width="1.5703125" style="187" customWidth="1"/>
    <col min="11009" max="11009" width="10.5703125" style="187" customWidth="1"/>
    <col min="11010" max="11010" width="6.7109375" style="187" customWidth="1"/>
    <col min="11011" max="11011" width="1.5703125" style="187" customWidth="1"/>
    <col min="11012" max="11012" width="10.5703125" style="187" customWidth="1"/>
    <col min="11013" max="11013" width="9.7109375" style="187" customWidth="1"/>
    <col min="11014" max="11014" width="13.28515625" style="187" bestFit="1" customWidth="1"/>
    <col min="11015" max="11015" width="7.7109375" style="187" customWidth="1"/>
    <col min="11016" max="11016" width="11.42578125" style="187"/>
    <col min="11017" max="11017" width="13.28515625" style="187" bestFit="1" customWidth="1"/>
    <col min="11018" max="11254" width="11.42578125" style="187"/>
    <col min="11255" max="11255" width="0.140625" style="187" customWidth="1"/>
    <col min="11256" max="11256" width="2.7109375" style="187" customWidth="1"/>
    <col min="11257" max="11257" width="15.42578125" style="187" customWidth="1"/>
    <col min="11258" max="11258" width="1.28515625" style="187" customWidth="1"/>
    <col min="11259" max="11259" width="27.7109375" style="187" customWidth="1"/>
    <col min="11260" max="11260" width="6.7109375" style="187" customWidth="1"/>
    <col min="11261" max="11261" width="1.5703125" style="187" customWidth="1"/>
    <col min="11262" max="11262" width="10.5703125" style="187" customWidth="1"/>
    <col min="11263" max="11263" width="5.85546875" style="187" customWidth="1"/>
    <col min="11264" max="11264" width="1.5703125" style="187" customWidth="1"/>
    <col min="11265" max="11265" width="10.5703125" style="187" customWidth="1"/>
    <col min="11266" max="11266" width="6.7109375" style="187" customWidth="1"/>
    <col min="11267" max="11267" width="1.5703125" style="187" customWidth="1"/>
    <col min="11268" max="11268" width="10.5703125" style="187" customWidth="1"/>
    <col min="11269" max="11269" width="9.7109375" style="187" customWidth="1"/>
    <col min="11270" max="11270" width="13.28515625" style="187" bestFit="1" customWidth="1"/>
    <col min="11271" max="11271" width="7.7109375" style="187" customWidth="1"/>
    <col min="11272" max="11272" width="11.42578125" style="187"/>
    <col min="11273" max="11273" width="13.28515625" style="187" bestFit="1" customWidth="1"/>
    <col min="11274" max="11510" width="11.42578125" style="187"/>
    <col min="11511" max="11511" width="0.140625" style="187" customWidth="1"/>
    <col min="11512" max="11512" width="2.7109375" style="187" customWidth="1"/>
    <col min="11513" max="11513" width="15.42578125" style="187" customWidth="1"/>
    <col min="11514" max="11514" width="1.28515625" style="187" customWidth="1"/>
    <col min="11515" max="11515" width="27.7109375" style="187" customWidth="1"/>
    <col min="11516" max="11516" width="6.7109375" style="187" customWidth="1"/>
    <col min="11517" max="11517" width="1.5703125" style="187" customWidth="1"/>
    <col min="11518" max="11518" width="10.5703125" style="187" customWidth="1"/>
    <col min="11519" max="11519" width="5.85546875" style="187" customWidth="1"/>
    <col min="11520" max="11520" width="1.5703125" style="187" customWidth="1"/>
    <col min="11521" max="11521" width="10.5703125" style="187" customWidth="1"/>
    <col min="11522" max="11522" width="6.7109375" style="187" customWidth="1"/>
    <col min="11523" max="11523" width="1.5703125" style="187" customWidth="1"/>
    <col min="11524" max="11524" width="10.5703125" style="187" customWidth="1"/>
    <col min="11525" max="11525" width="9.7109375" style="187" customWidth="1"/>
    <col min="11526" max="11526" width="13.28515625" style="187" bestFit="1" customWidth="1"/>
    <col min="11527" max="11527" width="7.7109375" style="187" customWidth="1"/>
    <col min="11528" max="11528" width="11.42578125" style="187"/>
    <col min="11529" max="11529" width="13.28515625" style="187" bestFit="1" customWidth="1"/>
    <col min="11530" max="11766" width="11.42578125" style="187"/>
    <col min="11767" max="11767" width="0.140625" style="187" customWidth="1"/>
    <col min="11768" max="11768" width="2.7109375" style="187" customWidth="1"/>
    <col min="11769" max="11769" width="15.42578125" style="187" customWidth="1"/>
    <col min="11770" max="11770" width="1.28515625" style="187" customWidth="1"/>
    <col min="11771" max="11771" width="27.7109375" style="187" customWidth="1"/>
    <col min="11772" max="11772" width="6.7109375" style="187" customWidth="1"/>
    <col min="11773" max="11773" width="1.5703125" style="187" customWidth="1"/>
    <col min="11774" max="11774" width="10.5703125" style="187" customWidth="1"/>
    <col min="11775" max="11775" width="5.85546875" style="187" customWidth="1"/>
    <col min="11776" max="11776" width="1.5703125" style="187" customWidth="1"/>
    <col min="11777" max="11777" width="10.5703125" style="187" customWidth="1"/>
    <col min="11778" max="11778" width="6.7109375" style="187" customWidth="1"/>
    <col min="11779" max="11779" width="1.5703125" style="187" customWidth="1"/>
    <col min="11780" max="11780" width="10.5703125" style="187" customWidth="1"/>
    <col min="11781" max="11781" width="9.7109375" style="187" customWidth="1"/>
    <col min="11782" max="11782" width="13.28515625" style="187" bestFit="1" customWidth="1"/>
    <col min="11783" max="11783" width="7.7109375" style="187" customWidth="1"/>
    <col min="11784" max="11784" width="11.42578125" style="187"/>
    <col min="11785" max="11785" width="13.28515625" style="187" bestFit="1" customWidth="1"/>
    <col min="11786" max="12022" width="11.42578125" style="187"/>
    <col min="12023" max="12023" width="0.140625" style="187" customWidth="1"/>
    <col min="12024" max="12024" width="2.7109375" style="187" customWidth="1"/>
    <col min="12025" max="12025" width="15.42578125" style="187" customWidth="1"/>
    <col min="12026" max="12026" width="1.28515625" style="187" customWidth="1"/>
    <col min="12027" max="12027" width="27.7109375" style="187" customWidth="1"/>
    <col min="12028" max="12028" width="6.7109375" style="187" customWidth="1"/>
    <col min="12029" max="12029" width="1.5703125" style="187" customWidth="1"/>
    <col min="12030" max="12030" width="10.5703125" style="187" customWidth="1"/>
    <col min="12031" max="12031" width="5.85546875" style="187" customWidth="1"/>
    <col min="12032" max="12032" width="1.5703125" style="187" customWidth="1"/>
    <col min="12033" max="12033" width="10.5703125" style="187" customWidth="1"/>
    <col min="12034" max="12034" width="6.7109375" style="187" customWidth="1"/>
    <col min="12035" max="12035" width="1.5703125" style="187" customWidth="1"/>
    <col min="12036" max="12036" width="10.5703125" style="187" customWidth="1"/>
    <col min="12037" max="12037" width="9.7109375" style="187" customWidth="1"/>
    <col min="12038" max="12038" width="13.28515625" style="187" bestFit="1" customWidth="1"/>
    <col min="12039" max="12039" width="7.7109375" style="187" customWidth="1"/>
    <col min="12040" max="12040" width="11.42578125" style="187"/>
    <col min="12041" max="12041" width="13.28515625" style="187" bestFit="1" customWidth="1"/>
    <col min="12042" max="12278" width="11.42578125" style="187"/>
    <col min="12279" max="12279" width="0.140625" style="187" customWidth="1"/>
    <col min="12280" max="12280" width="2.7109375" style="187" customWidth="1"/>
    <col min="12281" max="12281" width="15.42578125" style="187" customWidth="1"/>
    <col min="12282" max="12282" width="1.28515625" style="187" customWidth="1"/>
    <col min="12283" max="12283" width="27.7109375" style="187" customWidth="1"/>
    <col min="12284" max="12284" width="6.7109375" style="187" customWidth="1"/>
    <col min="12285" max="12285" width="1.5703125" style="187" customWidth="1"/>
    <col min="12286" max="12286" width="10.5703125" style="187" customWidth="1"/>
    <col min="12287" max="12287" width="5.85546875" style="187" customWidth="1"/>
    <col min="12288" max="12288" width="1.5703125" style="187" customWidth="1"/>
    <col min="12289" max="12289" width="10.5703125" style="187" customWidth="1"/>
    <col min="12290" max="12290" width="6.7109375" style="187" customWidth="1"/>
    <col min="12291" max="12291" width="1.5703125" style="187" customWidth="1"/>
    <col min="12292" max="12292" width="10.5703125" style="187" customWidth="1"/>
    <col min="12293" max="12293" width="9.7109375" style="187" customWidth="1"/>
    <col min="12294" max="12294" width="13.28515625" style="187" bestFit="1" customWidth="1"/>
    <col min="12295" max="12295" width="7.7109375" style="187" customWidth="1"/>
    <col min="12296" max="12296" width="11.42578125" style="187"/>
    <col min="12297" max="12297" width="13.28515625" style="187" bestFit="1" customWidth="1"/>
    <col min="12298" max="12534" width="11.42578125" style="187"/>
    <col min="12535" max="12535" width="0.140625" style="187" customWidth="1"/>
    <col min="12536" max="12536" width="2.7109375" style="187" customWidth="1"/>
    <col min="12537" max="12537" width="15.42578125" style="187" customWidth="1"/>
    <col min="12538" max="12538" width="1.28515625" style="187" customWidth="1"/>
    <col min="12539" max="12539" width="27.7109375" style="187" customWidth="1"/>
    <col min="12540" max="12540" width="6.7109375" style="187" customWidth="1"/>
    <col min="12541" max="12541" width="1.5703125" style="187" customWidth="1"/>
    <col min="12542" max="12542" width="10.5703125" style="187" customWidth="1"/>
    <col min="12543" max="12543" width="5.85546875" style="187" customWidth="1"/>
    <col min="12544" max="12544" width="1.5703125" style="187" customWidth="1"/>
    <col min="12545" max="12545" width="10.5703125" style="187" customWidth="1"/>
    <col min="12546" max="12546" width="6.7109375" style="187" customWidth="1"/>
    <col min="12547" max="12547" width="1.5703125" style="187" customWidth="1"/>
    <col min="12548" max="12548" width="10.5703125" style="187" customWidth="1"/>
    <col min="12549" max="12549" width="9.7109375" style="187" customWidth="1"/>
    <col min="12550" max="12550" width="13.28515625" style="187" bestFit="1" customWidth="1"/>
    <col min="12551" max="12551" width="7.7109375" style="187" customWidth="1"/>
    <col min="12552" max="12552" width="11.42578125" style="187"/>
    <col min="12553" max="12553" width="13.28515625" style="187" bestFit="1" customWidth="1"/>
    <col min="12554" max="12790" width="11.42578125" style="187"/>
    <col min="12791" max="12791" width="0.140625" style="187" customWidth="1"/>
    <col min="12792" max="12792" width="2.7109375" style="187" customWidth="1"/>
    <col min="12793" max="12793" width="15.42578125" style="187" customWidth="1"/>
    <col min="12794" max="12794" width="1.28515625" style="187" customWidth="1"/>
    <col min="12795" max="12795" width="27.7109375" style="187" customWidth="1"/>
    <col min="12796" max="12796" width="6.7109375" style="187" customWidth="1"/>
    <col min="12797" max="12797" width="1.5703125" style="187" customWidth="1"/>
    <col min="12798" max="12798" width="10.5703125" style="187" customWidth="1"/>
    <col min="12799" max="12799" width="5.85546875" style="187" customWidth="1"/>
    <col min="12800" max="12800" width="1.5703125" style="187" customWidth="1"/>
    <col min="12801" max="12801" width="10.5703125" style="187" customWidth="1"/>
    <col min="12802" max="12802" width="6.7109375" style="187" customWidth="1"/>
    <col min="12803" max="12803" width="1.5703125" style="187" customWidth="1"/>
    <col min="12804" max="12804" width="10.5703125" style="187" customWidth="1"/>
    <col min="12805" max="12805" width="9.7109375" style="187" customWidth="1"/>
    <col min="12806" max="12806" width="13.28515625" style="187" bestFit="1" customWidth="1"/>
    <col min="12807" max="12807" width="7.7109375" style="187" customWidth="1"/>
    <col min="12808" max="12808" width="11.42578125" style="187"/>
    <col min="12809" max="12809" width="13.28515625" style="187" bestFit="1" customWidth="1"/>
    <col min="12810" max="13046" width="11.42578125" style="187"/>
    <col min="13047" max="13047" width="0.140625" style="187" customWidth="1"/>
    <col min="13048" max="13048" width="2.7109375" style="187" customWidth="1"/>
    <col min="13049" max="13049" width="15.42578125" style="187" customWidth="1"/>
    <col min="13050" max="13050" width="1.28515625" style="187" customWidth="1"/>
    <col min="13051" max="13051" width="27.7109375" style="187" customWidth="1"/>
    <col min="13052" max="13052" width="6.7109375" style="187" customWidth="1"/>
    <col min="13053" max="13053" width="1.5703125" style="187" customWidth="1"/>
    <col min="13054" max="13054" width="10.5703125" style="187" customWidth="1"/>
    <col min="13055" max="13055" width="5.85546875" style="187" customWidth="1"/>
    <col min="13056" max="13056" width="1.5703125" style="187" customWidth="1"/>
    <col min="13057" max="13057" width="10.5703125" style="187" customWidth="1"/>
    <col min="13058" max="13058" width="6.7109375" style="187" customWidth="1"/>
    <col min="13059" max="13059" width="1.5703125" style="187" customWidth="1"/>
    <col min="13060" max="13060" width="10.5703125" style="187" customWidth="1"/>
    <col min="13061" max="13061" width="9.7109375" style="187" customWidth="1"/>
    <col min="13062" max="13062" width="13.28515625" style="187" bestFit="1" customWidth="1"/>
    <col min="13063" max="13063" width="7.7109375" style="187" customWidth="1"/>
    <col min="13064" max="13064" width="11.42578125" style="187"/>
    <col min="13065" max="13065" width="13.28515625" style="187" bestFit="1" customWidth="1"/>
    <col min="13066" max="13302" width="11.42578125" style="187"/>
    <col min="13303" max="13303" width="0.140625" style="187" customWidth="1"/>
    <col min="13304" max="13304" width="2.7109375" style="187" customWidth="1"/>
    <col min="13305" max="13305" width="15.42578125" style="187" customWidth="1"/>
    <col min="13306" max="13306" width="1.28515625" style="187" customWidth="1"/>
    <col min="13307" max="13307" width="27.7109375" style="187" customWidth="1"/>
    <col min="13308" max="13308" width="6.7109375" style="187" customWidth="1"/>
    <col min="13309" max="13309" width="1.5703125" style="187" customWidth="1"/>
    <col min="13310" max="13310" width="10.5703125" style="187" customWidth="1"/>
    <col min="13311" max="13311" width="5.85546875" style="187" customWidth="1"/>
    <col min="13312" max="13312" width="1.5703125" style="187" customWidth="1"/>
    <col min="13313" max="13313" width="10.5703125" style="187" customWidth="1"/>
    <col min="13314" max="13314" width="6.7109375" style="187" customWidth="1"/>
    <col min="13315" max="13315" width="1.5703125" style="187" customWidth="1"/>
    <col min="13316" max="13316" width="10.5703125" style="187" customWidth="1"/>
    <col min="13317" max="13317" width="9.7109375" style="187" customWidth="1"/>
    <col min="13318" max="13318" width="13.28515625" style="187" bestFit="1" customWidth="1"/>
    <col min="13319" max="13319" width="7.7109375" style="187" customWidth="1"/>
    <col min="13320" max="13320" width="11.42578125" style="187"/>
    <col min="13321" max="13321" width="13.28515625" style="187" bestFit="1" customWidth="1"/>
    <col min="13322" max="13558" width="11.42578125" style="187"/>
    <col min="13559" max="13559" width="0.140625" style="187" customWidth="1"/>
    <col min="13560" max="13560" width="2.7109375" style="187" customWidth="1"/>
    <col min="13561" max="13561" width="15.42578125" style="187" customWidth="1"/>
    <col min="13562" max="13562" width="1.28515625" style="187" customWidth="1"/>
    <col min="13563" max="13563" width="27.7109375" style="187" customWidth="1"/>
    <col min="13564" max="13564" width="6.7109375" style="187" customWidth="1"/>
    <col min="13565" max="13565" width="1.5703125" style="187" customWidth="1"/>
    <col min="13566" max="13566" width="10.5703125" style="187" customWidth="1"/>
    <col min="13567" max="13567" width="5.85546875" style="187" customWidth="1"/>
    <col min="13568" max="13568" width="1.5703125" style="187" customWidth="1"/>
    <col min="13569" max="13569" width="10.5703125" style="187" customWidth="1"/>
    <col min="13570" max="13570" width="6.7109375" style="187" customWidth="1"/>
    <col min="13571" max="13571" width="1.5703125" style="187" customWidth="1"/>
    <col min="13572" max="13572" width="10.5703125" style="187" customWidth="1"/>
    <col min="13573" max="13573" width="9.7109375" style="187" customWidth="1"/>
    <col min="13574" max="13574" width="13.28515625" style="187" bestFit="1" customWidth="1"/>
    <col min="13575" max="13575" width="7.7109375" style="187" customWidth="1"/>
    <col min="13576" max="13576" width="11.42578125" style="187"/>
    <col min="13577" max="13577" width="13.28515625" style="187" bestFit="1" customWidth="1"/>
    <col min="13578" max="13814" width="11.42578125" style="187"/>
    <col min="13815" max="13815" width="0.140625" style="187" customWidth="1"/>
    <col min="13816" max="13816" width="2.7109375" style="187" customWidth="1"/>
    <col min="13817" max="13817" width="15.42578125" style="187" customWidth="1"/>
    <col min="13818" max="13818" width="1.28515625" style="187" customWidth="1"/>
    <col min="13819" max="13819" width="27.7109375" style="187" customWidth="1"/>
    <col min="13820" max="13820" width="6.7109375" style="187" customWidth="1"/>
    <col min="13821" max="13821" width="1.5703125" style="187" customWidth="1"/>
    <col min="13822" max="13822" width="10.5703125" style="187" customWidth="1"/>
    <col min="13823" max="13823" width="5.85546875" style="187" customWidth="1"/>
    <col min="13824" max="13824" width="1.5703125" style="187" customWidth="1"/>
    <col min="13825" max="13825" width="10.5703125" style="187" customWidth="1"/>
    <col min="13826" max="13826" width="6.7109375" style="187" customWidth="1"/>
    <col min="13827" max="13827" width="1.5703125" style="187" customWidth="1"/>
    <col min="13828" max="13828" width="10.5703125" style="187" customWidth="1"/>
    <col min="13829" max="13829" width="9.7109375" style="187" customWidth="1"/>
    <col min="13830" max="13830" width="13.28515625" style="187" bestFit="1" customWidth="1"/>
    <col min="13831" max="13831" width="7.7109375" style="187" customWidth="1"/>
    <col min="13832" max="13832" width="11.42578125" style="187"/>
    <col min="13833" max="13833" width="13.28515625" style="187" bestFit="1" customWidth="1"/>
    <col min="13834" max="14070" width="11.42578125" style="187"/>
    <col min="14071" max="14071" width="0.140625" style="187" customWidth="1"/>
    <col min="14072" max="14072" width="2.7109375" style="187" customWidth="1"/>
    <col min="14073" max="14073" width="15.42578125" style="187" customWidth="1"/>
    <col min="14074" max="14074" width="1.28515625" style="187" customWidth="1"/>
    <col min="14075" max="14075" width="27.7109375" style="187" customWidth="1"/>
    <col min="14076" max="14076" width="6.7109375" style="187" customWidth="1"/>
    <col min="14077" max="14077" width="1.5703125" style="187" customWidth="1"/>
    <col min="14078" max="14078" width="10.5703125" style="187" customWidth="1"/>
    <col min="14079" max="14079" width="5.85546875" style="187" customWidth="1"/>
    <col min="14080" max="14080" width="1.5703125" style="187" customWidth="1"/>
    <col min="14081" max="14081" width="10.5703125" style="187" customWidth="1"/>
    <col min="14082" max="14082" width="6.7109375" style="187" customWidth="1"/>
    <col min="14083" max="14083" width="1.5703125" style="187" customWidth="1"/>
    <col min="14084" max="14084" width="10.5703125" style="187" customWidth="1"/>
    <col min="14085" max="14085" width="9.7109375" style="187" customWidth="1"/>
    <col min="14086" max="14086" width="13.28515625" style="187" bestFit="1" customWidth="1"/>
    <col min="14087" max="14087" width="7.7109375" style="187" customWidth="1"/>
    <col min="14088" max="14088" width="11.42578125" style="187"/>
    <col min="14089" max="14089" width="13.28515625" style="187" bestFit="1" customWidth="1"/>
    <col min="14090" max="14326" width="11.42578125" style="187"/>
    <col min="14327" max="14327" width="0.140625" style="187" customWidth="1"/>
    <col min="14328" max="14328" width="2.7109375" style="187" customWidth="1"/>
    <col min="14329" max="14329" width="15.42578125" style="187" customWidth="1"/>
    <col min="14330" max="14330" width="1.28515625" style="187" customWidth="1"/>
    <col min="14331" max="14331" width="27.7109375" style="187" customWidth="1"/>
    <col min="14332" max="14332" width="6.7109375" style="187" customWidth="1"/>
    <col min="14333" max="14333" width="1.5703125" style="187" customWidth="1"/>
    <col min="14334" max="14334" width="10.5703125" style="187" customWidth="1"/>
    <col min="14335" max="14335" width="5.85546875" style="187" customWidth="1"/>
    <col min="14336" max="14336" width="1.5703125" style="187" customWidth="1"/>
    <col min="14337" max="14337" width="10.5703125" style="187" customWidth="1"/>
    <col min="14338" max="14338" width="6.7109375" style="187" customWidth="1"/>
    <col min="14339" max="14339" width="1.5703125" style="187" customWidth="1"/>
    <col min="14340" max="14340" width="10.5703125" style="187" customWidth="1"/>
    <col min="14341" max="14341" width="9.7109375" style="187" customWidth="1"/>
    <col min="14342" max="14342" width="13.28515625" style="187" bestFit="1" customWidth="1"/>
    <col min="14343" max="14343" width="7.7109375" style="187" customWidth="1"/>
    <col min="14344" max="14344" width="11.42578125" style="187"/>
    <col min="14345" max="14345" width="13.28515625" style="187" bestFit="1" customWidth="1"/>
    <col min="14346" max="14582" width="11.42578125" style="187"/>
    <col min="14583" max="14583" width="0.140625" style="187" customWidth="1"/>
    <col min="14584" max="14584" width="2.7109375" style="187" customWidth="1"/>
    <col min="14585" max="14585" width="15.42578125" style="187" customWidth="1"/>
    <col min="14586" max="14586" width="1.28515625" style="187" customWidth="1"/>
    <col min="14587" max="14587" width="27.7109375" style="187" customWidth="1"/>
    <col min="14588" max="14588" width="6.7109375" style="187" customWidth="1"/>
    <col min="14589" max="14589" width="1.5703125" style="187" customWidth="1"/>
    <col min="14590" max="14590" width="10.5703125" style="187" customWidth="1"/>
    <col min="14591" max="14591" width="5.85546875" style="187" customWidth="1"/>
    <col min="14592" max="14592" width="1.5703125" style="187" customWidth="1"/>
    <col min="14593" max="14593" width="10.5703125" style="187" customWidth="1"/>
    <col min="14594" max="14594" width="6.7109375" style="187" customWidth="1"/>
    <col min="14595" max="14595" width="1.5703125" style="187" customWidth="1"/>
    <col min="14596" max="14596" width="10.5703125" style="187" customWidth="1"/>
    <col min="14597" max="14597" width="9.7109375" style="187" customWidth="1"/>
    <col min="14598" max="14598" width="13.28515625" style="187" bestFit="1" customWidth="1"/>
    <col min="14599" max="14599" width="7.7109375" style="187" customWidth="1"/>
    <col min="14600" max="14600" width="11.42578125" style="187"/>
    <col min="14601" max="14601" width="13.28515625" style="187" bestFit="1" customWidth="1"/>
    <col min="14602" max="14838" width="11.42578125" style="187"/>
    <col min="14839" max="14839" width="0.140625" style="187" customWidth="1"/>
    <col min="14840" max="14840" width="2.7109375" style="187" customWidth="1"/>
    <col min="14841" max="14841" width="15.42578125" style="187" customWidth="1"/>
    <col min="14842" max="14842" width="1.28515625" style="187" customWidth="1"/>
    <col min="14843" max="14843" width="27.7109375" style="187" customWidth="1"/>
    <col min="14844" max="14844" width="6.7109375" style="187" customWidth="1"/>
    <col min="14845" max="14845" width="1.5703125" style="187" customWidth="1"/>
    <col min="14846" max="14846" width="10.5703125" style="187" customWidth="1"/>
    <col min="14847" max="14847" width="5.85546875" style="187" customWidth="1"/>
    <col min="14848" max="14848" width="1.5703125" style="187" customWidth="1"/>
    <col min="14849" max="14849" width="10.5703125" style="187" customWidth="1"/>
    <col min="14850" max="14850" width="6.7109375" style="187" customWidth="1"/>
    <col min="14851" max="14851" width="1.5703125" style="187" customWidth="1"/>
    <col min="14852" max="14852" width="10.5703125" style="187" customWidth="1"/>
    <col min="14853" max="14853" width="9.7109375" style="187" customWidth="1"/>
    <col min="14854" max="14854" width="13.28515625" style="187" bestFit="1" customWidth="1"/>
    <col min="14855" max="14855" width="7.7109375" style="187" customWidth="1"/>
    <col min="14856" max="14856" width="11.42578125" style="187"/>
    <col min="14857" max="14857" width="13.28515625" style="187" bestFit="1" customWidth="1"/>
    <col min="14858" max="15094" width="11.42578125" style="187"/>
    <col min="15095" max="15095" width="0.140625" style="187" customWidth="1"/>
    <col min="15096" max="15096" width="2.7109375" style="187" customWidth="1"/>
    <col min="15097" max="15097" width="15.42578125" style="187" customWidth="1"/>
    <col min="15098" max="15098" width="1.28515625" style="187" customWidth="1"/>
    <col min="15099" max="15099" width="27.7109375" style="187" customWidth="1"/>
    <col min="15100" max="15100" width="6.7109375" style="187" customWidth="1"/>
    <col min="15101" max="15101" width="1.5703125" style="187" customWidth="1"/>
    <col min="15102" max="15102" width="10.5703125" style="187" customWidth="1"/>
    <col min="15103" max="15103" width="5.85546875" style="187" customWidth="1"/>
    <col min="15104" max="15104" width="1.5703125" style="187" customWidth="1"/>
    <col min="15105" max="15105" width="10.5703125" style="187" customWidth="1"/>
    <col min="15106" max="15106" width="6.7109375" style="187" customWidth="1"/>
    <col min="15107" max="15107" width="1.5703125" style="187" customWidth="1"/>
    <col min="15108" max="15108" width="10.5703125" style="187" customWidth="1"/>
    <col min="15109" max="15109" width="9.7109375" style="187" customWidth="1"/>
    <col min="15110" max="15110" width="13.28515625" style="187" bestFit="1" customWidth="1"/>
    <col min="15111" max="15111" width="7.7109375" style="187" customWidth="1"/>
    <col min="15112" max="15112" width="11.42578125" style="187"/>
    <col min="15113" max="15113" width="13.28515625" style="187" bestFit="1" customWidth="1"/>
    <col min="15114" max="15350" width="11.42578125" style="187"/>
    <col min="15351" max="15351" width="0.140625" style="187" customWidth="1"/>
    <col min="15352" max="15352" width="2.7109375" style="187" customWidth="1"/>
    <col min="15353" max="15353" width="15.42578125" style="187" customWidth="1"/>
    <col min="15354" max="15354" width="1.28515625" style="187" customWidth="1"/>
    <col min="15355" max="15355" width="27.7109375" style="187" customWidth="1"/>
    <col min="15356" max="15356" width="6.7109375" style="187" customWidth="1"/>
    <col min="15357" max="15357" width="1.5703125" style="187" customWidth="1"/>
    <col min="15358" max="15358" width="10.5703125" style="187" customWidth="1"/>
    <col min="15359" max="15359" width="5.85546875" style="187" customWidth="1"/>
    <col min="15360" max="15360" width="1.5703125" style="187" customWidth="1"/>
    <col min="15361" max="15361" width="10.5703125" style="187" customWidth="1"/>
    <col min="15362" max="15362" width="6.7109375" style="187" customWidth="1"/>
    <col min="15363" max="15363" width="1.5703125" style="187" customWidth="1"/>
    <col min="15364" max="15364" width="10.5703125" style="187" customWidth="1"/>
    <col min="15365" max="15365" width="9.7109375" style="187" customWidth="1"/>
    <col min="15366" max="15366" width="13.28515625" style="187" bestFit="1" customWidth="1"/>
    <col min="15367" max="15367" width="7.7109375" style="187" customWidth="1"/>
    <col min="15368" max="15368" width="11.42578125" style="187"/>
    <col min="15369" max="15369" width="13.28515625" style="187" bestFit="1" customWidth="1"/>
    <col min="15370" max="15606" width="11.42578125" style="187"/>
    <col min="15607" max="15607" width="0.140625" style="187" customWidth="1"/>
    <col min="15608" max="15608" width="2.7109375" style="187" customWidth="1"/>
    <col min="15609" max="15609" width="15.42578125" style="187" customWidth="1"/>
    <col min="15610" max="15610" width="1.28515625" style="187" customWidth="1"/>
    <col min="15611" max="15611" width="27.7109375" style="187" customWidth="1"/>
    <col min="15612" max="15612" width="6.7109375" style="187" customWidth="1"/>
    <col min="15613" max="15613" width="1.5703125" style="187" customWidth="1"/>
    <col min="15614" max="15614" width="10.5703125" style="187" customWidth="1"/>
    <col min="15615" max="15615" width="5.85546875" style="187" customWidth="1"/>
    <col min="15616" max="15616" width="1.5703125" style="187" customWidth="1"/>
    <col min="15617" max="15617" width="10.5703125" style="187" customWidth="1"/>
    <col min="15618" max="15618" width="6.7109375" style="187" customWidth="1"/>
    <col min="15619" max="15619" width="1.5703125" style="187" customWidth="1"/>
    <col min="15620" max="15620" width="10.5703125" style="187" customWidth="1"/>
    <col min="15621" max="15621" width="9.7109375" style="187" customWidth="1"/>
    <col min="15622" max="15622" width="13.28515625" style="187" bestFit="1" customWidth="1"/>
    <col min="15623" max="15623" width="7.7109375" style="187" customWidth="1"/>
    <col min="15624" max="15624" width="11.42578125" style="187"/>
    <col min="15625" max="15625" width="13.28515625" style="187" bestFit="1" customWidth="1"/>
    <col min="15626" max="15862" width="11.42578125" style="187"/>
    <col min="15863" max="15863" width="0.140625" style="187" customWidth="1"/>
    <col min="15864" max="15864" width="2.7109375" style="187" customWidth="1"/>
    <col min="15865" max="15865" width="15.42578125" style="187" customWidth="1"/>
    <col min="15866" max="15866" width="1.28515625" style="187" customWidth="1"/>
    <col min="15867" max="15867" width="27.7109375" style="187" customWidth="1"/>
    <col min="15868" max="15868" width="6.7109375" style="187" customWidth="1"/>
    <col min="15869" max="15869" width="1.5703125" style="187" customWidth="1"/>
    <col min="15870" max="15870" width="10.5703125" style="187" customWidth="1"/>
    <col min="15871" max="15871" width="5.85546875" style="187" customWidth="1"/>
    <col min="15872" max="15872" width="1.5703125" style="187" customWidth="1"/>
    <col min="15873" max="15873" width="10.5703125" style="187" customWidth="1"/>
    <col min="15874" max="15874" width="6.7109375" style="187" customWidth="1"/>
    <col min="15875" max="15875" width="1.5703125" style="187" customWidth="1"/>
    <col min="15876" max="15876" width="10.5703125" style="187" customWidth="1"/>
    <col min="15877" max="15877" width="9.7109375" style="187" customWidth="1"/>
    <col min="15878" max="15878" width="13.28515625" style="187" bestFit="1" customWidth="1"/>
    <col min="15879" max="15879" width="7.7109375" style="187" customWidth="1"/>
    <col min="15880" max="15880" width="11.42578125" style="187"/>
    <col min="15881" max="15881" width="13.28515625" style="187" bestFit="1" customWidth="1"/>
    <col min="15882" max="16118" width="11.42578125" style="187"/>
    <col min="16119" max="16119" width="0.140625" style="187" customWidth="1"/>
    <col min="16120" max="16120" width="2.7109375" style="187" customWidth="1"/>
    <col min="16121" max="16121" width="15.42578125" style="187" customWidth="1"/>
    <col min="16122" max="16122" width="1.28515625" style="187" customWidth="1"/>
    <col min="16123" max="16123" width="27.7109375" style="187" customWidth="1"/>
    <col min="16124" max="16124" width="6.7109375" style="187" customWidth="1"/>
    <col min="16125" max="16125" width="1.5703125" style="187" customWidth="1"/>
    <col min="16126" max="16126" width="10.5703125" style="187" customWidth="1"/>
    <col min="16127" max="16127" width="5.85546875" style="187" customWidth="1"/>
    <col min="16128" max="16128" width="1.5703125" style="187" customWidth="1"/>
    <col min="16129" max="16129" width="10.5703125" style="187" customWidth="1"/>
    <col min="16130" max="16130" width="6.7109375" style="187" customWidth="1"/>
    <col min="16131" max="16131" width="1.5703125" style="187" customWidth="1"/>
    <col min="16132" max="16132" width="10.5703125" style="187" customWidth="1"/>
    <col min="16133" max="16133" width="9.7109375" style="187" customWidth="1"/>
    <col min="16134" max="16134" width="13.28515625" style="187" bestFit="1" customWidth="1"/>
    <col min="16135" max="16135" width="7.7109375" style="187" customWidth="1"/>
    <col min="16136" max="16136" width="11.42578125" style="187"/>
    <col min="16137" max="16137" width="13.28515625" style="187" bestFit="1" customWidth="1"/>
    <col min="16138" max="16384" width="11.42578125" style="187"/>
  </cols>
  <sheetData>
    <row r="1" spans="1:12" s="158" customFormat="1" ht="0.75" customHeight="1"/>
    <row r="2" spans="1:12" s="158" customFormat="1" ht="21" customHeight="1">
      <c r="E2" s="928"/>
      <c r="K2" s="931" t="s">
        <v>36</v>
      </c>
    </row>
    <row r="3" spans="1:12" s="158" customFormat="1" ht="15" customHeight="1">
      <c r="E3" s="1032" t="s">
        <v>559</v>
      </c>
      <c r="F3" s="1032"/>
      <c r="G3" s="1032"/>
      <c r="H3" s="1032"/>
      <c r="I3" s="1032"/>
      <c r="J3" s="1032"/>
      <c r="K3" s="1032"/>
    </row>
    <row r="4" spans="1:12" s="160" customFormat="1" ht="20.25" customHeight="1">
      <c r="B4" s="159"/>
      <c r="C4" s="6" t="str">
        <f>Indice!C4</f>
        <v>Producción de energía eléctrica</v>
      </c>
      <c r="L4" s="185"/>
    </row>
    <row r="5" spans="1:12" s="160" customFormat="1" ht="12.75" customHeight="1">
      <c r="B5" s="159"/>
      <c r="C5" s="161"/>
      <c r="L5" s="185"/>
    </row>
    <row r="6" spans="1:12" s="160" customFormat="1" ht="13.5" customHeight="1">
      <c r="B6" s="159"/>
      <c r="C6" s="162"/>
      <c r="D6" s="163"/>
      <c r="E6" s="163"/>
      <c r="L6" s="185"/>
    </row>
    <row r="7" spans="1:12" s="160" customFormat="1" ht="12.75" customHeight="1">
      <c r="B7" s="159"/>
      <c r="C7" s="1033" t="s">
        <v>231</v>
      </c>
      <c r="D7" s="163"/>
      <c r="E7" s="253"/>
      <c r="F7" s="1034" t="s">
        <v>199</v>
      </c>
      <c r="G7" s="1034"/>
      <c r="H7" s="1034" t="s">
        <v>200</v>
      </c>
      <c r="I7" s="1034"/>
      <c r="J7" s="1034" t="s">
        <v>26</v>
      </c>
      <c r="K7" s="1035"/>
      <c r="L7" s="185"/>
    </row>
    <row r="8" spans="1:12" s="160" customFormat="1" ht="12.75" customHeight="1">
      <c r="B8" s="159"/>
      <c r="C8" s="1033"/>
      <c r="D8" s="163"/>
      <c r="E8" s="253"/>
      <c r="F8" s="1036" t="s">
        <v>261</v>
      </c>
      <c r="G8" s="1036"/>
      <c r="H8" s="1036" t="s">
        <v>203</v>
      </c>
      <c r="I8" s="1036"/>
      <c r="J8" s="1036" t="s">
        <v>204</v>
      </c>
      <c r="K8" s="1036"/>
      <c r="L8" s="185"/>
    </row>
    <row r="9" spans="1:12" ht="12.75" customHeight="1">
      <c r="A9" s="160"/>
      <c r="B9" s="159"/>
      <c r="C9" s="758"/>
      <c r="D9" s="163"/>
      <c r="E9" s="254"/>
      <c r="F9" s="255" t="s">
        <v>8</v>
      </c>
      <c r="G9" s="255" t="str">
        <f>'Data 1'!F55</f>
        <v>%20/19</v>
      </c>
      <c r="H9" s="255" t="s">
        <v>8</v>
      </c>
      <c r="I9" s="255" t="str">
        <f>'Data 1'!I55</f>
        <v>%20/19</v>
      </c>
      <c r="J9" s="255" t="s">
        <v>8</v>
      </c>
      <c r="K9" s="255" t="str">
        <f>'Data 1'!L55</f>
        <v>%20/19</v>
      </c>
      <c r="L9" s="186"/>
    </row>
    <row r="10" spans="1:12">
      <c r="A10" s="160"/>
      <c r="B10" s="159"/>
      <c r="C10" s="284"/>
      <c r="D10" s="163"/>
      <c r="E10" s="449" t="s">
        <v>205</v>
      </c>
      <c r="F10" s="450">
        <f>'Data 1'!E56</f>
        <v>30610.772670926002</v>
      </c>
      <c r="G10" s="442">
        <f>'Data 1'!F56</f>
        <v>23.852503707094797</v>
      </c>
      <c r="H10" s="450">
        <f>'Data 1'!H56</f>
        <v>3.4808159999999999</v>
      </c>
      <c r="I10" s="442">
        <f>'Data 1'!I56</f>
        <v>-0.81786136504745643</v>
      </c>
      <c r="J10" s="450">
        <f>'Data 1'!K56</f>
        <v>30614.253486926002</v>
      </c>
      <c r="K10" s="442">
        <f>'Data 1'!L56</f>
        <v>23.849001095278432</v>
      </c>
      <c r="L10" s="288"/>
    </row>
    <row r="11" spans="1:12" ht="12.75" customHeight="1">
      <c r="A11" s="160"/>
      <c r="B11" s="159"/>
      <c r="C11" s="162"/>
      <c r="D11" s="163"/>
      <c r="E11" s="449" t="s">
        <v>206</v>
      </c>
      <c r="F11" s="450" t="str">
        <f>'Data 1'!E62</f>
        <v>-</v>
      </c>
      <c r="G11" s="442" t="str">
        <f>'Data 1'!F62</f>
        <v>-</v>
      </c>
      <c r="H11" s="450">
        <f>'Data 1'!H62</f>
        <v>19.540226999999998</v>
      </c>
      <c r="I11" s="442">
        <f>'Data 1'!I62</f>
        <v>-15.951378480310197</v>
      </c>
      <c r="J11" s="450">
        <f>'Data 1'!K62</f>
        <v>19.540226999999998</v>
      </c>
      <c r="K11" s="442">
        <f>'Data 1'!L62</f>
        <v>-15.951378480310197</v>
      </c>
      <c r="L11" s="288"/>
    </row>
    <row r="12" spans="1:12" ht="12.75" customHeight="1">
      <c r="A12" s="160"/>
      <c r="B12" s="159"/>
      <c r="C12" s="162"/>
      <c r="D12" s="163"/>
      <c r="E12" s="449" t="s">
        <v>207</v>
      </c>
      <c r="F12" s="450">
        <f>'Data 1'!E63</f>
        <v>53795.318484999996</v>
      </c>
      <c r="G12" s="442">
        <f>'Data 1'!F63</f>
        <v>1.307820726213893</v>
      </c>
      <c r="H12" s="450">
        <f>'Data 1'!H63</f>
        <v>1104.071533</v>
      </c>
      <c r="I12" s="442">
        <f>'Data 1'!I63</f>
        <v>-3.5072376397513483</v>
      </c>
      <c r="J12" s="450">
        <f>'Data 1'!K63</f>
        <v>54899.390017999998</v>
      </c>
      <c r="K12" s="442">
        <f>'Data 1'!L63</f>
        <v>1.2062557742005486</v>
      </c>
      <c r="L12" s="288"/>
    </row>
    <row r="13" spans="1:12" ht="12.75" customHeight="1">
      <c r="A13" s="160"/>
      <c r="B13" s="159"/>
      <c r="C13" s="162"/>
      <c r="D13" s="163"/>
      <c r="E13" s="449" t="s">
        <v>208</v>
      </c>
      <c r="F13" s="450">
        <f>'Data 1'!E64</f>
        <v>14912.399223999999</v>
      </c>
      <c r="G13" s="442">
        <f>'Data 1'!F64</f>
        <v>68.46412194084013</v>
      </c>
      <c r="H13" s="450">
        <f>'Data 1'!H64</f>
        <v>376.47745700000002</v>
      </c>
      <c r="I13" s="442">
        <f>'Data 1'!I64</f>
        <v>-5.8913415509851514</v>
      </c>
      <c r="J13" s="450">
        <f>'Data 1'!K64</f>
        <v>15288.876681</v>
      </c>
      <c r="K13" s="442">
        <f>'Data 1'!L64</f>
        <v>65.249086471249115</v>
      </c>
      <c r="L13" s="288"/>
    </row>
    <row r="14" spans="1:12">
      <c r="A14" s="160"/>
      <c r="B14" s="159"/>
      <c r="C14" s="162"/>
      <c r="D14" s="163"/>
      <c r="E14" s="449" t="s">
        <v>209</v>
      </c>
      <c r="F14" s="450">
        <f>'Data 1'!E65</f>
        <v>4538.3101299999998</v>
      </c>
      <c r="G14" s="442">
        <f>'Data 1'!F65</f>
        <v>-12.157735143879478</v>
      </c>
      <c r="H14" s="450" t="str">
        <f>'Data 1'!H65</f>
        <v>-</v>
      </c>
      <c r="I14" s="442" t="str">
        <f>'Data 1'!I65</f>
        <v>-</v>
      </c>
      <c r="J14" s="450">
        <f>'Data 1'!K65</f>
        <v>4538.3101299999998</v>
      </c>
      <c r="K14" s="442">
        <f>'Data 1'!L65</f>
        <v>-12.157735143879478</v>
      </c>
      <c r="L14" s="288"/>
    </row>
    <row r="15" spans="1:12">
      <c r="A15" s="160"/>
      <c r="B15" s="159"/>
      <c r="C15" s="162"/>
      <c r="D15" s="163"/>
      <c r="E15" s="449" t="s">
        <v>394</v>
      </c>
      <c r="F15" s="450">
        <f>'Data 1'!E66</f>
        <v>4470.2896860000001</v>
      </c>
      <c r="G15" s="442">
        <f>'Data 1'!F66</f>
        <v>23.940524883004223</v>
      </c>
      <c r="H15" s="450">
        <f>'Data 1'!H66</f>
        <v>9.8163809999999998</v>
      </c>
      <c r="I15" s="442">
        <f>'Data 1'!I66</f>
        <v>-10.04826196272287</v>
      </c>
      <c r="J15" s="450">
        <f>'Data 1'!K66</f>
        <v>4480.1060669999997</v>
      </c>
      <c r="K15" s="442">
        <f>'Data 1'!L66</f>
        <v>23.837996730283816</v>
      </c>
      <c r="L15" s="288"/>
    </row>
    <row r="16" spans="1:12">
      <c r="A16" s="160"/>
      <c r="B16" s="159"/>
      <c r="C16" s="162"/>
      <c r="D16" s="163"/>
      <c r="E16" s="449" t="s">
        <v>369</v>
      </c>
      <c r="F16" s="450">
        <f>'Data 1'!E69</f>
        <v>606.12480049999999</v>
      </c>
      <c r="G16" s="442">
        <f>'Data 1'!F69</f>
        <v>-17.975243598906843</v>
      </c>
      <c r="H16" s="450">
        <f>'Data 1'!H69</f>
        <v>119.52740349999999</v>
      </c>
      <c r="I16" s="442">
        <f>'Data 1'!I69</f>
        <v>-20.769456518136241</v>
      </c>
      <c r="J16" s="450">
        <f>'Data 1'!K69</f>
        <v>725.65220399999998</v>
      </c>
      <c r="K16" s="442">
        <f>'Data 1'!L69</f>
        <v>-18.448978339568246</v>
      </c>
      <c r="L16" s="288"/>
    </row>
    <row r="17" spans="1:12">
      <c r="A17" s="160"/>
      <c r="B17" s="159"/>
      <c r="C17" s="162"/>
      <c r="D17" s="163"/>
      <c r="E17" s="748" t="s">
        <v>509</v>
      </c>
      <c r="F17" s="749">
        <f>SUM(F10:F16)</f>
        <v>108933.21499642599</v>
      </c>
      <c r="G17" s="750">
        <f>((SUM('Data 1'!E56,'Data 1'!E62:E66,'Data 1'!E69)/SUM('Data 1'!D56,'Data 1'!D62:D66,'Data 1'!D69))-1)*100</f>
        <v>13.259123961366814</v>
      </c>
      <c r="H17" s="749">
        <f>SUM(H10:H16)</f>
        <v>1632.9138175000001</v>
      </c>
      <c r="I17" s="750">
        <f>((SUM('Data 1'!H56,'Data 1'!H62:H66,'Data 1'!H69)/SUM('Data 1'!G56,'Data 1'!G62:G66,'Data 1'!G69))-1)*100</f>
        <v>-5.7632599530348045</v>
      </c>
      <c r="J17" s="749">
        <f>SUM(J10:J16)</f>
        <v>110566.12881392599</v>
      </c>
      <c r="K17" s="750">
        <f>((SUM('Data 1'!K56,'Data 1'!K62:K66,'Data 1'!K69)/SUM('Data 1'!J56,'Data 1'!J62:J66,'Data 1'!J69))-1)*100</f>
        <v>12.922483534080719</v>
      </c>
      <c r="L17" s="288"/>
    </row>
    <row r="18" spans="1:12">
      <c r="A18" s="160"/>
      <c r="B18" s="159"/>
      <c r="C18" s="284"/>
      <c r="D18" s="163"/>
      <c r="E18" s="449" t="s">
        <v>530</v>
      </c>
      <c r="F18" s="450">
        <f>'Data 1'!E57</f>
        <v>2748.1007182180001</v>
      </c>
      <c r="G18" s="442">
        <f>'Data 1'!F57</f>
        <v>67.00651922195236</v>
      </c>
      <c r="H18" s="450" t="str">
        <f>'Data 1'!H57</f>
        <v>-</v>
      </c>
      <c r="I18" s="442" t="str">
        <f>'Data 1'!I57</f>
        <v>-</v>
      </c>
      <c r="J18" s="450">
        <f>'Data 1'!K57</f>
        <v>2748.1007182180001</v>
      </c>
      <c r="K18" s="442">
        <f>'Data 1'!L57</f>
        <v>67.00651922195236</v>
      </c>
      <c r="L18" s="288"/>
    </row>
    <row r="19" spans="1:12">
      <c r="A19" s="160"/>
      <c r="B19" s="159"/>
      <c r="C19" s="162"/>
      <c r="D19" s="163"/>
      <c r="E19" s="449" t="s">
        <v>3</v>
      </c>
      <c r="F19" s="450">
        <f>'Data 1'!E58</f>
        <v>55756.774911</v>
      </c>
      <c r="G19" s="442">
        <f>'Data 1'!F58</f>
        <v>-0.12082901617582742</v>
      </c>
      <c r="H19" s="450" t="str">
        <f>'Data 1'!H58</f>
        <v>-</v>
      </c>
      <c r="I19" s="442" t="str">
        <f>'Data 1'!I58</f>
        <v>-</v>
      </c>
      <c r="J19" s="450">
        <f>'Data 1'!K58</f>
        <v>55756.774911</v>
      </c>
      <c r="K19" s="442">
        <f>'Data 1'!L58</f>
        <v>-0.12082901617582742</v>
      </c>
      <c r="L19" s="288"/>
    </row>
    <row r="20" spans="1:12">
      <c r="A20" s="160"/>
      <c r="B20" s="159"/>
      <c r="C20" s="162"/>
      <c r="D20" s="163"/>
      <c r="E20" s="449" t="s">
        <v>4</v>
      </c>
      <c r="F20" s="450">
        <f>'Data 1'!E59</f>
        <v>4800.055719</v>
      </c>
      <c r="G20" s="442">
        <f>'Data 1'!F59</f>
        <v>-55.016477341959614</v>
      </c>
      <c r="H20" s="450">
        <f>'Data 1'!H59</f>
        <v>221.66149100000001</v>
      </c>
      <c r="I20" s="442">
        <f>'Data 1'!I59</f>
        <v>-88.916591257517894</v>
      </c>
      <c r="J20" s="450">
        <f>'Data 1'!K59</f>
        <v>5021.7172099999998</v>
      </c>
      <c r="K20" s="442">
        <f>'Data 1'!L59</f>
        <v>-60.367288146114461</v>
      </c>
      <c r="L20" s="288"/>
    </row>
    <row r="21" spans="1:12" ht="12.75" customHeight="1">
      <c r="A21" s="160"/>
      <c r="B21" s="159"/>
      <c r="C21" s="166"/>
      <c r="D21" s="163"/>
      <c r="E21" s="449" t="s">
        <v>531</v>
      </c>
      <c r="F21" s="450" t="str">
        <f>'Data 1'!E60</f>
        <v>-</v>
      </c>
      <c r="G21" s="442" t="str">
        <f>'Data 1'!F60</f>
        <v>-</v>
      </c>
      <c r="H21" s="450">
        <f>'Data 1'!H60</f>
        <v>4193.6306909999994</v>
      </c>
      <c r="I21" s="442">
        <f>'Data 1'!I60</f>
        <v>-26.370641935829241</v>
      </c>
      <c r="J21" s="450">
        <f>'Data 1'!K60</f>
        <v>4193.6306909999994</v>
      </c>
      <c r="K21" s="442">
        <f>'Data 1'!L60</f>
        <v>-26.370641935829241</v>
      </c>
      <c r="L21" s="288"/>
    </row>
    <row r="22" spans="1:12">
      <c r="A22" s="160"/>
      <c r="B22" s="159"/>
      <c r="C22" s="166"/>
      <c r="D22" s="163"/>
      <c r="E22" s="449" t="s">
        <v>532</v>
      </c>
      <c r="F22" s="450">
        <f>'Data 1'!E61</f>
        <v>38356.553178999995</v>
      </c>
      <c r="G22" s="442">
        <f>'Data 1'!F61</f>
        <v>-25.001737345890973</v>
      </c>
      <c r="H22" s="450">
        <f>'Data 1'!H61</f>
        <v>5666.4065410000003</v>
      </c>
      <c r="I22" s="442">
        <f>'Data 1'!I61</f>
        <v>38.248380172224827</v>
      </c>
      <c r="J22" s="450">
        <f>'Data 1'!K61</f>
        <v>44022.959719999999</v>
      </c>
      <c r="K22" s="442">
        <f>'Data 1'!L61</f>
        <v>-20.30885294953584</v>
      </c>
      <c r="L22" s="288"/>
    </row>
    <row r="23" spans="1:12">
      <c r="A23" s="160"/>
      <c r="B23" s="159"/>
      <c r="C23" s="162"/>
      <c r="D23" s="163"/>
      <c r="E23" s="449" t="s">
        <v>219</v>
      </c>
      <c r="F23" s="450">
        <f>'Data 1'!E67</f>
        <v>26974.436701999999</v>
      </c>
      <c r="G23" s="442">
        <f>'Data 1'!F67</f>
        <v>-8.8107240761924448</v>
      </c>
      <c r="H23" s="450">
        <f>'Data 1'!H67</f>
        <v>33.823183</v>
      </c>
      <c r="I23" s="442">
        <f>'Data 1'!I67</f>
        <v>-1.7552466097566888</v>
      </c>
      <c r="J23" s="450">
        <f>'Data 1'!K67</f>
        <v>27008.259884999999</v>
      </c>
      <c r="K23" s="442">
        <f>'Data 1'!L67</f>
        <v>-8.8025221144049421</v>
      </c>
      <c r="L23" s="288"/>
    </row>
    <row r="24" spans="1:12">
      <c r="A24" s="160"/>
      <c r="B24" s="159"/>
      <c r="C24" s="162"/>
      <c r="D24" s="163"/>
      <c r="E24" s="449" t="s">
        <v>370</v>
      </c>
      <c r="F24" s="450">
        <f>'Data 1'!E68</f>
        <v>1895.7891605</v>
      </c>
      <c r="G24" s="442">
        <f>'Data 1'!F68</f>
        <v>-8.4868521125305065</v>
      </c>
      <c r="H24" s="450">
        <f>'Data 1'!H68</f>
        <v>119.52740349999999</v>
      </c>
      <c r="I24" s="442">
        <f>'Data 1'!I68</f>
        <v>-20.769456518136241</v>
      </c>
      <c r="J24" s="450">
        <f>'Data 1'!K68</f>
        <v>2015.316564</v>
      </c>
      <c r="K24" s="442">
        <f>'Data 1'!L68</f>
        <v>-9.3205922611886756</v>
      </c>
      <c r="L24" s="288"/>
    </row>
    <row r="25" spans="1:12">
      <c r="A25" s="160"/>
      <c r="B25" s="159"/>
      <c r="C25" s="162"/>
      <c r="D25" s="163"/>
      <c r="E25" s="748" t="s">
        <v>510</v>
      </c>
      <c r="F25" s="749">
        <f>SUM(F18:F24)</f>
        <v>130531.71038971799</v>
      </c>
      <c r="G25" s="750">
        <f>((SUM('Data 1'!E57:E61,'Data 1'!E67:E68)/SUM('Data 1'!D57:D61,'Data 1'!D67:D68))-1)*100</f>
        <v>-13.51850414737773</v>
      </c>
      <c r="H25" s="749">
        <f>SUM(H18:H24)</f>
        <v>10235.0493095</v>
      </c>
      <c r="I25" s="750">
        <f>((SUM('Data 1'!H57:H61,'Data 1'!H67:H68)/SUM('Data 1'!G57:G61,'Data 1'!G67:G68))-1)*100</f>
        <v>-14.562236170893705</v>
      </c>
      <c r="J25" s="749">
        <f>SUM(J18:J24)</f>
        <v>140766.759699218</v>
      </c>
      <c r="K25" s="750">
        <f>((SUM('Data 1'!K57:K61,'Data 1'!K67:K68)/SUM('Data 1'!J57:J61,'Data 1'!J67:J68))-1)*100</f>
        <v>-13.595252059352914</v>
      </c>
      <c r="L25" s="288"/>
    </row>
    <row r="26" spans="1:12">
      <c r="A26" s="160"/>
      <c r="B26" s="159"/>
      <c r="C26" s="162"/>
      <c r="D26" s="163"/>
      <c r="E26" s="751" t="s">
        <v>222</v>
      </c>
      <c r="F26" s="450">
        <f>'Data 1'!E71</f>
        <v>-4621.3283244130098</v>
      </c>
      <c r="G26" s="442">
        <f>'Data 1'!F71</f>
        <v>52.654580237882634</v>
      </c>
      <c r="H26" s="450" t="str">
        <f>'Data 1'!H71</f>
        <v>-</v>
      </c>
      <c r="I26" s="442" t="str">
        <f>'Data 1'!I71</f>
        <v>-</v>
      </c>
      <c r="J26" s="450">
        <f>'Data 1'!K71</f>
        <v>-4621.3283244130098</v>
      </c>
      <c r="K26" s="442">
        <f>'Data 1'!L71</f>
        <v>52.654580237882634</v>
      </c>
      <c r="L26" s="288"/>
    </row>
    <row r="27" spans="1:12">
      <c r="A27" s="160"/>
      <c r="B27" s="159"/>
      <c r="C27" s="162"/>
      <c r="D27" s="163"/>
      <c r="E27" s="752" t="s">
        <v>392</v>
      </c>
      <c r="F27" s="450">
        <f>'Data 1'!E72</f>
        <v>-1426.537525</v>
      </c>
      <c r="G27" s="442">
        <f>'Data 1'!F72</f>
        <v>-15.830574825021804</v>
      </c>
      <c r="H27" s="450">
        <f>'Data 1'!H72</f>
        <v>1426.537525</v>
      </c>
      <c r="I27" s="442">
        <f>'Data 1'!I72</f>
        <v>-15.830574825021804</v>
      </c>
      <c r="J27" s="450">
        <f>'Data 1'!K72</f>
        <v>0</v>
      </c>
      <c r="K27" s="442" t="str">
        <f>'Data 1'!L72</f>
        <v>-</v>
      </c>
      <c r="L27" s="288"/>
    </row>
    <row r="28" spans="1:12">
      <c r="A28" s="160"/>
      <c r="B28" s="159"/>
      <c r="C28" s="162"/>
      <c r="D28" s="163"/>
      <c r="E28" s="752" t="s">
        <v>414</v>
      </c>
      <c r="F28" s="472">
        <f>'Data 1'!E73</f>
        <v>3279.584887</v>
      </c>
      <c r="G28" s="444">
        <f>'Data 1'!F73</f>
        <v>-52.208837914521247</v>
      </c>
      <c r="H28" s="472" t="str">
        <f>'Data 1'!H73</f>
        <v>-</v>
      </c>
      <c r="I28" s="444" t="str">
        <f>'Data 1'!I73</f>
        <v>-</v>
      </c>
      <c r="J28" s="472">
        <f>'Data 1'!K73</f>
        <v>3279.584887</v>
      </c>
      <c r="K28" s="444">
        <f>'Data 1'!L73</f>
        <v>-52.208837914521247</v>
      </c>
      <c r="L28" s="288"/>
    </row>
    <row r="29" spans="1:12" ht="16.149999999999999" customHeight="1">
      <c r="E29" s="753" t="s">
        <v>35</v>
      </c>
      <c r="F29" s="754">
        <f>SUM(F17,F25:F28)</f>
        <v>236696.64442373096</v>
      </c>
      <c r="G29" s="755">
        <f>'Data 1'!F74</f>
        <v>-5.0390020009274057</v>
      </c>
      <c r="H29" s="754">
        <f>SUM(H17,H25:H28)</f>
        <v>13294.500652000001</v>
      </c>
      <c r="I29" s="755">
        <f>'Data 1'!I74</f>
        <v>-13.712173837546759</v>
      </c>
      <c r="J29" s="754">
        <f>SUM(J17,J25:J28)</f>
        <v>249991.14507573098</v>
      </c>
      <c r="K29" s="755">
        <f>'Data 1'!L74</f>
        <v>-5.5439025292373874</v>
      </c>
      <c r="L29" s="851"/>
    </row>
    <row r="30" spans="1:12" ht="35.1" customHeight="1">
      <c r="E30" s="1031" t="s">
        <v>529</v>
      </c>
      <c r="F30" s="1031"/>
      <c r="G30" s="1031"/>
      <c r="H30" s="1031"/>
      <c r="I30" s="1031"/>
      <c r="J30" s="1031"/>
      <c r="K30" s="1031"/>
      <c r="L30" s="186"/>
    </row>
    <row r="31" spans="1:12" ht="12.75" customHeight="1">
      <c r="E31" s="1031" t="s">
        <v>533</v>
      </c>
      <c r="F31" s="1031"/>
      <c r="G31" s="1031"/>
      <c r="H31" s="1031"/>
      <c r="I31" s="1031"/>
      <c r="J31" s="1031"/>
      <c r="K31" s="1031"/>
      <c r="L31" s="186"/>
    </row>
    <row r="32" spans="1:12" ht="12.75" customHeight="1">
      <c r="E32" s="1031" t="s">
        <v>534</v>
      </c>
      <c r="F32" s="1031"/>
      <c r="G32" s="1031"/>
      <c r="H32" s="1031"/>
      <c r="I32" s="1031"/>
      <c r="J32" s="1031"/>
      <c r="K32" s="1031"/>
      <c r="L32" s="186"/>
    </row>
    <row r="33" spans="5:12" ht="12.75" customHeight="1">
      <c r="E33" s="1031" t="s">
        <v>535</v>
      </c>
      <c r="F33" s="1031"/>
      <c r="G33" s="1031"/>
      <c r="H33" s="1031"/>
      <c r="I33" s="1031"/>
      <c r="J33" s="1031"/>
      <c r="K33" s="1031"/>
      <c r="L33" s="186"/>
    </row>
    <row r="34" spans="5:12" ht="12.75" customHeight="1">
      <c r="E34" s="1031" t="s">
        <v>536</v>
      </c>
      <c r="F34" s="1031"/>
      <c r="G34" s="1031"/>
      <c r="H34" s="1031"/>
      <c r="I34" s="1031"/>
      <c r="J34" s="1031"/>
      <c r="K34" s="1031"/>
      <c r="L34" s="186"/>
    </row>
    <row r="35" spans="5:12" ht="12.75" customHeight="1">
      <c r="E35" s="1030" t="s">
        <v>415</v>
      </c>
      <c r="F35" s="1030"/>
      <c r="G35" s="1030"/>
      <c r="H35" s="1030"/>
      <c r="I35" s="1030"/>
      <c r="J35" s="1030"/>
      <c r="K35" s="1030"/>
      <c r="L35" s="186"/>
    </row>
    <row r="36" spans="5:12" ht="23.25" customHeight="1">
      <c r="E36" s="1030" t="s">
        <v>416</v>
      </c>
      <c r="F36" s="1030"/>
      <c r="G36" s="1030"/>
      <c r="H36" s="1030"/>
      <c r="I36" s="1030"/>
      <c r="J36" s="1030"/>
      <c r="K36" s="1030"/>
    </row>
    <row r="38" spans="5:12">
      <c r="E38" s="775"/>
      <c r="F38" s="188">
        <f>F25/J25*100</f>
        <v>92.729072309848121</v>
      </c>
      <c r="H38" s="188"/>
      <c r="J38" s="187"/>
    </row>
    <row r="39" spans="5:12">
      <c r="E39" s="188"/>
      <c r="F39" s="188"/>
      <c r="H39" s="188"/>
    </row>
    <row r="40" spans="5:12">
      <c r="E40" s="188"/>
      <c r="F40" s="188"/>
    </row>
    <row r="41" spans="5:12">
      <c r="E41" s="188"/>
      <c r="F41" s="189"/>
    </row>
    <row r="42" spans="5:12">
      <c r="F42" s="188"/>
    </row>
    <row r="43" spans="5:12">
      <c r="E43" s="188"/>
      <c r="F43" s="189"/>
    </row>
    <row r="44" spans="5:12">
      <c r="E44" s="188"/>
      <c r="F44" s="188"/>
    </row>
    <row r="45" spans="5:12">
      <c r="E45" s="188"/>
      <c r="F45" s="188"/>
    </row>
    <row r="46" spans="5:12">
      <c r="E46" s="188"/>
      <c r="F46" s="188"/>
    </row>
    <row r="47" spans="5:12">
      <c r="E47" s="188"/>
      <c r="F47" s="188"/>
    </row>
    <row r="48" spans="5:12">
      <c r="E48" s="188"/>
      <c r="F48" s="188"/>
    </row>
    <row r="49" spans="1:19">
      <c r="E49" s="188"/>
      <c r="F49" s="188"/>
    </row>
    <row r="50" spans="1:19">
      <c r="E50" s="188"/>
      <c r="F50" s="188"/>
    </row>
    <row r="52" spans="1:19" s="170" customFormat="1">
      <c r="A52" s="158"/>
      <c r="B52" s="158"/>
      <c r="C52" s="158"/>
      <c r="D52" s="158"/>
      <c r="E52" s="187"/>
      <c r="F52" s="187"/>
      <c r="G52" s="187"/>
      <c r="I52" s="187"/>
      <c r="K52" s="187"/>
      <c r="L52" s="187"/>
      <c r="M52" s="187"/>
      <c r="N52" s="187"/>
      <c r="O52" s="187"/>
      <c r="P52" s="187"/>
      <c r="Q52" s="187"/>
      <c r="R52" s="187"/>
      <c r="S52" s="187"/>
    </row>
  </sheetData>
  <mergeCells count="15">
    <mergeCell ref="E3:K3"/>
    <mergeCell ref="C7:C8"/>
    <mergeCell ref="F7:G7"/>
    <mergeCell ref="H7:I7"/>
    <mergeCell ref="J7:K7"/>
    <mergeCell ref="F8:G8"/>
    <mergeCell ref="H8:I8"/>
    <mergeCell ref="J8:K8"/>
    <mergeCell ref="E36:K36"/>
    <mergeCell ref="E30:K30"/>
    <mergeCell ref="E32:K32"/>
    <mergeCell ref="E33:K33"/>
    <mergeCell ref="E34:K34"/>
    <mergeCell ref="E31:K31"/>
    <mergeCell ref="E35:K35"/>
  </mergeCells>
  <hyperlinks>
    <hyperlink ref="C4" location="Indice!A1" display="Indice!A1" xr:uid="{37E04E06-D798-4EC0-BC1C-588B8D068AEB}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verticalDpi="4294967292" r:id="rId1"/>
  <headerFooter alignWithMargins="0"/>
  <ignoredErrors>
    <ignoredError sqref="G29 I29 G17 I17 G25 I25" formula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autoPageBreaks="0"/>
  </sheetPr>
  <dimension ref="B1:E28"/>
  <sheetViews>
    <sheetView showGridLines="0" showRowColHeaders="0" showOutlineSymbols="0" zoomScaleNormal="100" workbookViewId="0">
      <selection activeCell="B2" sqref="B2"/>
    </sheetView>
  </sheetViews>
  <sheetFormatPr baseColWidth="10" defaultColWidth="11.42578125" defaultRowHeight="12.75"/>
  <cols>
    <col min="1" max="1" width="0.140625" style="1" customWidth="1"/>
    <col min="2" max="2" width="2.7109375" style="1" customWidth="1"/>
    <col min="3" max="3" width="23.7109375" style="1" customWidth="1"/>
    <col min="4" max="4" width="1.28515625" style="1" customWidth="1"/>
    <col min="5" max="5" width="105.7109375" style="1" customWidth="1"/>
    <col min="6" max="16384" width="11.42578125" style="1"/>
  </cols>
  <sheetData>
    <row r="1" spans="2:5" ht="0.75" customHeight="1"/>
    <row r="2" spans="2:5" ht="21" customHeight="1">
      <c r="E2" s="66" t="s">
        <v>36</v>
      </c>
    </row>
    <row r="3" spans="2:5" ht="15" customHeight="1">
      <c r="E3" s="987" t="s">
        <v>559</v>
      </c>
    </row>
    <row r="4" spans="2:5" s="4" customFormat="1" ht="20.25" customHeight="1">
      <c r="B4" s="5"/>
      <c r="C4" s="6" t="str">
        <f>Indice!C4</f>
        <v>Producción de energía eléctrica</v>
      </c>
    </row>
    <row r="5" spans="2:5" s="4" customFormat="1" ht="12.75" customHeight="1">
      <c r="B5" s="5"/>
      <c r="C5" s="7"/>
    </row>
    <row r="6" spans="2:5" s="4" customFormat="1" ht="13.5" customHeight="1">
      <c r="B6" s="5"/>
      <c r="C6" s="10"/>
      <c r="D6" s="21"/>
      <c r="E6" s="21"/>
    </row>
    <row r="7" spans="2:5" s="4" customFormat="1" ht="12.75" customHeight="1">
      <c r="B7" s="5"/>
      <c r="C7" s="1045" t="s">
        <v>473</v>
      </c>
      <c r="D7" s="21"/>
      <c r="E7" s="596"/>
    </row>
    <row r="8" spans="2:5" s="4" customFormat="1" ht="12.75" customHeight="1">
      <c r="B8" s="5"/>
      <c r="C8" s="1045"/>
      <c r="D8" s="21"/>
      <c r="E8" s="596"/>
    </row>
    <row r="9" spans="2:5" s="4" customFormat="1" ht="12.75" customHeight="1">
      <c r="B9" s="5"/>
      <c r="C9" s="347" t="s">
        <v>316</v>
      </c>
      <c r="D9" s="21"/>
      <c r="E9" s="596"/>
    </row>
    <row r="10" spans="2:5" s="4" customFormat="1" ht="12.75" customHeight="1">
      <c r="B10" s="5"/>
      <c r="C10" s="98"/>
      <c r="D10" s="21"/>
      <c r="E10" s="596"/>
    </row>
    <row r="11" spans="2:5" s="4" customFormat="1" ht="12.75" customHeight="1">
      <c r="B11" s="5"/>
      <c r="D11" s="21"/>
      <c r="E11" s="417"/>
    </row>
    <row r="12" spans="2:5" s="4" customFormat="1" ht="12.75" customHeight="1">
      <c r="B12" s="5"/>
      <c r="D12" s="21"/>
      <c r="E12" s="417"/>
    </row>
    <row r="13" spans="2:5" s="4" customFormat="1" ht="12.75" customHeight="1">
      <c r="B13" s="5"/>
      <c r="C13" s="10"/>
      <c r="D13" s="21"/>
      <c r="E13" s="417"/>
    </row>
    <row r="14" spans="2:5" s="4" customFormat="1" ht="12.75" customHeight="1">
      <c r="B14" s="5"/>
      <c r="C14" s="10"/>
      <c r="D14" s="21"/>
      <c r="E14" s="417"/>
    </row>
    <row r="15" spans="2:5" s="4" customFormat="1" ht="12.75" customHeight="1">
      <c r="B15" s="5"/>
      <c r="C15" s="10"/>
      <c r="D15" s="21"/>
      <c r="E15" s="417"/>
    </row>
    <row r="16" spans="2:5" s="4" customFormat="1" ht="12.75" customHeight="1">
      <c r="B16" s="5"/>
      <c r="C16" s="10"/>
      <c r="D16" s="21"/>
      <c r="E16" s="417"/>
    </row>
    <row r="17" spans="2:5" s="4" customFormat="1" ht="12.75" customHeight="1">
      <c r="B17" s="5"/>
      <c r="C17" s="10"/>
      <c r="D17" s="21"/>
      <c r="E17" s="417"/>
    </row>
    <row r="18" spans="2:5" s="4" customFormat="1" ht="12.75" customHeight="1">
      <c r="B18" s="5"/>
      <c r="C18" s="10"/>
      <c r="D18" s="21"/>
      <c r="E18" s="417"/>
    </row>
    <row r="19" spans="2:5" s="4" customFormat="1" ht="12.75" customHeight="1">
      <c r="B19" s="5"/>
      <c r="C19" s="10"/>
      <c r="D19" s="21"/>
      <c r="E19" s="417"/>
    </row>
    <row r="20" spans="2:5" s="4" customFormat="1" ht="12.75" customHeight="1">
      <c r="B20" s="5"/>
      <c r="C20" s="10"/>
      <c r="D20" s="21"/>
      <c r="E20" s="417"/>
    </row>
    <row r="21" spans="2:5" s="4" customFormat="1" ht="12.75" customHeight="1">
      <c r="B21" s="5"/>
      <c r="C21" s="10"/>
      <c r="D21" s="21"/>
      <c r="E21" s="417"/>
    </row>
    <row r="22" spans="2:5">
      <c r="E22" s="602"/>
    </row>
    <row r="23" spans="2:5">
      <c r="E23" s="603"/>
    </row>
    <row r="24" spans="2:5">
      <c r="E24" s="598"/>
    </row>
    <row r="25" spans="2:5">
      <c r="E25" s="764" t="s">
        <v>198</v>
      </c>
    </row>
    <row r="28" spans="2:5" ht="9.75" customHeight="1"/>
  </sheetData>
  <mergeCells count="1">
    <mergeCell ref="C7:C8"/>
  </mergeCells>
  <hyperlinks>
    <hyperlink ref="C4" location="Indice!A1" display="Indice!A1" xr:uid="{00000000-0004-0000-1D00-000000000000}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horizontalDpi="4294967292" verticalDpi="4294967292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autoPageBreaks="0"/>
  </sheetPr>
  <dimension ref="B1:E28"/>
  <sheetViews>
    <sheetView showGridLines="0" showRowColHeaders="0" showOutlineSymbols="0" zoomScaleNormal="100" workbookViewId="0">
      <selection activeCell="B2" sqref="B2"/>
    </sheetView>
  </sheetViews>
  <sheetFormatPr baseColWidth="10" defaultColWidth="11.42578125" defaultRowHeight="12.75"/>
  <cols>
    <col min="1" max="1" width="0.140625" style="1" customWidth="1"/>
    <col min="2" max="2" width="2.7109375" style="1" customWidth="1"/>
    <col min="3" max="3" width="23.7109375" style="1" customWidth="1"/>
    <col min="4" max="4" width="1.28515625" style="1" customWidth="1"/>
    <col min="5" max="5" width="105.7109375" style="1" customWidth="1"/>
    <col min="6" max="16384" width="11.42578125" style="1"/>
  </cols>
  <sheetData>
    <row r="1" spans="2:5" ht="0.75" customHeight="1"/>
    <row r="2" spans="2:5" ht="21" customHeight="1">
      <c r="E2" s="66" t="s">
        <v>36</v>
      </c>
    </row>
    <row r="3" spans="2:5" ht="15" customHeight="1">
      <c r="E3" s="987" t="s">
        <v>559</v>
      </c>
    </row>
    <row r="4" spans="2:5" s="4" customFormat="1" ht="20.25" customHeight="1">
      <c r="B4" s="5"/>
      <c r="C4" s="6" t="str">
        <f>Indice!C4</f>
        <v>Producción de energía eléctrica</v>
      </c>
    </row>
    <row r="5" spans="2:5" s="4" customFormat="1" ht="12.75" customHeight="1">
      <c r="B5" s="5"/>
      <c r="C5" s="7"/>
    </row>
    <row r="6" spans="2:5" s="4" customFormat="1" ht="13.5" customHeight="1">
      <c r="B6" s="5"/>
      <c r="C6" s="10"/>
      <c r="D6" s="21"/>
      <c r="E6" s="21"/>
    </row>
    <row r="7" spans="2:5" s="4" customFormat="1" ht="12.75" customHeight="1">
      <c r="B7" s="5"/>
      <c r="C7" s="1045" t="s">
        <v>474</v>
      </c>
      <c r="D7" s="21"/>
      <c r="E7" s="596"/>
    </row>
    <row r="8" spans="2:5" s="4" customFormat="1" ht="12.75" customHeight="1">
      <c r="B8" s="5"/>
      <c r="C8" s="1045"/>
      <c r="D8" s="21"/>
      <c r="E8" s="596"/>
    </row>
    <row r="9" spans="2:5" s="4" customFormat="1" ht="12.75" customHeight="1">
      <c r="B9" s="5"/>
      <c r="C9" s="1045"/>
      <c r="D9" s="21"/>
      <c r="E9" s="596"/>
    </row>
    <row r="10" spans="2:5" s="4" customFormat="1" ht="12.75" customHeight="1">
      <c r="B10" s="5"/>
      <c r="C10" s="347" t="s">
        <v>316</v>
      </c>
      <c r="D10" s="21"/>
      <c r="E10" s="596"/>
    </row>
    <row r="11" spans="2:5" s="4" customFormat="1" ht="12.75" customHeight="1">
      <c r="B11" s="5"/>
      <c r="D11" s="21"/>
      <c r="E11" s="417"/>
    </row>
    <row r="12" spans="2:5" s="4" customFormat="1" ht="12.75" customHeight="1">
      <c r="B12" s="5"/>
      <c r="D12" s="21"/>
      <c r="E12" s="417"/>
    </row>
    <row r="13" spans="2:5" s="4" customFormat="1" ht="12.75" customHeight="1">
      <c r="B13" s="5"/>
      <c r="C13" s="10"/>
      <c r="D13" s="21"/>
      <c r="E13" s="417"/>
    </row>
    <row r="14" spans="2:5" s="4" customFormat="1" ht="12.75" customHeight="1">
      <c r="B14" s="5"/>
      <c r="C14" s="10"/>
      <c r="D14" s="21"/>
      <c r="E14" s="417"/>
    </row>
    <row r="15" spans="2:5" s="4" customFormat="1" ht="12.75" customHeight="1">
      <c r="B15" s="5"/>
      <c r="C15" s="10"/>
      <c r="D15" s="21"/>
      <c r="E15" s="417"/>
    </row>
    <row r="16" spans="2:5" s="4" customFormat="1" ht="12.75" customHeight="1">
      <c r="B16" s="5"/>
      <c r="C16" s="10"/>
      <c r="D16" s="21"/>
      <c r="E16" s="417"/>
    </row>
    <row r="17" spans="2:5" s="4" customFormat="1" ht="12.75" customHeight="1">
      <c r="B17" s="5"/>
      <c r="C17" s="10"/>
      <c r="D17" s="21"/>
      <c r="E17" s="417"/>
    </row>
    <row r="18" spans="2:5" s="4" customFormat="1" ht="12.75" customHeight="1">
      <c r="B18" s="5"/>
      <c r="C18" s="10"/>
      <c r="D18" s="21"/>
      <c r="E18" s="417"/>
    </row>
    <row r="19" spans="2:5" s="4" customFormat="1" ht="12.75" customHeight="1">
      <c r="B19" s="5"/>
      <c r="C19" s="10"/>
      <c r="D19" s="21"/>
      <c r="E19" s="417"/>
    </row>
    <row r="20" spans="2:5" s="4" customFormat="1" ht="12.75" customHeight="1">
      <c r="B20" s="5"/>
      <c r="C20" s="10"/>
      <c r="D20" s="21"/>
      <c r="E20" s="417"/>
    </row>
    <row r="21" spans="2:5" s="4" customFormat="1" ht="12.75" customHeight="1">
      <c r="B21" s="5"/>
      <c r="C21" s="10"/>
      <c r="D21" s="21"/>
      <c r="E21" s="417"/>
    </row>
    <row r="22" spans="2:5">
      <c r="E22" s="602"/>
    </row>
    <row r="23" spans="2:5">
      <c r="E23" s="603"/>
    </row>
    <row r="24" spans="2:5">
      <c r="E24" s="598"/>
    </row>
    <row r="25" spans="2:5">
      <c r="E25" s="764" t="s">
        <v>198</v>
      </c>
    </row>
    <row r="28" spans="2:5" ht="9.75" customHeight="1"/>
  </sheetData>
  <mergeCells count="1">
    <mergeCell ref="C7:C9"/>
  </mergeCells>
  <hyperlinks>
    <hyperlink ref="C4" location="Indice!A1" display="Indice!A1" xr:uid="{00000000-0004-0000-1E00-000000000000}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horizontalDpi="4294967292" verticalDpi="4294967292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2">
    <pageSetUpPr autoPageBreaks="0"/>
  </sheetPr>
  <dimension ref="B1:E28"/>
  <sheetViews>
    <sheetView showGridLines="0" showRowColHeaders="0" showOutlineSymbols="0" zoomScaleNormal="100" workbookViewId="0">
      <selection activeCell="B2" sqref="B2"/>
    </sheetView>
  </sheetViews>
  <sheetFormatPr baseColWidth="10" defaultColWidth="11.42578125" defaultRowHeight="12.75"/>
  <cols>
    <col min="1" max="1" width="0.140625" style="1" customWidth="1"/>
    <col min="2" max="2" width="2.7109375" style="1" customWidth="1"/>
    <col min="3" max="3" width="23.7109375" style="1" customWidth="1"/>
    <col min="4" max="4" width="1.28515625" style="1" customWidth="1"/>
    <col min="5" max="5" width="105.7109375" style="1" customWidth="1"/>
    <col min="6" max="16384" width="11.42578125" style="1"/>
  </cols>
  <sheetData>
    <row r="1" spans="2:5" ht="0.75" customHeight="1"/>
    <row r="2" spans="2:5" ht="21" customHeight="1">
      <c r="E2" s="66" t="s">
        <v>36</v>
      </c>
    </row>
    <row r="3" spans="2:5" ht="15" customHeight="1">
      <c r="E3" s="987" t="s">
        <v>559</v>
      </c>
    </row>
    <row r="4" spans="2:5" s="4" customFormat="1" ht="20.25" customHeight="1">
      <c r="B4" s="5"/>
      <c r="C4" s="6" t="str">
        <f>Indice!C4</f>
        <v>Producción de energía eléctrica</v>
      </c>
    </row>
    <row r="5" spans="2:5" s="4" customFormat="1" ht="12.75" customHeight="1">
      <c r="B5" s="5"/>
      <c r="C5" s="7"/>
    </row>
    <row r="6" spans="2:5" s="4" customFormat="1" ht="13.5" customHeight="1">
      <c r="B6" s="5"/>
      <c r="C6" s="10"/>
      <c r="D6" s="21"/>
      <c r="E6" s="21"/>
    </row>
    <row r="7" spans="2:5" s="4" customFormat="1" ht="12.75" customHeight="1">
      <c r="B7" s="5"/>
      <c r="C7" s="1045" t="s">
        <v>475</v>
      </c>
      <c r="D7" s="21"/>
      <c r="E7" s="596"/>
    </row>
    <row r="8" spans="2:5" s="4" customFormat="1" ht="12.75" customHeight="1">
      <c r="B8" s="5"/>
      <c r="C8" s="1045"/>
      <c r="D8" s="21"/>
      <c r="E8" s="596"/>
    </row>
    <row r="9" spans="2:5" s="4" customFormat="1" ht="12.75" customHeight="1">
      <c r="B9" s="5"/>
      <c r="C9" s="1045"/>
      <c r="D9" s="21"/>
      <c r="E9" s="596"/>
    </row>
    <row r="10" spans="2:5" s="4" customFormat="1" ht="12.75" customHeight="1">
      <c r="B10" s="5"/>
      <c r="C10" s="347" t="s">
        <v>316</v>
      </c>
      <c r="D10" s="21"/>
      <c r="E10" s="596"/>
    </row>
    <row r="11" spans="2:5" s="4" customFormat="1" ht="12.75" customHeight="1">
      <c r="B11" s="5"/>
      <c r="C11" s="98"/>
      <c r="D11" s="21"/>
      <c r="E11" s="417"/>
    </row>
    <row r="12" spans="2:5" s="4" customFormat="1" ht="12.75" customHeight="1">
      <c r="B12" s="5"/>
      <c r="D12" s="21"/>
      <c r="E12" s="417"/>
    </row>
    <row r="13" spans="2:5" s="4" customFormat="1" ht="12.75" customHeight="1">
      <c r="B13" s="5"/>
      <c r="D13" s="21"/>
      <c r="E13" s="417"/>
    </row>
    <row r="14" spans="2:5" s="4" customFormat="1" ht="12.75" customHeight="1">
      <c r="B14" s="5"/>
      <c r="C14" s="10"/>
      <c r="D14" s="21"/>
      <c r="E14" s="417"/>
    </row>
    <row r="15" spans="2:5" s="4" customFormat="1" ht="12.75" customHeight="1">
      <c r="B15" s="5"/>
      <c r="C15" s="10"/>
      <c r="D15" s="21"/>
      <c r="E15" s="417"/>
    </row>
    <row r="16" spans="2:5" s="4" customFormat="1" ht="12.75" customHeight="1">
      <c r="B16" s="5"/>
      <c r="C16" s="10"/>
      <c r="D16" s="21"/>
      <c r="E16" s="417"/>
    </row>
    <row r="17" spans="2:5" s="4" customFormat="1" ht="12.75" customHeight="1">
      <c r="B17" s="5"/>
      <c r="C17" s="10"/>
      <c r="D17" s="21"/>
      <c r="E17" s="417"/>
    </row>
    <row r="18" spans="2:5" s="4" customFormat="1" ht="12.75" customHeight="1">
      <c r="B18" s="5"/>
      <c r="C18" s="10"/>
      <c r="D18" s="21"/>
      <c r="E18" s="417"/>
    </row>
    <row r="19" spans="2:5" s="4" customFormat="1" ht="12.75" customHeight="1">
      <c r="B19" s="5"/>
      <c r="C19" s="10"/>
      <c r="D19" s="21"/>
      <c r="E19" s="417"/>
    </row>
    <row r="20" spans="2:5" s="4" customFormat="1" ht="12.75" customHeight="1">
      <c r="B20" s="5"/>
      <c r="C20" s="10"/>
      <c r="D20" s="21"/>
      <c r="E20" s="417"/>
    </row>
    <row r="21" spans="2:5" s="4" customFormat="1" ht="12.75" customHeight="1">
      <c r="B21" s="5"/>
      <c r="C21" s="10"/>
      <c r="D21" s="21"/>
      <c r="E21" s="417"/>
    </row>
    <row r="22" spans="2:5">
      <c r="E22" s="602"/>
    </row>
    <row r="23" spans="2:5">
      <c r="E23" s="603"/>
    </row>
    <row r="24" spans="2:5">
      <c r="E24" s="598"/>
    </row>
    <row r="25" spans="2:5">
      <c r="E25" s="764" t="s">
        <v>198</v>
      </c>
    </row>
    <row r="28" spans="2:5" ht="9.75" customHeight="1"/>
  </sheetData>
  <mergeCells count="1">
    <mergeCell ref="C7:C9"/>
  </mergeCells>
  <hyperlinks>
    <hyperlink ref="C4" location="Indice!A1" display="Indice!A1" xr:uid="{00000000-0004-0000-1F00-000000000000}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horizontalDpi="4294967292" verticalDpi="4294967292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3">
    <pageSetUpPr autoPageBreaks="0" fitToPage="1"/>
  </sheetPr>
  <dimension ref="A1:N29"/>
  <sheetViews>
    <sheetView showGridLines="0" showRowColHeaders="0" showOutlineSymbols="0" zoomScaleNormal="100" workbookViewId="0">
      <selection activeCell="B2" sqref="B2"/>
    </sheetView>
  </sheetViews>
  <sheetFormatPr baseColWidth="10" defaultColWidth="8.7109375" defaultRowHeight="11.25"/>
  <cols>
    <col min="1" max="1" width="0.140625" style="27" customWidth="1"/>
    <col min="2" max="2" width="2.7109375" style="27" customWidth="1"/>
    <col min="3" max="3" width="23.7109375" style="27" customWidth="1"/>
    <col min="4" max="4" width="1.28515625" style="27" customWidth="1"/>
    <col min="5" max="5" width="22.85546875" style="26" customWidth="1"/>
    <col min="6" max="6" width="9" style="26" customWidth="1"/>
    <col min="7" max="7" width="7.85546875" style="26" customWidth="1"/>
    <col min="8" max="8" width="6" style="26" customWidth="1"/>
    <col min="9" max="9" width="7.85546875" style="26" customWidth="1"/>
    <col min="10" max="10" width="6" style="26" customWidth="1"/>
    <col min="11" max="11" width="7.85546875" style="26" customWidth="1"/>
    <col min="12" max="13" width="8.7109375" style="26" customWidth="1"/>
    <col min="14" max="16384" width="8.7109375" style="26"/>
  </cols>
  <sheetData>
    <row r="1" spans="1:14" s="27" customFormat="1" ht="0.75" customHeight="1"/>
    <row r="2" spans="1:14" s="27" customFormat="1" ht="21" customHeight="1">
      <c r="E2" s="13"/>
      <c r="H2" s="13"/>
      <c r="K2" s="66" t="s">
        <v>36</v>
      </c>
    </row>
    <row r="3" spans="1:14" s="27" customFormat="1" ht="15" customHeight="1">
      <c r="E3" s="1046" t="s">
        <v>559</v>
      </c>
      <c r="F3" s="1046"/>
      <c r="G3" s="1046"/>
      <c r="H3" s="1046"/>
      <c r="I3" s="1046"/>
      <c r="J3" s="1046"/>
      <c r="K3" s="1046"/>
    </row>
    <row r="4" spans="1:14" s="22" customFormat="1" ht="20.25" customHeight="1">
      <c r="B4" s="14"/>
      <c r="C4" s="6" t="str">
        <f>Indice!C4</f>
        <v>Producción de energía eléctrica</v>
      </c>
    </row>
    <row r="5" spans="1:14" s="22" customFormat="1" ht="12.75" customHeight="1">
      <c r="B5" s="14"/>
      <c r="C5" s="7"/>
    </row>
    <row r="6" spans="1:14" s="22" customFormat="1" ht="13.5" customHeight="1">
      <c r="B6" s="14"/>
      <c r="C6" s="10"/>
      <c r="D6" s="28"/>
      <c r="E6" s="28"/>
    </row>
    <row r="7" spans="1:14" ht="12.75" customHeight="1">
      <c r="A7" s="22"/>
      <c r="B7" s="14"/>
      <c r="C7" s="1053" t="s">
        <v>476</v>
      </c>
      <c r="D7" s="28"/>
      <c r="E7" s="37"/>
      <c r="F7" s="38" t="s">
        <v>17</v>
      </c>
      <c r="G7" s="1060">
        <v>2019</v>
      </c>
      <c r="H7" s="1060"/>
      <c r="I7" s="1060">
        <v>2020</v>
      </c>
      <c r="J7" s="1060"/>
      <c r="K7" s="38"/>
    </row>
    <row r="8" spans="1:14" ht="12.75" customHeight="1">
      <c r="A8" s="22"/>
      <c r="B8" s="14"/>
      <c r="C8" s="1053"/>
      <c r="D8" s="28"/>
      <c r="E8" s="39" t="s">
        <v>15</v>
      </c>
      <c r="F8" s="40" t="s">
        <v>10</v>
      </c>
      <c r="G8" s="40" t="s">
        <v>8</v>
      </c>
      <c r="H8" s="40" t="s">
        <v>9</v>
      </c>
      <c r="I8" s="40" t="s">
        <v>8</v>
      </c>
      <c r="J8" s="40" t="s">
        <v>9</v>
      </c>
      <c r="K8" s="84" t="s">
        <v>560</v>
      </c>
      <c r="L8" s="36"/>
    </row>
    <row r="9" spans="1:14" ht="12.75" customHeight="1">
      <c r="A9" s="22"/>
      <c r="B9" s="14"/>
      <c r="C9" s="90"/>
      <c r="D9" s="28"/>
      <c r="E9" s="684" t="s">
        <v>74</v>
      </c>
      <c r="F9" s="679">
        <f>SUM('C33'!F10:F11)</f>
        <v>903.67499999999995</v>
      </c>
      <c r="G9" s="679">
        <f>SUM('C33'!G43:G44)</f>
        <v>3071.9953390000001</v>
      </c>
      <c r="H9" s="686">
        <f t="shared" ref="H9:H22" si="0">+G9/G$23*100</f>
        <v>28.789076633070842</v>
      </c>
      <c r="I9" s="685">
        <f>SUM('C33'!G10:G11)</f>
        <v>2403.310258</v>
      </c>
      <c r="J9" s="686">
        <f>+I9/I$23*100</f>
        <v>50.06838250829064</v>
      </c>
      <c r="K9" s="620">
        <f t="shared" ref="K9:K22" si="1">IF(G9&gt;0,IF((I9/G9-1)*100&gt;1000,"-",(I9/G9-1)*100),"-")</f>
        <v>-21.767125506696615</v>
      </c>
      <c r="L9" s="86"/>
      <c r="M9" s="86"/>
      <c r="N9" s="27"/>
    </row>
    <row r="10" spans="1:14" ht="12.75" customHeight="1">
      <c r="A10" s="22"/>
      <c r="B10" s="14"/>
      <c r="C10" s="90"/>
      <c r="D10" s="28"/>
      <c r="E10" s="684" t="s">
        <v>524</v>
      </c>
      <c r="F10" s="679" t="s">
        <v>44</v>
      </c>
      <c r="G10" s="679">
        <f>'C33'!G45</f>
        <v>-0.83435000000000004</v>
      </c>
      <c r="H10" s="686">
        <f t="shared" si="0"/>
        <v>-7.8190763455460634E-3</v>
      </c>
      <c r="I10" s="679" t="s">
        <v>44</v>
      </c>
      <c r="J10" s="1017" t="s">
        <v>44</v>
      </c>
      <c r="K10" s="620" t="str">
        <f t="shared" si="1"/>
        <v>-</v>
      </c>
      <c r="L10" s="86"/>
      <c r="M10" s="86"/>
      <c r="N10" s="27"/>
    </row>
    <row r="11" spans="1:14" ht="12.75" customHeight="1">
      <c r="A11" s="22"/>
      <c r="B11" s="14"/>
      <c r="C11" s="30"/>
      <c r="D11" s="28"/>
      <c r="E11" s="684" t="s">
        <v>1006</v>
      </c>
      <c r="F11" s="679" t="s">
        <v>44</v>
      </c>
      <c r="G11" s="679">
        <f>SUM('C33'!G46:G48)</f>
        <v>-29.61762499999999</v>
      </c>
      <c r="H11" s="686">
        <f t="shared" si="0"/>
        <v>-0.27756034164170146</v>
      </c>
      <c r="I11" s="685">
        <f>SUM('C33'!G12:G14)</f>
        <v>-8.7995359999999998</v>
      </c>
      <c r="J11" s="686">
        <f t="shared" ref="J11:J22" si="2">+I11/I$23*100</f>
        <v>-0.18332153864733089</v>
      </c>
      <c r="K11" s="620" t="str">
        <f t="shared" si="1"/>
        <v>-</v>
      </c>
      <c r="L11" s="86"/>
      <c r="M11" s="86"/>
      <c r="N11" s="27"/>
    </row>
    <row r="12" spans="1:14" ht="12.75" customHeight="1">
      <c r="A12" s="22"/>
      <c r="B12" s="14"/>
      <c r="C12" s="30"/>
      <c r="D12" s="28"/>
      <c r="E12" s="684" t="s">
        <v>1009</v>
      </c>
      <c r="F12" s="679" t="s">
        <v>44</v>
      </c>
      <c r="G12" s="679">
        <f>SUM('C33'!G49:G50)</f>
        <v>204.39801600000001</v>
      </c>
      <c r="H12" s="686">
        <f t="shared" si="0"/>
        <v>1.9155075112148927</v>
      </c>
      <c r="I12" s="685">
        <f>SUM('C33'!G15:G16)</f>
        <v>-7.365469</v>
      </c>
      <c r="J12" s="686">
        <f t="shared" si="2"/>
        <v>-0.15344548961890919</v>
      </c>
      <c r="K12" s="620" t="s">
        <v>44</v>
      </c>
      <c r="L12" s="86"/>
      <c r="M12" s="86"/>
      <c r="N12" s="27"/>
    </row>
    <row r="13" spans="1:14" ht="12.75" customHeight="1">
      <c r="E13" s="684" t="s">
        <v>1011</v>
      </c>
      <c r="F13" s="679" t="s">
        <v>44</v>
      </c>
      <c r="G13" s="679">
        <f>SUM('C33'!G51:G52)</f>
        <v>159.31699500000002</v>
      </c>
      <c r="H13" s="686">
        <f t="shared" si="0"/>
        <v>1.4930325966896152</v>
      </c>
      <c r="I13" s="685">
        <f>SUM('C33'!G17:G18)</f>
        <v>314.79937199999995</v>
      </c>
      <c r="J13" s="686">
        <f t="shared" si="2"/>
        <v>6.5582441210824625</v>
      </c>
      <c r="K13" s="620">
        <f>IF(G13&gt;0,IF((I13/G13-1)*100&gt;1000,"-",(I13/G13-1)*100),"-")</f>
        <v>97.593089174196336</v>
      </c>
      <c r="L13" s="86"/>
      <c r="M13" s="86"/>
      <c r="N13" s="27"/>
    </row>
    <row r="14" spans="1:14" ht="12.75" customHeight="1">
      <c r="E14" s="684" t="s">
        <v>129</v>
      </c>
      <c r="F14" s="685">
        <f>'C33'!F19</f>
        <v>347.7</v>
      </c>
      <c r="G14" s="685">
        <f>'C33'!G53</f>
        <v>121.79427899999999</v>
      </c>
      <c r="H14" s="686">
        <f t="shared" si="0"/>
        <v>1.1413900233136423</v>
      </c>
      <c r="I14" s="685">
        <f>'C33'!G19</f>
        <v>226.22852900000001</v>
      </c>
      <c r="J14" s="686">
        <f t="shared" si="2"/>
        <v>4.7130396446133433</v>
      </c>
      <c r="K14" s="620">
        <f t="shared" si="1"/>
        <v>85.746433130902659</v>
      </c>
      <c r="L14" s="86"/>
      <c r="M14" s="86"/>
      <c r="N14" s="27"/>
    </row>
    <row r="15" spans="1:14" ht="12.75" customHeight="1">
      <c r="E15" s="684" t="s">
        <v>76</v>
      </c>
      <c r="F15" s="679">
        <f>SUM('C33'!F20:F21)</f>
        <v>1119.5900000000001</v>
      </c>
      <c r="G15" s="679">
        <f>SUM('C33'!G54:G55)</f>
        <v>1747.016533</v>
      </c>
      <c r="H15" s="686">
        <f t="shared" si="0"/>
        <v>16.372092824903447</v>
      </c>
      <c r="I15" s="685">
        <f>SUM('C33'!G20:G21)</f>
        <v>8.6525219999999887</v>
      </c>
      <c r="J15" s="686">
        <f t="shared" si="2"/>
        <v>0.18025878253351979</v>
      </c>
      <c r="K15" s="620">
        <f t="shared" si="1"/>
        <v>-99.504725809025871</v>
      </c>
      <c r="L15" s="86"/>
      <c r="M15" s="86"/>
      <c r="N15" s="27"/>
    </row>
    <row r="16" spans="1:14" ht="12.75" customHeight="1">
      <c r="E16" s="684" t="s">
        <v>77</v>
      </c>
      <c r="F16" s="685">
        <f>'C33'!F22</f>
        <v>570.04999999999995</v>
      </c>
      <c r="G16" s="685">
        <f>'C33'!G56</f>
        <v>637.134366</v>
      </c>
      <c r="H16" s="686">
        <f t="shared" si="0"/>
        <v>5.9708782287110775</v>
      </c>
      <c r="I16" s="685">
        <f>'C33'!G22</f>
        <v>-10.504237999999999</v>
      </c>
      <c r="J16" s="686">
        <f t="shared" si="2"/>
        <v>-0.21883575139391007</v>
      </c>
      <c r="K16" s="620" t="s">
        <v>44</v>
      </c>
      <c r="L16" s="86"/>
      <c r="M16" s="86"/>
      <c r="N16" s="27"/>
    </row>
    <row r="17" spans="5:14" ht="12.75" customHeight="1">
      <c r="E17" s="684" t="s">
        <v>1007</v>
      </c>
      <c r="F17" s="679" t="str">
        <f>'C33'!F23</f>
        <v>-</v>
      </c>
      <c r="G17" s="685">
        <f>'C33'!G57</f>
        <v>199.82593</v>
      </c>
      <c r="H17" s="686">
        <f t="shared" si="0"/>
        <v>1.8726603973029821</v>
      </c>
      <c r="I17" s="685">
        <f>'C33'!G23</f>
        <v>456.49219499999998</v>
      </c>
      <c r="J17" s="686">
        <f t="shared" si="2"/>
        <v>9.5101436675635398</v>
      </c>
      <c r="K17" s="620">
        <f t="shared" si="1"/>
        <v>128.44492454007343</v>
      </c>
      <c r="L17" s="86"/>
      <c r="M17" s="86"/>
      <c r="N17" s="27"/>
    </row>
    <row r="18" spans="5:14" ht="12.75" customHeight="1">
      <c r="E18" s="684" t="s">
        <v>498</v>
      </c>
      <c r="F18" s="679">
        <f>SUM('C33'!F24:F25)</f>
        <v>501.81000000000006</v>
      </c>
      <c r="G18" s="679">
        <f>SUM('C33'!G58:G59)</f>
        <v>294.66321600000003</v>
      </c>
      <c r="H18" s="686">
        <f t="shared" si="0"/>
        <v>2.7614240811747228</v>
      </c>
      <c r="I18" s="685">
        <f>SUM('C33'!G24:G25)</f>
        <v>169.923215</v>
      </c>
      <c r="J18" s="686">
        <f t="shared" si="2"/>
        <v>3.540025886103678</v>
      </c>
      <c r="K18" s="620">
        <f t="shared" si="1"/>
        <v>-42.333075262437923</v>
      </c>
      <c r="L18" s="86"/>
      <c r="M18" s="86"/>
      <c r="N18" s="27"/>
    </row>
    <row r="19" spans="5:14" ht="12.75" customHeight="1">
      <c r="E19" s="684" t="s">
        <v>75</v>
      </c>
      <c r="F19" s="679">
        <f>'C33'!F26</f>
        <v>299.76</v>
      </c>
      <c r="G19" s="679">
        <f>'C33'!G60</f>
        <v>490.41829899999999</v>
      </c>
      <c r="H19" s="686">
        <f t="shared" si="0"/>
        <v>4.5959347050204782</v>
      </c>
      <c r="I19" s="685">
        <f>'C33'!G26</f>
        <v>180.97221100000002</v>
      </c>
      <c r="J19" s="686">
        <f t="shared" si="2"/>
        <v>3.7702106307570564</v>
      </c>
      <c r="K19" s="620">
        <f t="shared" si="1"/>
        <v>-63.098397557958982</v>
      </c>
      <c r="L19" s="86"/>
      <c r="M19" s="86"/>
      <c r="N19" s="27"/>
    </row>
    <row r="20" spans="5:14" ht="12.75" customHeight="1">
      <c r="E20" s="684" t="s">
        <v>79</v>
      </c>
      <c r="F20" s="679">
        <f>SUM('C33'!F27:F30)</f>
        <v>1403.19</v>
      </c>
      <c r="G20" s="679">
        <f>SUM('C33'!G61:G64)</f>
        <v>2266.2339009999992</v>
      </c>
      <c r="H20" s="686">
        <f t="shared" si="0"/>
        <v>21.237916808034601</v>
      </c>
      <c r="I20" s="685">
        <f>SUM('C33'!G27:G30)</f>
        <v>887.58996100000002</v>
      </c>
      <c r="J20" s="686">
        <f t="shared" si="2"/>
        <v>18.49124287217467</v>
      </c>
      <c r="K20" s="620">
        <f t="shared" si="1"/>
        <v>-60.834141585811516</v>
      </c>
      <c r="L20" s="86"/>
      <c r="M20" s="86"/>
      <c r="N20" s="27"/>
    </row>
    <row r="21" spans="5:14" ht="12.75" customHeight="1">
      <c r="E21" s="684" t="s">
        <v>499</v>
      </c>
      <c r="F21" s="679">
        <f>'C33'!F31</f>
        <v>346.25</v>
      </c>
      <c r="G21" s="679">
        <f>'C33'!G65</f>
        <v>56.972923999999999</v>
      </c>
      <c r="H21" s="686">
        <f t="shared" si="0"/>
        <v>0.53391938920715953</v>
      </c>
      <c r="I21" s="685">
        <f>'C33'!G31</f>
        <v>27.714475</v>
      </c>
      <c r="J21" s="686">
        <f t="shared" si="2"/>
        <v>0.57737819355509035</v>
      </c>
      <c r="K21" s="620">
        <f t="shared" si="1"/>
        <v>-51.355006809901482</v>
      </c>
      <c r="L21" s="86"/>
      <c r="M21" s="86"/>
      <c r="N21" s="27"/>
    </row>
    <row r="22" spans="5:14" ht="12.75" customHeight="1">
      <c r="E22" s="687" t="s">
        <v>1003</v>
      </c>
      <c r="F22" s="688" t="s">
        <v>44</v>
      </c>
      <c r="G22" s="688">
        <f>SUM('C33'!G66:G68)</f>
        <v>1451.3798800000002</v>
      </c>
      <c r="H22" s="686">
        <f t="shared" si="0"/>
        <v>13.601546219343783</v>
      </c>
      <c r="I22" s="689">
        <f>SUM('C33'!G32:G34)</f>
        <v>151.04222400000009</v>
      </c>
      <c r="J22" s="686">
        <f t="shared" si="2"/>
        <v>3.1466764729861691</v>
      </c>
      <c r="K22" s="620">
        <f t="shared" si="1"/>
        <v>-89.593198439542917</v>
      </c>
      <c r="L22" s="86"/>
      <c r="M22" s="86"/>
      <c r="N22" s="27"/>
    </row>
    <row r="23" spans="5:14" ht="16.5" customHeight="1">
      <c r="E23" s="830" t="s">
        <v>0</v>
      </c>
      <c r="F23" s="831">
        <f>SUM(F9:F22)</f>
        <v>5492.0249999999996</v>
      </c>
      <c r="G23" s="831">
        <f>SUM(G9:G22)</f>
        <v>10670.697703</v>
      </c>
      <c r="H23" s="832">
        <f>SUM(H9:H22)</f>
        <v>100</v>
      </c>
      <c r="I23" s="831">
        <f>SUM(I9:I22)</f>
        <v>4800.055718999999</v>
      </c>
      <c r="J23" s="832">
        <f>SUM(J9:J22)</f>
        <v>100.00000000000001</v>
      </c>
      <c r="K23" s="832">
        <f>(+I23/G23-1)*100</f>
        <v>-55.016477341959622</v>
      </c>
      <c r="L23" s="86"/>
      <c r="M23" s="86"/>
    </row>
    <row r="24" spans="5:14" ht="36" customHeight="1">
      <c r="E24" s="1061" t="s">
        <v>511</v>
      </c>
      <c r="F24" s="1061"/>
      <c r="G24" s="1061"/>
      <c r="H24" s="1061"/>
      <c r="I24" s="1061"/>
      <c r="J24" s="1061"/>
      <c r="K24" s="1061"/>
      <c r="L24" s="965"/>
      <c r="M24" s="965"/>
    </row>
    <row r="25" spans="5:14">
      <c r="E25" s="537" t="s">
        <v>1002</v>
      </c>
    </row>
    <row r="26" spans="5:14">
      <c r="E26" s="537" t="s">
        <v>1004</v>
      </c>
    </row>
    <row r="27" spans="5:14">
      <c r="E27" s="537" t="s">
        <v>1005</v>
      </c>
    </row>
    <row r="28" spans="5:14">
      <c r="E28" s="537" t="s">
        <v>1010</v>
      </c>
    </row>
    <row r="29" spans="5:14">
      <c r="E29" s="537" t="s">
        <v>1008</v>
      </c>
    </row>
  </sheetData>
  <customSheetViews>
    <customSheetView guid="{7C7883F2-DB79-11D6-846D-0008C7298EBA}" showGridLines="0" showRowCol="0" outlineSymbols="0" showRuler="0"/>
    <customSheetView guid="{7C7883F1-DB79-11D6-846D-0008C7298EBA}" showGridLines="0" showRowCol="0" outlineSymbols="0" showRuler="0"/>
    <customSheetView guid="{7C7883F0-DB79-11D6-846D-0008C7298EBA}" showGridLines="0" showRowCol="0" outlineSymbols="0" showRuler="0"/>
    <customSheetView guid="{7C7883EF-DB79-11D6-846D-0008C7298EBA}" showGridLines="0" showRowCol="0" outlineSymbols="0" showRuler="0"/>
    <customSheetView guid="{7C7883EE-DB79-11D6-846D-0008C7298EBA}" showGridLines="0" showRowCol="0" outlineSymbols="0" showRuler="0"/>
    <customSheetView guid="{7C7883ED-DB79-11D6-846D-0008C7298EBA}" showGridLines="0" showRowCol="0" outlineSymbols="0" showRuler="0"/>
    <customSheetView guid="{7C7883EC-DB79-11D6-846D-0008C7298EBA}" showGridLines="0" showRowCol="0" outlineSymbols="0" showRuler="0"/>
    <customSheetView guid="{7C7883EB-DB79-11D6-846D-0008C7298EBA}" showGridLines="0" showRowCol="0" outlineSymbols="0" showRuler="0"/>
  </customSheetViews>
  <mergeCells count="5">
    <mergeCell ref="E3:K3"/>
    <mergeCell ref="G7:H7"/>
    <mergeCell ref="I7:J7"/>
    <mergeCell ref="C7:C8"/>
    <mergeCell ref="E24:K24"/>
  </mergeCells>
  <phoneticPr fontId="18" type="noConversion"/>
  <hyperlinks>
    <hyperlink ref="C4" location="Indice!A1" display="Indice!A1" xr:uid="{00000000-0004-0000-2000-000000000000}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horizontalDpi="4294967292" verticalDpi="4294967292" r:id="rId1"/>
  <headerFooter alignWithMargins="0"/>
  <ignoredErrors>
    <ignoredError sqref="F9 G9:G22 F14:F21" formulaRange="1"/>
    <ignoredError sqref="I14 I16:I17 I19 I21" formula="1"/>
    <ignoredError sqref="I9 I11:I13 I15 I18 I20 I22" formula="1" formulaRange="1"/>
  </ignoredError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6">
    <pageSetUpPr autoPageBreaks="0"/>
  </sheetPr>
  <dimension ref="A1:Y73"/>
  <sheetViews>
    <sheetView showGridLines="0" showRowColHeaders="0" showOutlineSymbols="0" zoomScaleNormal="100" zoomScaleSheetLayoutView="100" workbookViewId="0">
      <selection activeCell="B2" sqref="B2"/>
    </sheetView>
  </sheetViews>
  <sheetFormatPr baseColWidth="10" defaultColWidth="11.42578125" defaultRowHeight="11.25"/>
  <cols>
    <col min="1" max="1" width="0.140625" style="27" customWidth="1"/>
    <col min="2" max="2" width="2.7109375" style="27" customWidth="1"/>
    <col min="3" max="3" width="23.7109375" style="27" customWidth="1"/>
    <col min="4" max="4" width="1.28515625" style="27" customWidth="1"/>
    <col min="5" max="5" width="19.85546875" style="26" customWidth="1"/>
    <col min="6" max="6" width="6" style="26" customWidth="1"/>
    <col min="7" max="7" width="10.28515625" style="26" bestFit="1" customWidth="1"/>
    <col min="8" max="8" width="5.7109375" style="26" bestFit="1" customWidth="1"/>
    <col min="9" max="9" width="13.140625" style="26" bestFit="1" customWidth="1"/>
    <col min="10" max="10" width="14" style="26" bestFit="1" customWidth="1"/>
    <col min="11" max="11" width="7.5703125" style="26" customWidth="1"/>
    <col min="12" max="12" width="7.85546875" style="26" customWidth="1"/>
    <col min="13" max="13" width="11.5703125" style="26" bestFit="1" customWidth="1"/>
    <col min="14" max="16384" width="11.42578125" style="26"/>
  </cols>
  <sheetData>
    <row r="1" spans="1:25" s="27" customFormat="1" ht="0.75" customHeight="1"/>
    <row r="2" spans="1:25" s="27" customFormat="1" ht="21" customHeight="1">
      <c r="E2" s="13"/>
      <c r="G2" s="13"/>
      <c r="M2" s="66" t="s">
        <v>36</v>
      </c>
    </row>
    <row r="3" spans="1:25" s="27" customFormat="1" ht="15" customHeight="1">
      <c r="E3" s="1046" t="s">
        <v>559</v>
      </c>
      <c r="F3" s="1046"/>
      <c r="G3" s="1046"/>
      <c r="H3" s="1046"/>
      <c r="I3" s="1046"/>
      <c r="J3" s="1046"/>
      <c r="K3" s="1046"/>
      <c r="L3" s="1046"/>
      <c r="M3" s="1046"/>
    </row>
    <row r="4" spans="1:25" s="22" customFormat="1" ht="20.25" customHeight="1">
      <c r="B4" s="14"/>
      <c r="C4" s="6" t="str">
        <f>Indice!C4</f>
        <v>Producción de energía eléctrica</v>
      </c>
    </row>
    <row r="5" spans="1:25" s="22" customFormat="1" ht="12.75" customHeight="1">
      <c r="B5" s="14"/>
      <c r="C5" s="7"/>
    </row>
    <row r="6" spans="1:25" s="22" customFormat="1" ht="13.5" customHeight="1">
      <c r="B6" s="14"/>
      <c r="C6" s="10"/>
      <c r="D6" s="28"/>
      <c r="E6" s="28"/>
    </row>
    <row r="7" spans="1:25" ht="12.75" customHeight="1">
      <c r="A7" s="22"/>
      <c r="B7" s="14"/>
      <c r="C7" s="1053" t="s">
        <v>605</v>
      </c>
      <c r="D7" s="28"/>
      <c r="E7" s="41"/>
      <c r="F7" s="42"/>
      <c r="G7" s="60"/>
      <c r="H7" s="42"/>
      <c r="I7" s="1062" t="s">
        <v>28</v>
      </c>
      <c r="J7" s="1062"/>
      <c r="K7" s="46" t="s">
        <v>20</v>
      </c>
      <c r="L7" s="48"/>
      <c r="M7" s="42"/>
    </row>
    <row r="8" spans="1:25" ht="12.75" customHeight="1">
      <c r="A8" s="22"/>
      <c r="B8" s="14"/>
      <c r="C8" s="1053"/>
      <c r="D8" s="28"/>
      <c r="E8" s="44"/>
      <c r="F8" s="42" t="s">
        <v>17</v>
      </c>
      <c r="G8" s="60" t="s">
        <v>31</v>
      </c>
      <c r="H8" s="42" t="s">
        <v>18</v>
      </c>
      <c r="I8" s="45"/>
      <c r="J8" s="45" t="s">
        <v>19</v>
      </c>
      <c r="K8" s="61"/>
      <c r="L8" s="1064" t="s">
        <v>130</v>
      </c>
      <c r="M8" s="42" t="s">
        <v>21</v>
      </c>
    </row>
    <row r="9" spans="1:25" ht="12.75" customHeight="1">
      <c r="A9" s="22"/>
      <c r="B9" s="14"/>
      <c r="C9" s="1053"/>
      <c r="D9" s="28"/>
      <c r="E9" s="17" t="s">
        <v>11</v>
      </c>
      <c r="F9" s="46" t="s">
        <v>30</v>
      </c>
      <c r="G9" s="43" t="s">
        <v>8</v>
      </c>
      <c r="H9" s="43" t="s">
        <v>103</v>
      </c>
      <c r="I9" s="43" t="s">
        <v>264</v>
      </c>
      <c r="J9" s="47" t="s">
        <v>265</v>
      </c>
      <c r="K9" s="47" t="s">
        <v>131</v>
      </c>
      <c r="L9" s="1065"/>
      <c r="M9" s="43" t="s">
        <v>32</v>
      </c>
    </row>
    <row r="10" spans="1:25" ht="12.75" customHeight="1">
      <c r="A10" s="22"/>
      <c r="B10" s="14"/>
      <c r="C10" s="90"/>
      <c r="D10" s="28"/>
      <c r="E10" s="800" t="s">
        <v>80</v>
      </c>
      <c r="F10" s="678">
        <v>341.79</v>
      </c>
      <c r="G10" s="678">
        <v>290.78441100000003</v>
      </c>
      <c r="H10" s="678">
        <v>1373</v>
      </c>
      <c r="I10" s="889">
        <f>IF(G10&lt;=0,"-",(G10/((M10/100)*F10*8.784))*100)</f>
        <v>10.401788379302511</v>
      </c>
      <c r="J10" s="1008">
        <f>((G10/(F10/1000))/H10)*100</f>
        <v>61.964254766266635</v>
      </c>
      <c r="K10" s="902">
        <v>0</v>
      </c>
      <c r="L10" s="902">
        <v>6.8867625136399271</v>
      </c>
      <c r="M10" s="903">
        <f t="shared" ref="M10:M34" si="0">100-K10-L10</f>
        <v>93.113237486360077</v>
      </c>
      <c r="N10" s="64"/>
      <c r="O10" s="369"/>
      <c r="P10" s="64"/>
      <c r="Q10" s="64"/>
      <c r="R10" s="64"/>
      <c r="S10" s="64"/>
      <c r="T10" s="64"/>
      <c r="U10" s="64"/>
      <c r="V10" s="64"/>
      <c r="W10" s="64"/>
      <c r="X10" s="64"/>
      <c r="Y10" s="64"/>
    </row>
    <row r="11" spans="1:25" ht="12.75" customHeight="1">
      <c r="A11" s="22"/>
      <c r="B11" s="14"/>
      <c r="C11" s="90"/>
      <c r="D11" s="28"/>
      <c r="E11" s="800" t="s">
        <v>81</v>
      </c>
      <c r="F11" s="678">
        <v>561.88499999999999</v>
      </c>
      <c r="G11" s="678">
        <v>2112.5258469999999</v>
      </c>
      <c r="H11" s="678">
        <v>7230</v>
      </c>
      <c r="I11" s="889">
        <f t="shared" ref="I11:I34" si="1">IF(G11&lt;=0,"-",(G11/((M11/100)*F11*8.784))*100)</f>
        <v>50.230725000862783</v>
      </c>
      <c r="J11" s="1008">
        <f t="shared" ref="J11:J31" si="2">((G11/(F11/1000))/H11)*100</f>
        <v>52.001550821121526</v>
      </c>
      <c r="K11" s="902">
        <v>0</v>
      </c>
      <c r="L11" s="902">
        <v>14.789557768226183</v>
      </c>
      <c r="M11" s="903">
        <f t="shared" si="0"/>
        <v>85.210442231773811</v>
      </c>
      <c r="N11" s="64"/>
    </row>
    <row r="12" spans="1:25" ht="12.75" customHeight="1">
      <c r="E12" s="800" t="s">
        <v>606</v>
      </c>
      <c r="F12" s="679" t="s">
        <v>44</v>
      </c>
      <c r="G12" s="678">
        <v>-4.6273819999999999</v>
      </c>
      <c r="H12" s="888">
        <v>0</v>
      </c>
      <c r="I12" s="899" t="str">
        <f t="shared" si="1"/>
        <v>-</v>
      </c>
      <c r="J12" s="1011" t="s">
        <v>44</v>
      </c>
      <c r="K12" s="902">
        <v>0</v>
      </c>
      <c r="L12" s="902">
        <v>99.999999999999076</v>
      </c>
      <c r="M12" s="903">
        <f t="shared" si="0"/>
        <v>9.2370555648813024E-13</v>
      </c>
      <c r="N12" s="64"/>
    </row>
    <row r="13" spans="1:25" ht="12.75" customHeight="1">
      <c r="E13" s="800" t="s">
        <v>607</v>
      </c>
      <c r="F13" s="679" t="s">
        <v>44</v>
      </c>
      <c r="G13" s="678">
        <v>0</v>
      </c>
      <c r="H13" s="888">
        <v>0</v>
      </c>
      <c r="I13" s="899" t="str">
        <f t="shared" si="1"/>
        <v>-</v>
      </c>
      <c r="J13" s="1011" t="s">
        <v>44</v>
      </c>
      <c r="K13" s="902">
        <v>0</v>
      </c>
      <c r="L13" s="902">
        <v>35.236541598694835</v>
      </c>
      <c r="M13" s="903">
        <f t="shared" si="0"/>
        <v>64.763458401305172</v>
      </c>
      <c r="N13" s="64"/>
    </row>
    <row r="14" spans="1:25" ht="12.75" customHeight="1">
      <c r="E14" s="800" t="s">
        <v>608</v>
      </c>
      <c r="F14" s="679" t="s">
        <v>44</v>
      </c>
      <c r="G14" s="678">
        <v>-4.1721540000000008</v>
      </c>
      <c r="H14" s="888">
        <v>0</v>
      </c>
      <c r="I14" s="899" t="str">
        <f t="shared" si="1"/>
        <v>-</v>
      </c>
      <c r="J14" s="1011" t="s">
        <v>44</v>
      </c>
      <c r="K14" s="902">
        <v>0</v>
      </c>
      <c r="L14" s="902">
        <v>35.236541598694835</v>
      </c>
      <c r="M14" s="903">
        <f t="shared" si="0"/>
        <v>64.763458401305172</v>
      </c>
      <c r="N14" s="64"/>
    </row>
    <row r="15" spans="1:25" ht="12.75" customHeight="1">
      <c r="E15" s="543" t="s">
        <v>616</v>
      </c>
      <c r="F15" s="679" t="s">
        <v>44</v>
      </c>
      <c r="G15" s="888">
        <v>-1.0421790000000002</v>
      </c>
      <c r="H15" s="888">
        <v>0</v>
      </c>
      <c r="I15" s="899" t="str">
        <f t="shared" si="1"/>
        <v>-</v>
      </c>
      <c r="J15" s="1011" t="s">
        <v>44</v>
      </c>
      <c r="K15" s="902">
        <v>48.453729933899339</v>
      </c>
      <c r="L15" s="902">
        <v>0.28328611898016759</v>
      </c>
      <c r="M15" s="903">
        <f t="shared" si="0"/>
        <v>51.262983947120496</v>
      </c>
      <c r="N15" s="64"/>
    </row>
    <row r="16" spans="1:25" ht="12.75" customHeight="1">
      <c r="E16" s="800" t="s">
        <v>617</v>
      </c>
      <c r="F16" s="679" t="s">
        <v>44</v>
      </c>
      <c r="G16" s="678">
        <v>-6.3232900000000001</v>
      </c>
      <c r="H16" s="678">
        <v>0</v>
      </c>
      <c r="I16" s="899" t="str">
        <f t="shared" si="1"/>
        <v>-</v>
      </c>
      <c r="J16" s="1011" t="s">
        <v>44</v>
      </c>
      <c r="K16" s="902">
        <v>48.453729933900242</v>
      </c>
      <c r="L16" s="902">
        <v>0.28328611898017192</v>
      </c>
      <c r="M16" s="903">
        <f t="shared" si="0"/>
        <v>51.262983947119587</v>
      </c>
      <c r="N16" s="64"/>
    </row>
    <row r="17" spans="1:14" ht="12.75" customHeight="1">
      <c r="E17" s="543" t="s">
        <v>613</v>
      </c>
      <c r="F17" s="679" t="s">
        <v>44</v>
      </c>
      <c r="G17" s="888">
        <v>-2.8261550000000004</v>
      </c>
      <c r="H17" s="888">
        <v>0</v>
      </c>
      <c r="I17" s="899" t="str">
        <f>IF(G17&lt;=0,"-",(G17/((M17/100)*F17*8.784))*100)</f>
        <v>-</v>
      </c>
      <c r="J17" s="1011" t="s">
        <v>44</v>
      </c>
      <c r="K17" s="902">
        <v>45.193273092369601</v>
      </c>
      <c r="L17" s="902">
        <v>0</v>
      </c>
      <c r="M17" s="903">
        <f t="shared" si="0"/>
        <v>54.806726907630399</v>
      </c>
      <c r="N17" s="64"/>
    </row>
    <row r="18" spans="1:14" ht="12.75" customHeight="1">
      <c r="E18" s="800" t="s">
        <v>614</v>
      </c>
      <c r="F18" s="679" t="s">
        <v>44</v>
      </c>
      <c r="G18" s="678">
        <v>317.62552699999998</v>
      </c>
      <c r="H18" s="678">
        <v>1154</v>
      </c>
      <c r="I18" s="889">
        <f>IF(G18&lt;=0,"-",(G18/((M18/100)*F52*8.784))*100)</f>
        <v>19.651710430460675</v>
      </c>
      <c r="J18" s="1008">
        <f>((G18/(F52/1000))/H18)*100</f>
        <v>77.510210710288845</v>
      </c>
      <c r="K18" s="902">
        <v>45.193273092369161</v>
      </c>
      <c r="L18" s="902">
        <v>2.9897534378572939</v>
      </c>
      <c r="M18" s="903">
        <f t="shared" si="0"/>
        <v>51.816973469773544</v>
      </c>
      <c r="N18" s="64"/>
    </row>
    <row r="19" spans="1:14" ht="12.75" customHeight="1">
      <c r="E19" s="800" t="s">
        <v>87</v>
      </c>
      <c r="F19" s="678">
        <v>347.7</v>
      </c>
      <c r="G19" s="678">
        <v>226.22852900000001</v>
      </c>
      <c r="H19" s="678">
        <v>867</v>
      </c>
      <c r="I19" s="889">
        <f t="shared" si="1"/>
        <v>17.519520679587096</v>
      </c>
      <c r="J19" s="1008">
        <f t="shared" si="2"/>
        <v>75.045314754164707</v>
      </c>
      <c r="K19" s="902">
        <v>0</v>
      </c>
      <c r="L19" s="902">
        <v>57.720666363085101</v>
      </c>
      <c r="M19" s="903">
        <f t="shared" si="0"/>
        <v>42.279333636914899</v>
      </c>
      <c r="N19" s="64"/>
    </row>
    <row r="20" spans="1:14" ht="12.75" customHeight="1">
      <c r="E20" s="800" t="s">
        <v>93</v>
      </c>
      <c r="F20" s="678">
        <v>557.51</v>
      </c>
      <c r="G20" s="678">
        <v>11.830667999999999</v>
      </c>
      <c r="H20" s="678">
        <v>93</v>
      </c>
      <c r="I20" s="889">
        <f t="shared" si="1"/>
        <v>0.24654653348591202</v>
      </c>
      <c r="J20" s="1008">
        <f t="shared" si="2"/>
        <v>22.817794097140457</v>
      </c>
      <c r="K20" s="902">
        <v>0</v>
      </c>
      <c r="L20" s="902">
        <v>2.0136957533877333</v>
      </c>
      <c r="M20" s="903">
        <f t="shared" si="0"/>
        <v>97.986304246612264</v>
      </c>
      <c r="N20" s="64"/>
    </row>
    <row r="21" spans="1:14" ht="12.75" customHeight="1">
      <c r="E21" s="800" t="s">
        <v>94</v>
      </c>
      <c r="F21" s="678">
        <v>562.08000000000004</v>
      </c>
      <c r="G21" s="678">
        <v>-3.1781460000000101</v>
      </c>
      <c r="H21" s="678">
        <v>104</v>
      </c>
      <c r="I21" s="899" t="str">
        <f t="shared" si="1"/>
        <v>-</v>
      </c>
      <c r="J21" s="1011" t="s">
        <v>44</v>
      </c>
      <c r="K21" s="902">
        <v>0</v>
      </c>
      <c r="L21" s="902">
        <v>0.89784457262962747</v>
      </c>
      <c r="M21" s="903">
        <f t="shared" si="0"/>
        <v>99.102155427370377</v>
      </c>
      <c r="N21" s="64"/>
    </row>
    <row r="22" spans="1:14" ht="12.75" customHeight="1">
      <c r="E22" s="800" t="s">
        <v>77</v>
      </c>
      <c r="F22" s="678">
        <v>570.04999999999995</v>
      </c>
      <c r="G22" s="678">
        <v>-10.504237999999999</v>
      </c>
      <c r="H22" s="678">
        <v>21</v>
      </c>
      <c r="I22" s="899" t="str">
        <f t="shared" si="1"/>
        <v>-</v>
      </c>
      <c r="J22" s="1011" t="s">
        <v>44</v>
      </c>
      <c r="K22" s="902">
        <v>0</v>
      </c>
      <c r="L22" s="902">
        <v>77.349344561882646</v>
      </c>
      <c r="M22" s="903">
        <f t="shared" si="0"/>
        <v>22.650655438117354</v>
      </c>
      <c r="N22" s="64"/>
    </row>
    <row r="23" spans="1:14" ht="12.75" customHeight="1">
      <c r="E23" s="800" t="s">
        <v>612</v>
      </c>
      <c r="F23" s="679" t="s">
        <v>44</v>
      </c>
      <c r="G23" s="678">
        <v>456.49219499999998</v>
      </c>
      <c r="H23" s="678">
        <v>2116</v>
      </c>
      <c r="I23" s="889">
        <f>IF(G23&lt;=0,"-",(G23/((M23/100)*F57*8.784))*100)</f>
        <v>17.541214448890059</v>
      </c>
      <c r="J23" s="1008">
        <f>((G23/(F57/1000))/H23)*100</f>
        <v>38.717435662650274</v>
      </c>
      <c r="K23" s="902">
        <v>39.347222222222129</v>
      </c>
      <c r="L23" s="902">
        <v>7.4823366335646302</v>
      </c>
      <c r="M23" s="903">
        <f t="shared" si="0"/>
        <v>53.170441144213243</v>
      </c>
      <c r="N23" s="64"/>
    </row>
    <row r="24" spans="1:14" ht="12.75" customHeight="1">
      <c r="E24" s="543" t="s">
        <v>88</v>
      </c>
      <c r="F24" s="888">
        <v>154.34</v>
      </c>
      <c r="G24" s="888">
        <v>0</v>
      </c>
      <c r="H24" s="888">
        <v>0</v>
      </c>
      <c r="I24" s="899" t="str">
        <f t="shared" si="1"/>
        <v>-</v>
      </c>
      <c r="J24" s="1011" t="s">
        <v>44</v>
      </c>
      <c r="K24" s="902">
        <v>0</v>
      </c>
      <c r="L24" s="902">
        <v>56.022313296902894</v>
      </c>
      <c r="M24" s="903">
        <f t="shared" si="0"/>
        <v>43.977686703097106</v>
      </c>
      <c r="N24" s="64"/>
    </row>
    <row r="25" spans="1:14" ht="12.75" customHeight="1">
      <c r="E25" s="800" t="s">
        <v>89</v>
      </c>
      <c r="F25" s="678">
        <v>347.47</v>
      </c>
      <c r="G25" s="678">
        <v>169.923215</v>
      </c>
      <c r="H25" s="678">
        <v>707</v>
      </c>
      <c r="I25" s="889">
        <f t="shared" si="1"/>
        <v>13.599150584707372</v>
      </c>
      <c r="J25" s="1008">
        <f t="shared" si="2"/>
        <v>69.169715342616655</v>
      </c>
      <c r="K25" s="902">
        <v>0</v>
      </c>
      <c r="L25" s="902">
        <v>59.061559727321963</v>
      </c>
      <c r="M25" s="903">
        <f t="shared" si="0"/>
        <v>40.938440272678037</v>
      </c>
      <c r="N25" s="64"/>
    </row>
    <row r="26" spans="1:14" ht="12.75" customHeight="1">
      <c r="E26" s="800" t="s">
        <v>75</v>
      </c>
      <c r="F26" s="678">
        <v>299.76</v>
      </c>
      <c r="G26" s="678">
        <v>180.97221100000002</v>
      </c>
      <c r="H26" s="678">
        <v>1141</v>
      </c>
      <c r="I26" s="889">
        <f t="shared" si="1"/>
        <v>78.110010274097746</v>
      </c>
      <c r="J26" s="1008">
        <f t="shared" si="2"/>
        <v>52.9118038807324</v>
      </c>
      <c r="K26" s="902">
        <v>0</v>
      </c>
      <c r="L26" s="902">
        <v>91.20088101914979</v>
      </c>
      <c r="M26" s="903">
        <f t="shared" si="0"/>
        <v>8.7991189808502099</v>
      </c>
      <c r="N26" s="64"/>
    </row>
    <row r="27" spans="1:14" ht="12.75" customHeight="1">
      <c r="E27" s="800" t="s">
        <v>99</v>
      </c>
      <c r="F27" s="678">
        <v>350.99</v>
      </c>
      <c r="G27" s="678">
        <v>492.27271300000001</v>
      </c>
      <c r="H27" s="678">
        <v>2742</v>
      </c>
      <c r="I27" s="889">
        <f t="shared" si="1"/>
        <v>16.194612518266048</v>
      </c>
      <c r="J27" s="1008">
        <f t="shared" si="2"/>
        <v>51.14975637630095</v>
      </c>
      <c r="K27" s="902">
        <v>0</v>
      </c>
      <c r="L27" s="902">
        <v>1.4065346083788799</v>
      </c>
      <c r="M27" s="903">
        <f t="shared" si="0"/>
        <v>98.593465391621123</v>
      </c>
      <c r="N27" s="64"/>
    </row>
    <row r="28" spans="1:14" ht="12.75" customHeight="1">
      <c r="E28" s="800" t="s">
        <v>100</v>
      </c>
      <c r="F28" s="678">
        <v>351.06</v>
      </c>
      <c r="G28" s="678">
        <v>214.022626</v>
      </c>
      <c r="H28" s="678">
        <v>1387</v>
      </c>
      <c r="I28" s="889">
        <f t="shared" si="1"/>
        <v>7.4530740825712458</v>
      </c>
      <c r="J28" s="1008">
        <f t="shared" si="2"/>
        <v>43.954351700572225</v>
      </c>
      <c r="K28" s="902">
        <v>0</v>
      </c>
      <c r="L28" s="902">
        <v>6.8783688226197333</v>
      </c>
      <c r="M28" s="903">
        <f t="shared" si="0"/>
        <v>93.121631177380266</v>
      </c>
      <c r="N28" s="64"/>
    </row>
    <row r="29" spans="1:14" ht="12.75" customHeight="1">
      <c r="E29" s="800" t="s">
        <v>101</v>
      </c>
      <c r="F29" s="678">
        <v>350.26</v>
      </c>
      <c r="G29" s="678">
        <v>106.432042</v>
      </c>
      <c r="H29" s="678">
        <v>611</v>
      </c>
      <c r="I29" s="889">
        <f t="shared" si="1"/>
        <v>3.4728580647395049</v>
      </c>
      <c r="J29" s="1008">
        <f t="shared" si="2"/>
        <v>49.73254004530466</v>
      </c>
      <c r="K29" s="902">
        <v>0</v>
      </c>
      <c r="L29" s="902">
        <v>0.39010322880810494</v>
      </c>
      <c r="M29" s="903">
        <f t="shared" si="0"/>
        <v>99.609896771191899</v>
      </c>
      <c r="N29" s="64"/>
    </row>
    <row r="30" spans="1:14" s="35" customFormat="1" ht="12.75" customHeight="1">
      <c r="A30" s="27"/>
      <c r="B30" s="27"/>
      <c r="C30" s="27"/>
      <c r="D30" s="27"/>
      <c r="E30" s="800" t="s">
        <v>102</v>
      </c>
      <c r="F30" s="678">
        <v>350.88</v>
      </c>
      <c r="G30" s="678">
        <v>74.862580000000008</v>
      </c>
      <c r="H30" s="678">
        <v>434</v>
      </c>
      <c r="I30" s="889">
        <f t="shared" si="1"/>
        <v>2.6718787866167144</v>
      </c>
      <c r="J30" s="1008">
        <f t="shared" si="2"/>
        <v>49.160517545352732</v>
      </c>
      <c r="K30" s="902">
        <v>7.6844262295081469</v>
      </c>
      <c r="L30" s="902">
        <v>1.4086217256730813</v>
      </c>
      <c r="M30" s="903">
        <f t="shared" si="0"/>
        <v>90.906952044818766</v>
      </c>
      <c r="N30" s="64"/>
    </row>
    <row r="31" spans="1:14" ht="12.75" customHeight="1">
      <c r="E31" s="800" t="s">
        <v>92</v>
      </c>
      <c r="F31" s="678">
        <v>346.25</v>
      </c>
      <c r="G31" s="678">
        <v>27.714475</v>
      </c>
      <c r="H31" s="678">
        <v>228</v>
      </c>
      <c r="I31" s="889">
        <f t="shared" si="1"/>
        <v>0.91876041548297671</v>
      </c>
      <c r="J31" s="1008">
        <f t="shared" si="2"/>
        <v>35.10605484831212</v>
      </c>
      <c r="K31" s="902">
        <v>0</v>
      </c>
      <c r="L31" s="902">
        <v>0.82041849236940989</v>
      </c>
      <c r="M31" s="903">
        <f t="shared" si="0"/>
        <v>99.179581507630587</v>
      </c>
      <c r="N31" s="64"/>
    </row>
    <row r="32" spans="1:14" ht="12.75" customHeight="1">
      <c r="E32" s="800" t="s">
        <v>609</v>
      </c>
      <c r="F32" s="679" t="s">
        <v>44</v>
      </c>
      <c r="G32" s="678">
        <v>53.326714999999993</v>
      </c>
      <c r="H32" s="678">
        <v>363</v>
      </c>
      <c r="I32" s="889">
        <f>IF(G32&lt;=0,"-",(G32/((M32/100)*F66*8.784))*100)</f>
        <v>2.175489433674247</v>
      </c>
      <c r="J32" s="1008">
        <f>((G32/(F66/1000))/H32)*100</f>
        <v>41.706095549678437</v>
      </c>
      <c r="K32" s="902">
        <v>0</v>
      </c>
      <c r="L32" s="902">
        <v>20.775984039894325</v>
      </c>
      <c r="M32" s="903">
        <f t="shared" si="0"/>
        <v>79.224015960105675</v>
      </c>
      <c r="N32" s="64"/>
    </row>
    <row r="33" spans="1:21" ht="12.75" customHeight="1">
      <c r="E33" s="800" t="s">
        <v>610</v>
      </c>
      <c r="F33" s="679" t="s">
        <v>44</v>
      </c>
      <c r="G33" s="678">
        <v>99.430294000000103</v>
      </c>
      <c r="H33" s="678">
        <v>495</v>
      </c>
      <c r="I33" s="889">
        <f>IF(G33&lt;=0,"-",(G33/((M33/100)*F67*8.784))*100)</f>
        <v>4.0432660696444085</v>
      </c>
      <c r="J33" s="1008">
        <f>((G33/(F67/1000))/H33)*100</f>
        <v>57.045689199159668</v>
      </c>
      <c r="K33" s="902">
        <v>0</v>
      </c>
      <c r="L33" s="902">
        <v>20.493363353149743</v>
      </c>
      <c r="M33" s="903">
        <f t="shared" si="0"/>
        <v>79.506636646850254</v>
      </c>
      <c r="N33" s="64"/>
    </row>
    <row r="34" spans="1:21" ht="12.75" customHeight="1">
      <c r="E34" s="801" t="s">
        <v>611</v>
      </c>
      <c r="F34" s="961" t="s">
        <v>44</v>
      </c>
      <c r="G34" s="681">
        <v>-1.714785</v>
      </c>
      <c r="H34" s="681">
        <v>0</v>
      </c>
      <c r="I34" s="1001" t="str">
        <f t="shared" si="1"/>
        <v>-</v>
      </c>
      <c r="J34" s="1011" t="s">
        <v>44</v>
      </c>
      <c r="K34" s="904">
        <v>0</v>
      </c>
      <c r="L34" s="904">
        <v>19.827427941986414</v>
      </c>
      <c r="M34" s="905">
        <f t="shared" si="0"/>
        <v>80.172572058013586</v>
      </c>
      <c r="N34" s="64"/>
    </row>
    <row r="35" spans="1:21" ht="16.5" customHeight="1">
      <c r="C35" s="999"/>
      <c r="E35" s="802" t="s">
        <v>0</v>
      </c>
      <c r="F35" s="683">
        <f>SUM(F10:F34)</f>
        <v>5492.0250000000015</v>
      </c>
      <c r="G35" s="891">
        <f>SUM(G10:G34)</f>
        <v>4800.055719</v>
      </c>
      <c r="H35" s="683">
        <f>SUMPRODUCT(F10:F34,H10:H34)/SUM(F10:F34)</f>
        <v>1354.2720490165282</v>
      </c>
      <c r="I35" s="966">
        <f>(G35/((M35/100)*F35*8.784))*100</f>
        <v>14.573204863247266</v>
      </c>
      <c r="J35" s="1010">
        <f>((G35/(F35/1000))/H35)*100</f>
        <v>64.536863986756529</v>
      </c>
      <c r="K35" s="906">
        <v>8.179950364164231</v>
      </c>
      <c r="L35" s="906">
        <v>23.544315902970329</v>
      </c>
      <c r="M35" s="907">
        <f>100-K35-L35</f>
        <v>68.275733732865447</v>
      </c>
      <c r="N35" s="371"/>
    </row>
    <row r="36" spans="1:21" ht="24" customHeight="1">
      <c r="E36" s="1066" t="s">
        <v>511</v>
      </c>
      <c r="F36" s="1066"/>
      <c r="G36" s="1066"/>
      <c r="H36" s="1066"/>
      <c r="I36" s="1066"/>
      <c r="J36" s="1066"/>
      <c r="K36" s="1066"/>
      <c r="L36" s="1066"/>
      <c r="M36" s="1066"/>
      <c r="N36" s="371"/>
    </row>
    <row r="37" spans="1:21" ht="23.25" customHeight="1">
      <c r="C37" s="787"/>
      <c r="E37" s="1063" t="s">
        <v>310</v>
      </c>
      <c r="F37" s="1063"/>
      <c r="G37" s="1063"/>
      <c r="H37" s="1063"/>
      <c r="I37" s="1063"/>
      <c r="J37" s="1063"/>
      <c r="K37" s="1063"/>
      <c r="L37" s="1063"/>
      <c r="M37" s="1063"/>
      <c r="N37" s="64"/>
    </row>
    <row r="38" spans="1:21" ht="22.5" customHeight="1">
      <c r="E38" s="1063" t="s">
        <v>309</v>
      </c>
      <c r="F38" s="1063"/>
      <c r="G38" s="1063"/>
      <c r="H38" s="1063"/>
      <c r="I38" s="1063"/>
      <c r="J38" s="1063"/>
      <c r="K38" s="1063"/>
      <c r="L38" s="1063"/>
      <c r="M38" s="1063"/>
      <c r="N38" s="64"/>
    </row>
    <row r="39" spans="1:21">
      <c r="E39" s="537" t="s">
        <v>615</v>
      </c>
      <c r="F39" s="95"/>
      <c r="G39" s="95"/>
      <c r="H39" s="95"/>
      <c r="I39" s="95"/>
      <c r="J39" s="95"/>
      <c r="K39" s="95"/>
      <c r="L39" s="95"/>
      <c r="M39" s="95"/>
    </row>
    <row r="40" spans="1:21" s="35" customFormat="1" ht="12.75" customHeight="1">
      <c r="A40" s="27"/>
      <c r="B40" s="27"/>
      <c r="C40" s="1053" t="s">
        <v>503</v>
      </c>
      <c r="D40" s="27"/>
      <c r="E40" s="41"/>
      <c r="F40" s="42"/>
      <c r="G40" s="60"/>
      <c r="H40" s="42"/>
      <c r="I40" s="1062" t="s">
        <v>28</v>
      </c>
      <c r="J40" s="1062"/>
      <c r="K40" s="46" t="s">
        <v>20</v>
      </c>
      <c r="L40" s="48"/>
      <c r="M40" s="42"/>
    </row>
    <row r="41" spans="1:21">
      <c r="C41" s="1053"/>
      <c r="E41" s="44"/>
      <c r="F41" s="42" t="s">
        <v>17</v>
      </c>
      <c r="G41" s="60" t="s">
        <v>31</v>
      </c>
      <c r="H41" s="42" t="s">
        <v>18</v>
      </c>
      <c r="I41" s="45"/>
      <c r="J41" s="45" t="s">
        <v>19</v>
      </c>
      <c r="K41" s="61"/>
      <c r="L41" s="1064" t="s">
        <v>130</v>
      </c>
      <c r="M41" s="42" t="s">
        <v>21</v>
      </c>
    </row>
    <row r="42" spans="1:21">
      <c r="C42" s="1053"/>
      <c r="E42" s="17" t="s">
        <v>11</v>
      </c>
      <c r="F42" s="46" t="s">
        <v>30</v>
      </c>
      <c r="G42" s="43" t="s">
        <v>8</v>
      </c>
      <c r="H42" s="43" t="s">
        <v>103</v>
      </c>
      <c r="I42" s="43" t="s">
        <v>264</v>
      </c>
      <c r="J42" s="297" t="s">
        <v>265</v>
      </c>
      <c r="K42" s="289" t="s">
        <v>131</v>
      </c>
      <c r="L42" s="1065"/>
      <c r="M42" s="43" t="s">
        <v>32</v>
      </c>
    </row>
    <row r="43" spans="1:21">
      <c r="C43" s="90"/>
      <c r="E43" s="800" t="s">
        <v>80</v>
      </c>
      <c r="F43" s="678">
        <v>341.79</v>
      </c>
      <c r="G43" s="678">
        <v>257.240273</v>
      </c>
      <c r="H43" s="678">
        <v>1203</v>
      </c>
      <c r="I43" s="889">
        <f>IF(G43&lt;=0,"-",(G43/((M43/100)*F43*8.76))*100)</f>
        <v>9.0285768454510631</v>
      </c>
      <c r="J43" s="1008">
        <f>((G43/(F43/1000))/H43)*100</f>
        <v>62.562483800932924</v>
      </c>
      <c r="K43" s="902">
        <v>0</v>
      </c>
      <c r="L43" s="902">
        <v>4.8396118721461514</v>
      </c>
      <c r="M43" s="903">
        <f t="shared" ref="M43:M69" si="3">100-K43-L43</f>
        <v>95.160388127853849</v>
      </c>
      <c r="N43" s="849"/>
      <c r="O43" s="849"/>
      <c r="P43" s="849"/>
      <c r="Q43" s="22"/>
      <c r="R43" s="36"/>
      <c r="S43" s="36"/>
      <c r="T43" s="36"/>
      <c r="U43" s="36"/>
    </row>
    <row r="44" spans="1:21">
      <c r="C44" s="90"/>
      <c r="E44" s="800" t="s">
        <v>81</v>
      </c>
      <c r="F44" s="678">
        <v>561.88499999999999</v>
      </c>
      <c r="G44" s="678">
        <v>2814.7550660000002</v>
      </c>
      <c r="H44" s="678">
        <v>8180</v>
      </c>
      <c r="I44" s="889">
        <f t="shared" ref="I44:I68" si="4">IF(G44&lt;=0,"-",(G44/((M44/100)*F44*8.76))*100)</f>
        <v>59.274592107160608</v>
      </c>
      <c r="J44" s="1008">
        <f>((G44/(F44/1000))/H44)*100</f>
        <v>61.240660688231308</v>
      </c>
      <c r="K44" s="902">
        <v>0</v>
      </c>
      <c r="L44" s="902">
        <v>3.5237329945657598</v>
      </c>
      <c r="M44" s="903">
        <f t="shared" si="3"/>
        <v>96.476267005434238</v>
      </c>
      <c r="N44" s="849"/>
      <c r="O44" s="849"/>
      <c r="P44" s="849"/>
      <c r="Q44" s="32"/>
      <c r="R44" s="36"/>
      <c r="S44" s="36"/>
      <c r="T44" s="36"/>
      <c r="U44" s="36"/>
    </row>
    <row r="45" spans="1:21">
      <c r="E45" s="800" t="s">
        <v>620</v>
      </c>
      <c r="F45" s="679" t="s">
        <v>44</v>
      </c>
      <c r="G45" s="888">
        <v>-0.83435000000000004</v>
      </c>
      <c r="H45" s="888">
        <v>0</v>
      </c>
      <c r="I45" s="899" t="str">
        <f>IF(G45&lt;=0,"-",(G45/((M45/100)*F45*8.76))*100)</f>
        <v>-</v>
      </c>
      <c r="J45" s="899" t="s">
        <v>44</v>
      </c>
      <c r="K45" s="902">
        <v>0</v>
      </c>
      <c r="L45" s="902">
        <v>100.00000000000016</v>
      </c>
      <c r="M45" s="903">
        <f t="shared" si="3"/>
        <v>-1.5631940186722204E-13</v>
      </c>
      <c r="N45" s="849"/>
      <c r="O45" s="849"/>
      <c r="P45" s="849"/>
      <c r="Q45" s="32"/>
      <c r="R45" s="36"/>
      <c r="S45" s="36"/>
      <c r="T45" s="36"/>
      <c r="U45" s="36"/>
    </row>
    <row r="46" spans="1:21">
      <c r="E46" s="800" t="s">
        <v>82</v>
      </c>
      <c r="F46" s="678">
        <v>323.31</v>
      </c>
      <c r="G46" s="678">
        <v>-12.299401</v>
      </c>
      <c r="H46" s="888">
        <v>0</v>
      </c>
      <c r="I46" s="899" t="str">
        <f t="shared" si="4"/>
        <v>-</v>
      </c>
      <c r="J46" s="899" t="s">
        <v>44</v>
      </c>
      <c r="K46" s="902">
        <v>0</v>
      </c>
      <c r="L46" s="902">
        <v>24.828767123287459</v>
      </c>
      <c r="M46" s="903">
        <f t="shared" si="3"/>
        <v>75.171232876712537</v>
      </c>
      <c r="N46" s="849"/>
      <c r="O46" s="849"/>
      <c r="P46" s="849"/>
      <c r="Q46" s="54"/>
      <c r="R46" s="36"/>
      <c r="S46" s="36"/>
      <c r="T46" s="36"/>
      <c r="U46" s="36"/>
    </row>
    <row r="47" spans="1:21">
      <c r="E47" s="800" t="s">
        <v>83</v>
      </c>
      <c r="F47" s="678">
        <v>341.18</v>
      </c>
      <c r="G47" s="678">
        <v>-6.6918349999999904</v>
      </c>
      <c r="H47" s="888">
        <v>0</v>
      </c>
      <c r="I47" s="899" t="str">
        <f t="shared" si="4"/>
        <v>-</v>
      </c>
      <c r="J47" s="899" t="s">
        <v>44</v>
      </c>
      <c r="K47" s="902">
        <v>0</v>
      </c>
      <c r="L47" s="902">
        <v>0</v>
      </c>
      <c r="M47" s="903">
        <f t="shared" si="3"/>
        <v>100</v>
      </c>
      <c r="N47" s="849"/>
      <c r="O47" s="849"/>
      <c r="P47" s="849"/>
      <c r="Q47" s="54"/>
      <c r="R47" s="36"/>
      <c r="S47" s="36"/>
      <c r="T47" s="36"/>
      <c r="U47" s="36"/>
    </row>
    <row r="48" spans="1:21">
      <c r="E48" s="800" t="s">
        <v>84</v>
      </c>
      <c r="F48" s="678">
        <v>340.65</v>
      </c>
      <c r="G48" s="678">
        <v>-10.626389</v>
      </c>
      <c r="H48" s="888">
        <v>0</v>
      </c>
      <c r="I48" s="899" t="str">
        <f t="shared" si="4"/>
        <v>-</v>
      </c>
      <c r="J48" s="899" t="s">
        <v>44</v>
      </c>
      <c r="K48" s="902">
        <v>0</v>
      </c>
      <c r="L48" s="902">
        <v>0</v>
      </c>
      <c r="M48" s="903">
        <f t="shared" si="3"/>
        <v>100</v>
      </c>
      <c r="N48" s="849"/>
      <c r="O48" s="849"/>
      <c r="P48" s="849"/>
      <c r="Q48" s="54"/>
      <c r="R48" s="36"/>
      <c r="S48" s="36"/>
      <c r="T48" s="36"/>
      <c r="U48" s="36"/>
    </row>
    <row r="49" spans="5:21">
      <c r="E49" s="800" t="s">
        <v>85</v>
      </c>
      <c r="F49" s="888">
        <v>143.41999999999999</v>
      </c>
      <c r="G49" s="888">
        <v>-1.6869939999999999</v>
      </c>
      <c r="H49" s="888">
        <v>0</v>
      </c>
      <c r="I49" s="899" t="str">
        <f t="shared" si="4"/>
        <v>-</v>
      </c>
      <c r="J49" s="899" t="s">
        <v>44</v>
      </c>
      <c r="K49" s="902">
        <v>0</v>
      </c>
      <c r="L49" s="902">
        <v>0.32534246575342207</v>
      </c>
      <c r="M49" s="903">
        <f t="shared" si="3"/>
        <v>99.674657534246577</v>
      </c>
      <c r="N49" s="849"/>
      <c r="O49" s="849"/>
      <c r="P49" s="849"/>
      <c r="Q49" s="54"/>
      <c r="R49" s="36"/>
      <c r="S49" s="36"/>
      <c r="T49" s="36"/>
      <c r="U49" s="36"/>
    </row>
    <row r="50" spans="5:21">
      <c r="E50" s="800" t="s">
        <v>86</v>
      </c>
      <c r="F50" s="678">
        <v>342.43</v>
      </c>
      <c r="G50" s="678">
        <v>206.08501000000001</v>
      </c>
      <c r="H50" s="678">
        <v>805</v>
      </c>
      <c r="I50" s="889">
        <f t="shared" si="4"/>
        <v>7.1305871206472231</v>
      </c>
      <c r="J50" s="1008">
        <f t="shared" ref="J50:J64" si="5">((G50/(F50/1000))/H50)*100</f>
        <v>74.761622405304578</v>
      </c>
      <c r="K50" s="902">
        <v>0</v>
      </c>
      <c r="L50" s="902">
        <v>3.6514459776277284</v>
      </c>
      <c r="M50" s="903">
        <f t="shared" si="3"/>
        <v>96.348554022372269</v>
      </c>
      <c r="N50" s="849"/>
      <c r="O50" s="849"/>
      <c r="P50" s="849"/>
      <c r="Q50" s="54"/>
      <c r="R50" s="36"/>
      <c r="S50" s="36"/>
      <c r="T50" s="36"/>
      <c r="U50" s="36"/>
    </row>
    <row r="51" spans="5:21">
      <c r="E51" s="800" t="s">
        <v>90</v>
      </c>
      <c r="F51" s="888">
        <v>263.95999999999998</v>
      </c>
      <c r="G51" s="888">
        <v>-7.1455489999999999</v>
      </c>
      <c r="H51" s="888">
        <v>0</v>
      </c>
      <c r="I51" s="899" t="str">
        <f t="shared" si="4"/>
        <v>-</v>
      </c>
      <c r="J51" s="899" t="s">
        <v>44</v>
      </c>
      <c r="K51" s="902">
        <v>0</v>
      </c>
      <c r="L51" s="902">
        <v>0</v>
      </c>
      <c r="M51" s="903">
        <f t="shared" si="3"/>
        <v>100</v>
      </c>
      <c r="N51" s="849"/>
      <c r="O51" s="849"/>
      <c r="P51" s="849"/>
      <c r="Q51" s="54"/>
      <c r="R51" s="36"/>
      <c r="S51" s="36"/>
      <c r="T51" s="36"/>
      <c r="U51" s="36"/>
    </row>
    <row r="52" spans="5:21">
      <c r="E52" s="800" t="s">
        <v>91</v>
      </c>
      <c r="F52" s="678">
        <v>355.1</v>
      </c>
      <c r="G52" s="678">
        <v>166.46254400000001</v>
      </c>
      <c r="H52" s="678">
        <v>645</v>
      </c>
      <c r="I52" s="889">
        <f t="shared" si="4"/>
        <v>5.4152190794033448</v>
      </c>
      <c r="J52" s="1008">
        <f t="shared" si="5"/>
        <v>72.678530995745277</v>
      </c>
      <c r="K52" s="902">
        <v>0</v>
      </c>
      <c r="L52" s="902">
        <v>1.1798024287968198</v>
      </c>
      <c r="M52" s="903">
        <f t="shared" si="3"/>
        <v>98.820197571203181</v>
      </c>
      <c r="N52" s="849"/>
      <c r="O52" s="849"/>
      <c r="P52" s="849"/>
      <c r="Q52" s="54"/>
      <c r="R52" s="36"/>
      <c r="S52" s="36"/>
      <c r="T52" s="36"/>
      <c r="U52" s="36"/>
    </row>
    <row r="53" spans="5:21">
      <c r="E53" s="800" t="s">
        <v>87</v>
      </c>
      <c r="F53" s="678">
        <v>347.7</v>
      </c>
      <c r="G53" s="678">
        <v>121.79427899999999</v>
      </c>
      <c r="H53" s="678">
        <v>469</v>
      </c>
      <c r="I53" s="889">
        <f t="shared" si="4"/>
        <v>4.2476259390009137</v>
      </c>
      <c r="J53" s="1008">
        <f t="shared" si="5"/>
        <v>74.687746402953792</v>
      </c>
      <c r="K53" s="902">
        <v>0</v>
      </c>
      <c r="L53" s="902">
        <v>5.8605129205227691</v>
      </c>
      <c r="M53" s="903">
        <f t="shared" si="3"/>
        <v>94.139487079477234</v>
      </c>
      <c r="N53" s="849"/>
      <c r="O53" s="849"/>
      <c r="P53" s="849"/>
      <c r="Q53" s="36"/>
      <c r="R53" s="36"/>
      <c r="S53" s="36"/>
      <c r="T53" s="36"/>
      <c r="U53" s="36"/>
    </row>
    <row r="54" spans="5:21">
      <c r="E54" s="800" t="s">
        <v>93</v>
      </c>
      <c r="F54" s="678">
        <v>557.51</v>
      </c>
      <c r="G54" s="678">
        <v>652.70429200000001</v>
      </c>
      <c r="H54" s="678">
        <v>1559</v>
      </c>
      <c r="I54" s="889">
        <f t="shared" si="4"/>
        <v>14.87415146501913</v>
      </c>
      <c r="J54" s="1008">
        <f t="shared" si="5"/>
        <v>75.096153336155467</v>
      </c>
      <c r="K54" s="902">
        <v>0</v>
      </c>
      <c r="L54" s="902">
        <v>10.148051190695579</v>
      </c>
      <c r="M54" s="903">
        <f t="shared" si="3"/>
        <v>89.851948809304417</v>
      </c>
      <c r="N54" s="849"/>
      <c r="O54" s="849"/>
      <c r="P54" s="849"/>
      <c r="Q54" s="36"/>
      <c r="R54" s="36"/>
      <c r="S54" s="36"/>
      <c r="T54" s="36"/>
      <c r="U54" s="36"/>
    </row>
    <row r="55" spans="5:21">
      <c r="E55" s="800" t="s">
        <v>94</v>
      </c>
      <c r="F55" s="678">
        <v>562.08000000000004</v>
      </c>
      <c r="G55" s="678">
        <v>1094.3122409999999</v>
      </c>
      <c r="H55" s="678">
        <v>2537</v>
      </c>
      <c r="I55" s="889">
        <f t="shared" si="4"/>
        <v>25.826723009701009</v>
      </c>
      <c r="J55" s="1008">
        <f t="shared" si="5"/>
        <v>76.740152447449802</v>
      </c>
      <c r="K55" s="902">
        <v>10.95890410958904</v>
      </c>
      <c r="L55" s="902">
        <v>2.9873630543232745</v>
      </c>
      <c r="M55" s="903">
        <f t="shared" si="3"/>
        <v>86.05373283608769</v>
      </c>
      <c r="N55" s="849"/>
      <c r="O55" s="849"/>
      <c r="P55" s="849"/>
      <c r="Q55" s="36"/>
      <c r="R55" s="36"/>
      <c r="S55" s="36"/>
      <c r="T55" s="36"/>
      <c r="U55" s="36"/>
    </row>
    <row r="56" spans="5:21">
      <c r="E56" s="800" t="s">
        <v>77</v>
      </c>
      <c r="F56" s="678">
        <v>570.04999999999995</v>
      </c>
      <c r="G56" s="678">
        <v>637.134366</v>
      </c>
      <c r="H56" s="678">
        <v>1821</v>
      </c>
      <c r="I56" s="889">
        <f t="shared" si="4"/>
        <v>29.535460381394742</v>
      </c>
      <c r="J56" s="1008">
        <f t="shared" si="5"/>
        <v>61.377350204980715</v>
      </c>
      <c r="K56" s="902">
        <v>0</v>
      </c>
      <c r="L56" s="902">
        <v>56.801344528558637</v>
      </c>
      <c r="M56" s="903">
        <f t="shared" si="3"/>
        <v>43.198655471441363</v>
      </c>
      <c r="N56" s="849"/>
      <c r="O56" s="849"/>
      <c r="P56" s="849"/>
      <c r="Q56" s="36"/>
      <c r="R56" s="36"/>
      <c r="S56" s="36"/>
      <c r="T56" s="36"/>
      <c r="U56" s="36"/>
    </row>
    <row r="57" spans="5:21">
      <c r="E57" s="800" t="s">
        <v>98</v>
      </c>
      <c r="F57" s="678">
        <v>557.20000000000005</v>
      </c>
      <c r="G57" s="678">
        <v>199.82593</v>
      </c>
      <c r="H57" s="678">
        <v>470</v>
      </c>
      <c r="I57" s="889">
        <f t="shared" si="4"/>
        <v>4.1498973744137579</v>
      </c>
      <c r="J57" s="1008">
        <f t="shared" si="5"/>
        <v>76.303222037237859</v>
      </c>
      <c r="K57" s="902">
        <v>0</v>
      </c>
      <c r="L57" s="902">
        <v>1.3495042482471009</v>
      </c>
      <c r="M57" s="903">
        <f t="shared" si="3"/>
        <v>98.650495751752899</v>
      </c>
      <c r="N57" s="849"/>
      <c r="O57" s="849"/>
      <c r="P57" s="849"/>
      <c r="Q57" s="36"/>
      <c r="R57" s="36"/>
      <c r="S57" s="36"/>
      <c r="T57" s="36"/>
      <c r="U57" s="36"/>
    </row>
    <row r="58" spans="5:21">
      <c r="E58" s="800" t="s">
        <v>88</v>
      </c>
      <c r="F58" s="888">
        <v>154.34</v>
      </c>
      <c r="G58" s="888">
        <v>0</v>
      </c>
      <c r="H58" s="888">
        <v>0</v>
      </c>
      <c r="I58" s="899" t="str">
        <f t="shared" si="4"/>
        <v>-</v>
      </c>
      <c r="J58" s="899" t="s">
        <v>44</v>
      </c>
      <c r="K58" s="902">
        <v>0</v>
      </c>
      <c r="L58" s="902">
        <v>0</v>
      </c>
      <c r="M58" s="903">
        <f t="shared" si="3"/>
        <v>100</v>
      </c>
      <c r="N58" s="849"/>
      <c r="O58" s="849"/>
      <c r="P58" s="849"/>
      <c r="Q58" s="36"/>
      <c r="R58" s="36"/>
      <c r="S58" s="36"/>
      <c r="T58" s="36"/>
      <c r="U58" s="36"/>
    </row>
    <row r="59" spans="5:21">
      <c r="E59" s="800" t="s">
        <v>89</v>
      </c>
      <c r="F59" s="678">
        <v>347.47</v>
      </c>
      <c r="G59" s="678">
        <v>294.66321600000003</v>
      </c>
      <c r="H59" s="678">
        <v>1125</v>
      </c>
      <c r="I59" s="889">
        <f t="shared" si="4"/>
        <v>9.8748191505486478</v>
      </c>
      <c r="J59" s="1008">
        <f t="shared" si="5"/>
        <v>75.379992133613456</v>
      </c>
      <c r="K59" s="902">
        <v>0</v>
      </c>
      <c r="L59" s="902">
        <v>1.9663091839444087</v>
      </c>
      <c r="M59" s="903">
        <f t="shared" si="3"/>
        <v>98.033690816055596</v>
      </c>
      <c r="N59" s="849"/>
      <c r="O59" s="849"/>
      <c r="P59" s="849"/>
      <c r="Q59" s="36"/>
      <c r="R59" s="36"/>
      <c r="S59" s="36"/>
      <c r="T59" s="36"/>
      <c r="U59" s="36"/>
    </row>
    <row r="60" spans="5:21">
      <c r="E60" s="800" t="s">
        <v>75</v>
      </c>
      <c r="F60" s="678">
        <v>299.76</v>
      </c>
      <c r="G60" s="678">
        <v>490.41829899999999</v>
      </c>
      <c r="H60" s="678">
        <v>2608</v>
      </c>
      <c r="I60" s="889">
        <f t="shared" si="4"/>
        <v>28.321368687269725</v>
      </c>
      <c r="J60" s="1008">
        <f t="shared" si="5"/>
        <v>62.731460603042763</v>
      </c>
      <c r="K60" s="902">
        <v>0</v>
      </c>
      <c r="L60" s="902">
        <v>34.05609780252135</v>
      </c>
      <c r="M60" s="903">
        <f t="shared" si="3"/>
        <v>65.94390219747865</v>
      </c>
      <c r="N60" s="849"/>
      <c r="O60" s="849"/>
      <c r="P60" s="849"/>
      <c r="Q60" s="36"/>
      <c r="R60" s="36"/>
      <c r="S60" s="36"/>
      <c r="T60" s="36"/>
      <c r="U60" s="36"/>
    </row>
    <row r="61" spans="5:21">
      <c r="E61" s="800" t="s">
        <v>99</v>
      </c>
      <c r="F61" s="678">
        <v>350.99</v>
      </c>
      <c r="G61" s="678">
        <v>416.08280400000001</v>
      </c>
      <c r="H61" s="678">
        <v>1483</v>
      </c>
      <c r="I61" s="889">
        <f t="shared" si="4"/>
        <v>16.207026743774978</v>
      </c>
      <c r="J61" s="1008">
        <f t="shared" si="5"/>
        <v>79.936268891439468</v>
      </c>
      <c r="K61" s="902">
        <v>11.518264840182722</v>
      </c>
      <c r="L61" s="902">
        <v>4.983447488584507</v>
      </c>
      <c r="M61" s="903">
        <f t="shared" si="3"/>
        <v>83.498287671232774</v>
      </c>
      <c r="N61" s="849"/>
      <c r="O61" s="849"/>
      <c r="P61" s="849"/>
      <c r="Q61" s="36"/>
      <c r="R61" s="36"/>
      <c r="S61" s="36"/>
      <c r="T61" s="36"/>
      <c r="U61" s="36"/>
    </row>
    <row r="62" spans="5:21">
      <c r="E62" s="800" t="s">
        <v>100</v>
      </c>
      <c r="F62" s="678">
        <v>351.06</v>
      </c>
      <c r="G62" s="678">
        <v>533.96773399999904</v>
      </c>
      <c r="H62" s="678">
        <v>2126</v>
      </c>
      <c r="I62" s="889">
        <f t="shared" si="4"/>
        <v>26.181068949439389</v>
      </c>
      <c r="J62" s="1008">
        <f t="shared" si="5"/>
        <v>71.543536819198536</v>
      </c>
      <c r="K62" s="902">
        <v>19.463470319634705</v>
      </c>
      <c r="L62" s="902">
        <v>14.216885773198559</v>
      </c>
      <c r="M62" s="903">
        <f t="shared" si="3"/>
        <v>66.319643907166736</v>
      </c>
      <c r="N62" s="849"/>
      <c r="O62" s="849"/>
      <c r="P62" s="849"/>
      <c r="Q62" s="36"/>
      <c r="R62" s="36"/>
      <c r="S62" s="36"/>
      <c r="T62" s="36"/>
      <c r="U62" s="36"/>
    </row>
    <row r="63" spans="5:21">
      <c r="E63" s="800" t="s">
        <v>101</v>
      </c>
      <c r="F63" s="678">
        <v>350.26</v>
      </c>
      <c r="G63" s="678">
        <v>719.31331599999999</v>
      </c>
      <c r="H63" s="678">
        <v>2667</v>
      </c>
      <c r="I63" s="889">
        <f t="shared" si="4"/>
        <v>23.541554231276177</v>
      </c>
      <c r="J63" s="1008">
        <f t="shared" si="5"/>
        <v>77.002449581028998</v>
      </c>
      <c r="K63" s="902">
        <v>0</v>
      </c>
      <c r="L63" s="902">
        <v>0.41628616002858398</v>
      </c>
      <c r="M63" s="903">
        <f t="shared" si="3"/>
        <v>99.583713839971409</v>
      </c>
      <c r="N63" s="849"/>
      <c r="O63" s="849"/>
      <c r="P63" s="849"/>
      <c r="Q63" s="36"/>
      <c r="R63" s="36"/>
      <c r="S63" s="36"/>
      <c r="T63" s="36"/>
      <c r="U63" s="36"/>
    </row>
    <row r="64" spans="5:21">
      <c r="E64" s="800" t="s">
        <v>102</v>
      </c>
      <c r="F64" s="678">
        <v>350.88</v>
      </c>
      <c r="G64" s="678">
        <v>596.870047</v>
      </c>
      <c r="H64" s="678">
        <v>2265</v>
      </c>
      <c r="I64" s="889">
        <f t="shared" si="4"/>
        <v>20.049167568929477</v>
      </c>
      <c r="J64" s="1008">
        <f t="shared" si="5"/>
        <v>75.102252778004271</v>
      </c>
      <c r="K64" s="902">
        <v>0</v>
      </c>
      <c r="L64" s="902">
        <v>3.1452958469356203</v>
      </c>
      <c r="M64" s="903">
        <f t="shared" si="3"/>
        <v>96.854704153064375</v>
      </c>
      <c r="N64" s="849"/>
      <c r="O64" s="849"/>
      <c r="P64" s="849"/>
      <c r="Q64" s="36"/>
      <c r="R64" s="36"/>
      <c r="S64" s="36"/>
      <c r="T64" s="36"/>
      <c r="U64" s="36"/>
    </row>
    <row r="65" spans="3:21">
      <c r="E65" s="800" t="s">
        <v>92</v>
      </c>
      <c r="F65" s="678">
        <v>346.25</v>
      </c>
      <c r="G65" s="678">
        <v>56.972923999999999</v>
      </c>
      <c r="H65" s="678">
        <v>288</v>
      </c>
      <c r="I65" s="889">
        <f t="shared" si="4"/>
        <v>1.9009682306242937</v>
      </c>
      <c r="J65" s="1008">
        <f>((G65/(F65/1000))/H65)*100</f>
        <v>57.132896109105488</v>
      </c>
      <c r="K65" s="902">
        <v>0</v>
      </c>
      <c r="L65" s="902">
        <v>1.1902587519025956</v>
      </c>
      <c r="M65" s="903">
        <f t="shared" si="3"/>
        <v>98.80974124809741</v>
      </c>
      <c r="N65" s="849"/>
      <c r="O65" s="849"/>
      <c r="P65" s="849"/>
      <c r="Q65" s="36"/>
      <c r="R65" s="36"/>
      <c r="S65" s="36"/>
      <c r="T65" s="36"/>
      <c r="U65" s="36"/>
    </row>
    <row r="66" spans="3:21">
      <c r="E66" s="800" t="s">
        <v>95</v>
      </c>
      <c r="F66" s="678">
        <v>352.24</v>
      </c>
      <c r="G66" s="678">
        <v>740.08506700000009</v>
      </c>
      <c r="H66" s="678">
        <v>3508</v>
      </c>
      <c r="I66" s="889">
        <f t="shared" si="4"/>
        <v>24.646420130811229</v>
      </c>
      <c r="J66" s="1008">
        <f>((G66/(F66/1000))/H66)*100</f>
        <v>59.89400909598023</v>
      </c>
      <c r="K66" s="902">
        <v>0</v>
      </c>
      <c r="L66" s="902">
        <v>2.6838284274449884</v>
      </c>
      <c r="M66" s="903">
        <f t="shared" si="3"/>
        <v>97.316171572555007</v>
      </c>
      <c r="N66" s="849"/>
      <c r="O66" s="849"/>
      <c r="P66" s="849"/>
      <c r="Q66" s="36"/>
      <c r="R66" s="36"/>
      <c r="S66" s="36"/>
      <c r="T66" s="36"/>
      <c r="U66" s="36"/>
    </row>
    <row r="67" spans="3:21">
      <c r="E67" s="800" t="s">
        <v>96</v>
      </c>
      <c r="F67" s="678">
        <v>352.12</v>
      </c>
      <c r="G67" s="678">
        <v>593.29418700000008</v>
      </c>
      <c r="H67" s="678">
        <v>2801</v>
      </c>
      <c r="I67" s="889">
        <f t="shared" si="4"/>
        <v>19.884714022331597</v>
      </c>
      <c r="J67" s="1008">
        <f>((G67/(F67/1000))/H67)*100</f>
        <v>60.154246509630482</v>
      </c>
      <c r="K67" s="902">
        <v>0</v>
      </c>
      <c r="L67" s="902">
        <v>3.2711678396677777</v>
      </c>
      <c r="M67" s="903">
        <f t="shared" si="3"/>
        <v>96.728832160332217</v>
      </c>
      <c r="N67" s="849"/>
      <c r="O67" s="849"/>
      <c r="P67" s="849"/>
      <c r="Q67" s="36"/>
      <c r="R67" s="36"/>
      <c r="S67" s="36"/>
      <c r="T67" s="36"/>
      <c r="U67" s="36"/>
    </row>
    <row r="68" spans="3:21">
      <c r="E68" s="801" t="s">
        <v>97</v>
      </c>
      <c r="F68" s="681">
        <v>351.41</v>
      </c>
      <c r="G68" s="681">
        <v>118.000626</v>
      </c>
      <c r="H68" s="681">
        <v>663</v>
      </c>
      <c r="I68" s="889">
        <f t="shared" si="4"/>
        <v>3.9176973230472809</v>
      </c>
      <c r="J68" s="1009">
        <f>((G68/(F68/1000))/H68)*100</f>
        <v>50.64734300512184</v>
      </c>
      <c r="K68" s="904">
        <v>0</v>
      </c>
      <c r="L68" s="904">
        <v>2.1557723768981618</v>
      </c>
      <c r="M68" s="905">
        <f t="shared" si="3"/>
        <v>97.844227623101844</v>
      </c>
      <c r="N68" s="849"/>
      <c r="O68" s="849"/>
      <c r="P68" s="849"/>
      <c r="Q68" s="36"/>
      <c r="R68" s="36"/>
      <c r="S68" s="36"/>
      <c r="T68" s="36"/>
      <c r="U68" s="36"/>
    </row>
    <row r="69" spans="3:21" ht="16.149999999999999" customHeight="1">
      <c r="C69" s="1000"/>
      <c r="E69" s="682" t="s">
        <v>0</v>
      </c>
      <c r="F69" s="683">
        <f>SUM(F43:F68)</f>
        <v>9215.0450000000019</v>
      </c>
      <c r="G69" s="683">
        <f>SUM(G43:G68)</f>
        <v>10670.697702999996</v>
      </c>
      <c r="H69" s="683">
        <f>SUMPRODUCT(F43:F68,H43:H68)/SUM(F43:F68)</f>
        <v>1735.5690362879395</v>
      </c>
      <c r="I69" s="966">
        <f>(G69/((M69/100)*F69*8.76))*100</f>
        <v>14.847288248804203</v>
      </c>
      <c r="J69" s="1010">
        <f>((G69/(F69/1000))/H69)*100</f>
        <v>66.719604448368983</v>
      </c>
      <c r="K69" s="906">
        <v>1.8351127234555649</v>
      </c>
      <c r="L69" s="906">
        <v>9.1333012532734994</v>
      </c>
      <c r="M69" s="907">
        <f t="shared" si="3"/>
        <v>89.031586023270933</v>
      </c>
      <c r="N69" s="849"/>
      <c r="O69" s="849"/>
      <c r="P69" s="849"/>
      <c r="Q69" s="36"/>
      <c r="R69" s="36"/>
      <c r="S69" s="36"/>
      <c r="T69" s="36"/>
      <c r="U69" s="36"/>
    </row>
    <row r="70" spans="3:21" ht="24" customHeight="1">
      <c r="E70" s="1066" t="s">
        <v>511</v>
      </c>
      <c r="F70" s="1066"/>
      <c r="G70" s="1066"/>
      <c r="H70" s="1066"/>
      <c r="I70" s="1066"/>
      <c r="J70" s="1066"/>
      <c r="K70" s="1066"/>
      <c r="L70" s="1066"/>
      <c r="M70" s="1066"/>
      <c r="N70" s="849"/>
      <c r="O70" s="849"/>
      <c r="P70" s="36"/>
      <c r="Q70" s="36"/>
      <c r="R70" s="36"/>
      <c r="S70" s="36"/>
      <c r="T70" s="36"/>
      <c r="U70" s="36"/>
    </row>
    <row r="71" spans="3:21" ht="23.25" customHeight="1">
      <c r="E71" s="1063" t="s">
        <v>310</v>
      </c>
      <c r="F71" s="1063"/>
      <c r="G71" s="1063"/>
      <c r="H71" s="1063"/>
      <c r="I71" s="1063"/>
      <c r="J71" s="1063"/>
      <c r="K71" s="1063"/>
      <c r="L71" s="1063"/>
      <c r="M71" s="1063"/>
      <c r="N71" s="849"/>
      <c r="O71" s="849"/>
    </row>
    <row r="72" spans="3:21" ht="23.25" customHeight="1">
      <c r="E72" s="1063" t="s">
        <v>309</v>
      </c>
      <c r="F72" s="1063"/>
      <c r="G72" s="1063"/>
      <c r="H72" s="1063"/>
      <c r="I72" s="1063"/>
      <c r="J72" s="1063"/>
      <c r="K72" s="1063"/>
      <c r="L72" s="1063"/>
      <c r="M72" s="1063"/>
      <c r="N72" s="849"/>
      <c r="O72" s="849"/>
    </row>
    <row r="73" spans="3:21">
      <c r="E73" s="537" t="s">
        <v>525</v>
      </c>
    </row>
  </sheetData>
  <customSheetViews>
    <customSheetView guid="{7C7883F2-DB79-11D6-846D-0008C7298EBA}" showGridLines="0" showRowCol="0" outlineSymbols="0" showRuler="0"/>
    <customSheetView guid="{7C7883F1-DB79-11D6-846D-0008C7298EBA}" showGridLines="0" showRowCol="0" outlineSymbols="0" showRuler="0"/>
    <customSheetView guid="{7C7883F0-DB79-11D6-846D-0008C7298EBA}" showGridLines="0" showRowCol="0" outlineSymbols="0" showRuler="0"/>
    <customSheetView guid="{7C7883EF-DB79-11D6-846D-0008C7298EBA}" showGridLines="0" showRowCol="0" outlineSymbols="0" showRuler="0"/>
    <customSheetView guid="{7C7883EE-DB79-11D6-846D-0008C7298EBA}" showGridLines="0" showRowCol="0" outlineSymbols="0" showRuler="0"/>
    <customSheetView guid="{7C7883ED-DB79-11D6-846D-0008C7298EBA}" showGridLines="0" showRowCol="0" outlineSymbols="0" showRuler="0"/>
    <customSheetView guid="{7C7883EC-DB79-11D6-846D-0008C7298EBA}" showGridLines="0" showRowCol="0" outlineSymbols="0" showRuler="0"/>
    <customSheetView guid="{7C7883EB-DB79-11D6-846D-0008C7298EBA}" showGridLines="0" showRowCol="0" outlineSymbols="0" showRuler="0"/>
  </customSheetViews>
  <mergeCells count="13">
    <mergeCell ref="C40:C42"/>
    <mergeCell ref="C7:C9"/>
    <mergeCell ref="E71:M71"/>
    <mergeCell ref="E72:M72"/>
    <mergeCell ref="I40:J40"/>
    <mergeCell ref="L41:L42"/>
    <mergeCell ref="E36:M36"/>
    <mergeCell ref="E70:M70"/>
    <mergeCell ref="E3:M3"/>
    <mergeCell ref="I7:J7"/>
    <mergeCell ref="E37:M37"/>
    <mergeCell ref="E38:M38"/>
    <mergeCell ref="L8:L9"/>
  </mergeCells>
  <phoneticPr fontId="18" type="noConversion"/>
  <hyperlinks>
    <hyperlink ref="C4" location="Indice!A1" display="Indice!A1" xr:uid="{00000000-0004-0000-2100-000000000000}"/>
  </hyperlinks>
  <printOptions horizontalCentered="1" verticalCentered="1"/>
  <pageMargins left="0.39370078740157483" right="0.74803149606299213" top="0.39370078740157483" bottom="0.98425196850393704" header="0" footer="0"/>
  <pageSetup paperSize="9" scale="60" orientation="landscape" cellComments="asDisplayed" horizontalDpi="1200" verticalDpi="1200" r:id="rId1"/>
  <headerFooter alignWithMargins="0"/>
  <ignoredErrors>
    <ignoredError sqref="I18 I23" formula="1"/>
  </ignoredError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transitionEvaluation="1" codeName="Hoja40">
    <pageSetUpPr autoPageBreaks="0" fitToPage="1"/>
  </sheetPr>
  <dimension ref="A1:K66"/>
  <sheetViews>
    <sheetView showGridLines="0" showRowColHeaders="0" showOutlineSymbols="0" zoomScaleNormal="100" workbookViewId="0">
      <selection activeCell="B2" sqref="B2"/>
    </sheetView>
  </sheetViews>
  <sheetFormatPr baseColWidth="10" defaultColWidth="8.7109375" defaultRowHeight="11.25"/>
  <cols>
    <col min="1" max="1" width="0.140625" style="27" customWidth="1"/>
    <col min="2" max="2" width="2.7109375" style="27" customWidth="1"/>
    <col min="3" max="3" width="23.7109375" style="27" customWidth="1"/>
    <col min="4" max="4" width="1.28515625" style="27" customWidth="1"/>
    <col min="5" max="5" width="22.85546875" style="32" customWidth="1"/>
    <col min="6" max="6" width="9" style="32" customWidth="1"/>
    <col min="7" max="7" width="7.85546875" style="32" customWidth="1"/>
    <col min="8" max="8" width="6" style="32" customWidth="1"/>
    <col min="9" max="9" width="7.85546875" style="31" customWidth="1"/>
    <col min="10" max="10" width="6" style="31" customWidth="1"/>
    <col min="11" max="11" width="7.85546875" style="32" customWidth="1"/>
    <col min="12" max="239" width="8.7109375" style="32" customWidth="1"/>
    <col min="240" max="16384" width="8.7109375" style="32"/>
  </cols>
  <sheetData>
    <row r="1" spans="1:11" s="27" customFormat="1" ht="0.75" customHeight="1"/>
    <row r="2" spans="1:11" s="27" customFormat="1" ht="21" customHeight="1">
      <c r="B2" s="119"/>
      <c r="E2" s="13"/>
      <c r="H2" s="13"/>
      <c r="K2" s="66" t="s">
        <v>36</v>
      </c>
    </row>
    <row r="3" spans="1:11" s="27" customFormat="1" ht="15" customHeight="1">
      <c r="E3" s="1046" t="s">
        <v>559</v>
      </c>
      <c r="F3" s="1046"/>
      <c r="G3" s="1046"/>
      <c r="H3" s="1046"/>
      <c r="I3" s="1046"/>
      <c r="J3" s="1046"/>
      <c r="K3" s="1046"/>
    </row>
    <row r="4" spans="1:11" s="22" customFormat="1" ht="20.25" customHeight="1">
      <c r="B4" s="14"/>
      <c r="C4" s="6" t="str">
        <f>Indice!C4</f>
        <v>Producción de energía eléctrica</v>
      </c>
    </row>
    <row r="5" spans="1:11" s="22" customFormat="1" ht="12.75" customHeight="1">
      <c r="B5" s="14"/>
    </row>
    <row r="6" spans="1:11" s="22" customFormat="1" ht="13.5" customHeight="1">
      <c r="B6" s="14"/>
      <c r="D6" s="28"/>
      <c r="E6" s="28"/>
    </row>
    <row r="7" spans="1:11" ht="12.75" customHeight="1">
      <c r="A7" s="22"/>
      <c r="B7" s="14"/>
      <c r="C7" s="1053" t="s">
        <v>477</v>
      </c>
      <c r="D7" s="28"/>
      <c r="E7" s="49"/>
      <c r="F7" s="50" t="s">
        <v>14</v>
      </c>
      <c r="G7" s="1067">
        <v>2019</v>
      </c>
      <c r="H7" s="1067"/>
      <c r="I7" s="1067">
        <v>2020</v>
      </c>
      <c r="J7" s="1067"/>
      <c r="K7" s="51"/>
    </row>
    <row r="8" spans="1:11" ht="12.75" customHeight="1">
      <c r="A8" s="22"/>
      <c r="B8" s="14"/>
      <c r="C8" s="1053"/>
      <c r="D8" s="28"/>
      <c r="E8" s="52" t="s">
        <v>15</v>
      </c>
      <c r="F8" s="53" t="s">
        <v>10</v>
      </c>
      <c r="G8" s="53" t="s">
        <v>8</v>
      </c>
      <c r="H8" s="53" t="s">
        <v>9</v>
      </c>
      <c r="I8" s="53" t="s">
        <v>8</v>
      </c>
      <c r="J8" s="53" t="s">
        <v>9</v>
      </c>
      <c r="K8" s="84" t="s">
        <v>560</v>
      </c>
    </row>
    <row r="9" spans="1:11" ht="12.75" customHeight="1">
      <c r="C9" s="1053"/>
      <c r="E9" s="629" t="s">
        <v>55</v>
      </c>
      <c r="F9" s="804">
        <f>'C35'!F10</f>
        <v>386.08</v>
      </c>
      <c r="G9" s="806">
        <f>'C35'!G68</f>
        <v>260.01754699999998</v>
      </c>
      <c r="H9" s="809">
        <f t="shared" ref="H9:H40" si="0">+G9/G$59*100</f>
        <v>0.50841023680041608</v>
      </c>
      <c r="I9" s="806">
        <f>'C35'!G10</f>
        <v>742.97384499999998</v>
      </c>
      <c r="J9" s="810">
        <f t="shared" ref="J9:J40" si="1">+I9/I$59*100</f>
        <v>1.9370193185313997</v>
      </c>
      <c r="K9" s="809">
        <f>IF(G9&gt;0,IF((I9/G9-1)*100&gt;1000,"-",(I9/G9-1)*100),"-")</f>
        <v>185.73988700847178</v>
      </c>
    </row>
    <row r="10" spans="1:11" ht="12.75" customHeight="1">
      <c r="C10" s="90"/>
      <c r="E10" s="629" t="s">
        <v>56</v>
      </c>
      <c r="F10" s="804">
        <f>'C35'!F11</f>
        <v>372.66</v>
      </c>
      <c r="G10" s="806">
        <f>'C35'!G69</f>
        <v>1228.0643219999999</v>
      </c>
      <c r="H10" s="809">
        <f t="shared" si="0"/>
        <v>2.4012243787307264</v>
      </c>
      <c r="I10" s="806">
        <f>'C35'!G11</f>
        <v>1307.1050719999998</v>
      </c>
      <c r="J10" s="810">
        <f t="shared" si="1"/>
        <v>3.407775109249473</v>
      </c>
      <c r="K10" s="809">
        <f t="shared" ref="K10:K24" si="2">IF(G10&gt;0,IF((I10/G10-1)*100&gt;1000,"-",(I10/G10-1)*100),"-")</f>
        <v>6.4362060344913985</v>
      </c>
    </row>
    <row r="11" spans="1:11" ht="12.75" customHeight="1">
      <c r="C11" s="32"/>
      <c r="E11" s="629" t="s">
        <v>125</v>
      </c>
      <c r="F11" s="804">
        <f>'C35'!F12</f>
        <v>820.54</v>
      </c>
      <c r="G11" s="806">
        <f>'C35'!G70</f>
        <v>3342.3922519999996</v>
      </c>
      <c r="H11" s="809">
        <f t="shared" si="0"/>
        <v>6.5353529249285476</v>
      </c>
      <c r="I11" s="806">
        <f>'C35'!G12</f>
        <v>2711.7343059999998</v>
      </c>
      <c r="J11" s="810">
        <f t="shared" si="1"/>
        <v>7.0698070635936565</v>
      </c>
      <c r="K11" s="809">
        <f t="shared" si="2"/>
        <v>-18.868460026576194</v>
      </c>
    </row>
    <row r="12" spans="1:11" ht="12.75" customHeight="1">
      <c r="C12" s="32"/>
      <c r="E12" s="629" t="s">
        <v>57</v>
      </c>
      <c r="F12" s="804">
        <f>'C35'!F13</f>
        <v>786.42</v>
      </c>
      <c r="G12" s="806">
        <f>'C35'!G71</f>
        <v>2204.6491900000001</v>
      </c>
      <c r="H12" s="809">
        <f t="shared" si="0"/>
        <v>4.3107329858386274</v>
      </c>
      <c r="I12" s="806">
        <f>'C35'!G13</f>
        <v>1697.244432</v>
      </c>
      <c r="J12" s="810">
        <f t="shared" si="1"/>
        <v>4.42491384478528</v>
      </c>
      <c r="K12" s="809">
        <f t="shared" si="2"/>
        <v>-23.015215314142566</v>
      </c>
    </row>
    <row r="13" spans="1:11" ht="12.75" customHeight="1">
      <c r="E13" s="629" t="s">
        <v>46</v>
      </c>
      <c r="F13" s="804">
        <f>'C35'!F14</f>
        <v>389.29</v>
      </c>
      <c r="G13" s="806">
        <f>'C35'!G72</f>
        <v>792.43093700000009</v>
      </c>
      <c r="H13" s="809">
        <f t="shared" si="0"/>
        <v>1.5494338938908061</v>
      </c>
      <c r="I13" s="806">
        <f>'C35'!G14</f>
        <v>61.616870000000006</v>
      </c>
      <c r="J13" s="810">
        <f t="shared" si="1"/>
        <v>0.16064235415640757</v>
      </c>
      <c r="K13" s="809">
        <f t="shared" si="2"/>
        <v>-92.224323013779568</v>
      </c>
    </row>
    <row r="14" spans="1:11" ht="12.75" customHeight="1">
      <c r="E14" s="629" t="s">
        <v>47</v>
      </c>
      <c r="F14" s="804">
        <f>'C35'!F15</f>
        <v>373.24</v>
      </c>
      <c r="G14" s="806">
        <f>'C35'!G73</f>
        <v>697.11930599999994</v>
      </c>
      <c r="H14" s="809">
        <f t="shared" si="0"/>
        <v>1.3630718216167224</v>
      </c>
      <c r="I14" s="806">
        <f>'C35'!G15</f>
        <v>174.95142999999999</v>
      </c>
      <c r="J14" s="810">
        <f t="shared" si="1"/>
        <v>0.45611874764540861</v>
      </c>
      <c r="K14" s="809">
        <f t="shared" si="2"/>
        <v>-74.903660177788851</v>
      </c>
    </row>
    <row r="15" spans="1:11" ht="12.75" customHeight="1">
      <c r="E15" s="629" t="s">
        <v>58</v>
      </c>
      <c r="F15" s="804">
        <f>'C35'!F16</f>
        <v>822.86</v>
      </c>
      <c r="G15" s="806">
        <f>'C35'!G74</f>
        <v>2889.1590189999997</v>
      </c>
      <c r="H15" s="809">
        <f t="shared" si="0"/>
        <v>5.6491495975994566</v>
      </c>
      <c r="I15" s="806">
        <f>'C35'!G16</f>
        <v>2093.14545</v>
      </c>
      <c r="J15" s="810">
        <f t="shared" si="1"/>
        <v>5.4570738935582588</v>
      </c>
      <c r="K15" s="809">
        <f t="shared" si="2"/>
        <v>-27.551739581143487</v>
      </c>
    </row>
    <row r="16" spans="1:11" ht="12.75" customHeight="1">
      <c r="E16" s="629" t="s">
        <v>104</v>
      </c>
      <c r="F16" s="804">
        <f>'C35'!F17</f>
        <v>394.64</v>
      </c>
      <c r="G16" s="806">
        <f>'C35'!G75</f>
        <v>927.72804299999996</v>
      </c>
      <c r="H16" s="809">
        <f t="shared" si="0"/>
        <v>1.813979246669905</v>
      </c>
      <c r="I16" s="806">
        <f>'C35'!G17</f>
        <v>518.91077600000006</v>
      </c>
      <c r="J16" s="810">
        <f t="shared" si="1"/>
        <v>1.352860809933518</v>
      </c>
      <c r="K16" s="809">
        <f t="shared" si="2"/>
        <v>-44.06649880691382</v>
      </c>
    </row>
    <row r="17" spans="5:11" ht="12.75" customHeight="1">
      <c r="E17" s="629" t="s">
        <v>105</v>
      </c>
      <c r="F17" s="804">
        <f>'C35'!F18</f>
        <v>390.06</v>
      </c>
      <c r="G17" s="806">
        <f>'C35'!G76</f>
        <v>294.74521600000003</v>
      </c>
      <c r="H17" s="809">
        <f t="shared" si="0"/>
        <v>0.57631297114863489</v>
      </c>
      <c r="I17" s="806">
        <f>'C35'!G18</f>
        <v>116.194524</v>
      </c>
      <c r="J17" s="810">
        <f t="shared" si="1"/>
        <v>0.30293265262327018</v>
      </c>
      <c r="K17" s="809">
        <f t="shared" si="2"/>
        <v>-60.577977964534632</v>
      </c>
    </row>
    <row r="18" spans="5:11" ht="12.75" customHeight="1">
      <c r="E18" s="629" t="s">
        <v>59</v>
      </c>
      <c r="F18" s="804">
        <f>'C35'!F19</f>
        <v>785.25</v>
      </c>
      <c r="G18" s="806">
        <f>'C35'!G77</f>
        <v>2163.7258400000001</v>
      </c>
      <c r="H18" s="809">
        <f t="shared" si="0"/>
        <v>4.2307158858228107</v>
      </c>
      <c r="I18" s="806">
        <f>'C35'!G19</f>
        <v>1103.6653259999998</v>
      </c>
      <c r="J18" s="810">
        <f t="shared" si="1"/>
        <v>2.8773840048908519</v>
      </c>
      <c r="K18" s="809">
        <f t="shared" si="2"/>
        <v>-48.992367443372601</v>
      </c>
    </row>
    <row r="19" spans="5:11" ht="12.75" customHeight="1">
      <c r="E19" s="629" t="s">
        <v>40</v>
      </c>
      <c r="F19" s="804">
        <f>'C35'!F20</f>
        <v>411.99</v>
      </c>
      <c r="G19" s="806">
        <f>'C35'!G78</f>
        <v>1241.1680039999999</v>
      </c>
      <c r="H19" s="809">
        <f t="shared" si="0"/>
        <v>2.4268459036833381</v>
      </c>
      <c r="I19" s="806">
        <f>'C35'!G20</f>
        <v>1107.932865</v>
      </c>
      <c r="J19" s="810">
        <f t="shared" si="1"/>
        <v>2.888509975934404</v>
      </c>
      <c r="K19" s="809">
        <f t="shared" si="2"/>
        <v>-10.73465788439708</v>
      </c>
    </row>
    <row r="20" spans="5:11" ht="12.75" customHeight="1">
      <c r="E20" s="629" t="s">
        <v>41</v>
      </c>
      <c r="F20" s="804">
        <f>'C35'!F21</f>
        <v>399.75</v>
      </c>
      <c r="G20" s="806">
        <f>'C35'!G79</f>
        <v>677.24485300000003</v>
      </c>
      <c r="H20" s="809">
        <f t="shared" si="0"/>
        <v>1.3242114621041057</v>
      </c>
      <c r="I20" s="806">
        <f>'C35'!G21</f>
        <v>1841.8635509999999</v>
      </c>
      <c r="J20" s="810">
        <f t="shared" si="1"/>
        <v>4.8019527260557124</v>
      </c>
      <c r="K20" s="809">
        <f t="shared" si="2"/>
        <v>171.9642006640691</v>
      </c>
    </row>
    <row r="21" spans="5:11" ht="12.75" customHeight="1">
      <c r="E21" s="629" t="s">
        <v>120</v>
      </c>
      <c r="F21" s="804">
        <f>'C35'!F22</f>
        <v>859.07</v>
      </c>
      <c r="G21" s="806">
        <f>'C35'!G80</f>
        <v>1308.4736640000001</v>
      </c>
      <c r="H21" s="809">
        <f t="shared" si="0"/>
        <v>2.5584481241235157</v>
      </c>
      <c r="I21" s="806">
        <f>'C35'!G22</f>
        <v>834.70322900000099</v>
      </c>
      <c r="J21" s="810">
        <f t="shared" si="1"/>
        <v>2.1761685026927711</v>
      </c>
      <c r="K21" s="809">
        <f t="shared" si="2"/>
        <v>-36.207869369849163</v>
      </c>
    </row>
    <row r="22" spans="5:11" ht="12.75" customHeight="1">
      <c r="E22" s="629" t="s">
        <v>60</v>
      </c>
      <c r="F22" s="804">
        <f>'C35'!F23</f>
        <v>392.68</v>
      </c>
      <c r="G22" s="806">
        <f>'C35'!G81</f>
        <v>-3.1526999999999998</v>
      </c>
      <c r="H22" s="809">
        <f t="shared" si="0"/>
        <v>-6.1644491768114082E-3</v>
      </c>
      <c r="I22" s="806">
        <f>'C35'!G23</f>
        <v>-3.4125000000000001</v>
      </c>
      <c r="J22" s="810">
        <f t="shared" si="1"/>
        <v>-8.896784818163285E-3</v>
      </c>
      <c r="K22" s="809" t="str">
        <f t="shared" si="2"/>
        <v>-</v>
      </c>
    </row>
    <row r="23" spans="5:11" ht="12.75" customHeight="1">
      <c r="E23" s="629" t="s">
        <v>61</v>
      </c>
      <c r="F23" s="804">
        <f>'C35'!F24</f>
        <v>387.98</v>
      </c>
      <c r="G23" s="806">
        <f>'C35'!G82</f>
        <v>1449.6158270000001</v>
      </c>
      <c r="H23" s="809">
        <f t="shared" si="0"/>
        <v>2.8344222702581723</v>
      </c>
      <c r="I23" s="806">
        <f>'C35'!G24</f>
        <v>699.55756499999904</v>
      </c>
      <c r="J23" s="810">
        <f t="shared" si="1"/>
        <v>1.823828021603888</v>
      </c>
      <c r="K23" s="809">
        <f>IF(G23&gt;0,IF((I23/G23-1)*100&gt;1000,"-",(I23/G23-1)*100),"-")</f>
        <v>-51.741864846512954</v>
      </c>
    </row>
    <row r="24" spans="5:11" ht="12.75" customHeight="1">
      <c r="E24" s="629" t="s">
        <v>62</v>
      </c>
      <c r="F24" s="804">
        <f>'C35'!F25</f>
        <v>418.22</v>
      </c>
      <c r="G24" s="806">
        <f>'C35'!G83</f>
        <v>1165.6071000000002</v>
      </c>
      <c r="H24" s="809">
        <f t="shared" si="0"/>
        <v>2.27910227046041</v>
      </c>
      <c r="I24" s="806">
        <f>'C35'!G25</f>
        <v>839.78020000000095</v>
      </c>
      <c r="J24" s="810">
        <f t="shared" si="1"/>
        <v>2.1894047572026771</v>
      </c>
      <c r="K24" s="809">
        <f t="shared" si="2"/>
        <v>-27.953407284495711</v>
      </c>
    </row>
    <row r="25" spans="5:11" ht="12.75" customHeight="1">
      <c r="E25" s="629" t="s">
        <v>63</v>
      </c>
      <c r="F25" s="804">
        <f>'C35'!F26</f>
        <v>417.83</v>
      </c>
      <c r="G25" s="806">
        <f>'C35'!G84</f>
        <v>316.67762400000004</v>
      </c>
      <c r="H25" s="809">
        <f t="shared" si="0"/>
        <v>0.61919723366682311</v>
      </c>
      <c r="I25" s="806">
        <f>'C35'!G26</f>
        <v>1126.6752279999998</v>
      </c>
      <c r="J25" s="810">
        <f t="shared" si="1"/>
        <v>2.9373734984530571</v>
      </c>
      <c r="K25" s="809">
        <f t="shared" ref="K25:K58" si="3">IF(G25&gt;0,IF((I25/G25-1)*100&gt;1000,"-",(I25/G25-1)*100),"-")</f>
        <v>255.77986653076562</v>
      </c>
    </row>
    <row r="26" spans="5:11" ht="12.75" customHeight="1">
      <c r="E26" s="629" t="s">
        <v>64</v>
      </c>
      <c r="F26" s="804">
        <f>'C35'!F27</f>
        <v>412.77</v>
      </c>
      <c r="G26" s="806">
        <f>'C35'!G85</f>
        <v>1417.3936000000001</v>
      </c>
      <c r="H26" s="809">
        <f t="shared" si="0"/>
        <v>2.7714184066792784</v>
      </c>
      <c r="I26" s="806">
        <f>'C35'!G27</f>
        <v>1211.4304959999999</v>
      </c>
      <c r="J26" s="810">
        <f t="shared" si="1"/>
        <v>3.1583403502044889</v>
      </c>
      <c r="K26" s="809">
        <f t="shared" si="3"/>
        <v>-14.531115704205256</v>
      </c>
    </row>
    <row r="27" spans="5:11" ht="12.75" customHeight="1">
      <c r="E27" s="629" t="s">
        <v>38</v>
      </c>
      <c r="F27" s="804">
        <f>'C35'!F28</f>
        <v>424.91</v>
      </c>
      <c r="G27" s="806">
        <f>'C35'!G86</f>
        <v>1248.93408</v>
      </c>
      <c r="H27" s="809">
        <f t="shared" si="0"/>
        <v>2.442030850175315</v>
      </c>
      <c r="I27" s="806">
        <f>'C35'!G28</f>
        <v>809.69144900000003</v>
      </c>
      <c r="J27" s="810">
        <f t="shared" si="1"/>
        <v>2.1109598801054457</v>
      </c>
      <c r="K27" s="809">
        <f t="shared" si="3"/>
        <v>-35.169400694070255</v>
      </c>
    </row>
    <row r="28" spans="5:11" ht="12.75" customHeight="1">
      <c r="E28" s="629" t="s">
        <v>45</v>
      </c>
      <c r="F28" s="804">
        <f>'C35'!F29</f>
        <v>378.95</v>
      </c>
      <c r="G28" s="806">
        <f>'C35'!G87</f>
        <v>911.50862600000005</v>
      </c>
      <c r="H28" s="809">
        <f t="shared" si="0"/>
        <v>1.7822655499102988</v>
      </c>
      <c r="I28" s="806">
        <f>'C35'!G29</f>
        <v>637.68471</v>
      </c>
      <c r="J28" s="810">
        <f t="shared" si="1"/>
        <v>1.6625182847480899</v>
      </c>
      <c r="K28" s="809">
        <f t="shared" si="3"/>
        <v>-30.040737760390655</v>
      </c>
    </row>
    <row r="29" spans="5:11" ht="12.75" customHeight="1">
      <c r="E29" s="629" t="s">
        <v>111</v>
      </c>
      <c r="F29" s="804">
        <f>'C35'!F30</f>
        <v>418.46</v>
      </c>
      <c r="G29" s="806">
        <f>'C35'!G88</f>
        <v>887.64402700000005</v>
      </c>
      <c r="H29" s="809">
        <f t="shared" si="0"/>
        <v>1.7356032897331539</v>
      </c>
      <c r="I29" s="806">
        <f>'C35'!G30</f>
        <v>818.54063399999905</v>
      </c>
      <c r="J29" s="810">
        <f t="shared" si="1"/>
        <v>2.1340307357130968</v>
      </c>
      <c r="K29" s="809">
        <f t="shared" si="3"/>
        <v>-7.7850344167303192</v>
      </c>
    </row>
    <row r="30" spans="5:11" ht="12.75" customHeight="1">
      <c r="E30" s="629" t="s">
        <v>39</v>
      </c>
      <c r="F30" s="804">
        <f>'C35'!F31</f>
        <v>782</v>
      </c>
      <c r="G30" s="806">
        <f>'C35'!G89</f>
        <v>115.06153999999999</v>
      </c>
      <c r="H30" s="809">
        <f t="shared" si="0"/>
        <v>0.22497891189635963</v>
      </c>
      <c r="I30" s="806">
        <f>'C35'!G31</f>
        <v>281.12252899999999</v>
      </c>
      <c r="J30" s="810">
        <f t="shared" si="1"/>
        <v>0.73291916426399062</v>
      </c>
      <c r="K30" s="809">
        <f t="shared" si="3"/>
        <v>144.32362803418067</v>
      </c>
    </row>
    <row r="31" spans="5:11" ht="12.75" customHeight="1">
      <c r="E31" s="677" t="s">
        <v>112</v>
      </c>
      <c r="F31" s="804">
        <f>'C35'!F32</f>
        <v>839.35</v>
      </c>
      <c r="G31" s="806">
        <f>'C35'!G90</f>
        <v>2018.96993</v>
      </c>
      <c r="H31" s="809">
        <f t="shared" si="0"/>
        <v>3.9476758089876891</v>
      </c>
      <c r="I31" s="806">
        <f>'C35'!G32</f>
        <v>1735.0482199999999</v>
      </c>
      <c r="J31" s="810">
        <f t="shared" si="1"/>
        <v>4.5234727216050503</v>
      </c>
      <c r="K31" s="809">
        <f t="shared" si="3"/>
        <v>-14.062701270642508</v>
      </c>
    </row>
    <row r="32" spans="5:11" ht="12.75" customHeight="1">
      <c r="E32" s="629" t="s">
        <v>68</v>
      </c>
      <c r="F32" s="804">
        <f>'C35'!F33</f>
        <v>790.68</v>
      </c>
      <c r="G32" s="806">
        <f>'C35'!G91</f>
        <v>94.697300000000098</v>
      </c>
      <c r="H32" s="809">
        <f t="shared" si="0"/>
        <v>0.18516087576720389</v>
      </c>
      <c r="I32" s="806">
        <f>'C35'!G33</f>
        <v>98.324411999999995</v>
      </c>
      <c r="J32" s="810">
        <f t="shared" si="1"/>
        <v>0.25634319001800204</v>
      </c>
      <c r="K32" s="809">
        <f t="shared" si="3"/>
        <v>3.8302169122032881</v>
      </c>
    </row>
    <row r="33" spans="5:11" ht="12.75" customHeight="1">
      <c r="E33" s="629" t="s">
        <v>69</v>
      </c>
      <c r="F33" s="804">
        <f>'C35'!F34</f>
        <v>390.94</v>
      </c>
      <c r="G33" s="806">
        <f>'C35'!G92</f>
        <v>327.72316899999998</v>
      </c>
      <c r="H33" s="809">
        <f t="shared" si="0"/>
        <v>0.64079449975071412</v>
      </c>
      <c r="I33" s="806">
        <f>'C35'!G34</f>
        <v>437.85099099999996</v>
      </c>
      <c r="J33" s="810">
        <f t="shared" si="1"/>
        <v>1.1415285126290253</v>
      </c>
      <c r="K33" s="809">
        <f t="shared" si="3"/>
        <v>33.603917091379017</v>
      </c>
    </row>
    <row r="34" spans="5:11" ht="12.75" customHeight="1">
      <c r="E34" s="629" t="s">
        <v>70</v>
      </c>
      <c r="F34" s="804">
        <f>'C35'!F35</f>
        <v>402.68</v>
      </c>
      <c r="G34" s="806">
        <f>'C35'!G93</f>
        <v>376.75242599999996</v>
      </c>
      <c r="H34" s="809">
        <f t="shared" si="0"/>
        <v>0.7366610151036892</v>
      </c>
      <c r="I34" s="806">
        <f>'C35'!G35</f>
        <v>570.08756900000094</v>
      </c>
      <c r="J34" s="810">
        <f t="shared" si="1"/>
        <v>1.486284667810351</v>
      </c>
      <c r="K34" s="809">
        <f t="shared" si="3"/>
        <v>51.316230409622101</v>
      </c>
    </row>
    <row r="35" spans="5:11" ht="12.75" customHeight="1">
      <c r="E35" s="629" t="s">
        <v>71</v>
      </c>
      <c r="F35" s="804">
        <f>'C35'!F36</f>
        <v>401.37</v>
      </c>
      <c r="G35" s="806">
        <f>'C35'!G94</f>
        <v>1419.9427420000002</v>
      </c>
      <c r="H35" s="809">
        <f t="shared" si="0"/>
        <v>2.7764027237102282</v>
      </c>
      <c r="I35" s="806">
        <f>'C35'!G36</f>
        <v>561.49055299999998</v>
      </c>
      <c r="J35" s="810">
        <f t="shared" si="1"/>
        <v>1.4638712461457897</v>
      </c>
      <c r="K35" s="809">
        <f t="shared" si="3"/>
        <v>-60.456817279185756</v>
      </c>
    </row>
    <row r="36" spans="5:11" ht="12.75" customHeight="1">
      <c r="E36" s="629" t="s">
        <v>72</v>
      </c>
      <c r="F36" s="804">
        <f>'C35'!F37</f>
        <v>395.2</v>
      </c>
      <c r="G36" s="806">
        <f>'C35'!G95</f>
        <v>1039.750622</v>
      </c>
      <c r="H36" s="809">
        <f t="shared" si="0"/>
        <v>2.0330161023494311</v>
      </c>
      <c r="I36" s="806">
        <f>'C35'!G37</f>
        <v>1202.796732</v>
      </c>
      <c r="J36" s="810">
        <f t="shared" si="1"/>
        <v>3.1358311222253521</v>
      </c>
      <c r="K36" s="809">
        <f t="shared" si="3"/>
        <v>15.681270734551189</v>
      </c>
    </row>
    <row r="37" spans="5:11" ht="12.75" customHeight="1">
      <c r="E37" s="629" t="s">
        <v>113</v>
      </c>
      <c r="F37" s="804">
        <f>'C35'!F38</f>
        <v>804.36</v>
      </c>
      <c r="G37" s="806">
        <f>'C35'!G96</f>
        <v>1953.140177</v>
      </c>
      <c r="H37" s="809">
        <f t="shared" si="0"/>
        <v>3.8189594177387445</v>
      </c>
      <c r="I37" s="806">
        <f>'C35'!G38</f>
        <v>2117.8879389999997</v>
      </c>
      <c r="J37" s="810">
        <f t="shared" si="1"/>
        <v>5.521580443154968</v>
      </c>
      <c r="K37" s="809">
        <f t="shared" si="3"/>
        <v>8.4350198690321463</v>
      </c>
    </row>
    <row r="38" spans="5:11" ht="12.75" customHeight="1">
      <c r="E38" s="629" t="s">
        <v>114</v>
      </c>
      <c r="F38" s="804">
        <f>'C35'!F39</f>
        <v>274.64</v>
      </c>
      <c r="G38" s="806">
        <f>'C35'!G97</f>
        <v>35.137476999999997</v>
      </c>
      <c r="H38" s="809">
        <f t="shared" si="0"/>
        <v>6.8704028663646971E-2</v>
      </c>
      <c r="I38" s="806">
        <f>'C35'!G39</f>
        <v>10.27453</v>
      </c>
      <c r="J38" s="810">
        <f t="shared" si="1"/>
        <v>2.6786895975901313E-2</v>
      </c>
      <c r="K38" s="809">
        <f t="shared" si="3"/>
        <v>-70.75905592197185</v>
      </c>
    </row>
    <row r="39" spans="5:11" ht="12.75" customHeight="1">
      <c r="E39" s="629" t="s">
        <v>73</v>
      </c>
      <c r="F39" s="804">
        <f>'C35'!F40</f>
        <v>815.64</v>
      </c>
      <c r="G39" s="806">
        <f>'C35'!G98</f>
        <v>1076.199848</v>
      </c>
      <c r="H39" s="809">
        <f t="shared" si="0"/>
        <v>2.1042849833755715</v>
      </c>
      <c r="I39" s="806">
        <f>'C35'!G40</f>
        <v>617.39192600000001</v>
      </c>
      <c r="J39" s="810">
        <f t="shared" si="1"/>
        <v>1.6096126341665615</v>
      </c>
      <c r="K39" s="809">
        <f t="shared" si="3"/>
        <v>-42.632223267141732</v>
      </c>
    </row>
    <row r="40" spans="5:11" ht="12.75" customHeight="1">
      <c r="E40" s="629" t="s">
        <v>124</v>
      </c>
      <c r="F40" s="804">
        <f>'C35'!F41</f>
        <v>415.51</v>
      </c>
      <c r="G40" s="806">
        <f>'C35'!G99</f>
        <v>1583.689437</v>
      </c>
      <c r="H40" s="809">
        <f t="shared" si="0"/>
        <v>3.0965753310621293</v>
      </c>
      <c r="I40" s="806">
        <f>'C35'!G41</f>
        <v>429.86576400000001</v>
      </c>
      <c r="J40" s="810">
        <f t="shared" si="1"/>
        <v>1.1207100961182013</v>
      </c>
      <c r="K40" s="809">
        <f t="shared" si="3"/>
        <v>-72.856688062888182</v>
      </c>
    </row>
    <row r="41" spans="5:11" ht="12.75" customHeight="1">
      <c r="E41" s="629" t="s">
        <v>50</v>
      </c>
      <c r="F41" s="804">
        <f>'C35'!F42</f>
        <v>386.79</v>
      </c>
      <c r="G41" s="806">
        <f>'C35'!G100</f>
        <v>12.986208000000001</v>
      </c>
      <c r="H41" s="809">
        <f t="shared" ref="H41:H58" si="4">+G41/G$59*100</f>
        <v>2.5391828976909236E-2</v>
      </c>
      <c r="I41" s="806">
        <f>'C35'!G42</f>
        <v>30.727294999999998</v>
      </c>
      <c r="J41" s="810">
        <f t="shared" ref="J41:J58" si="5">+I41/I$59*100</f>
        <v>8.0109635651054834E-2</v>
      </c>
      <c r="K41" s="809">
        <f t="shared" si="3"/>
        <v>136.61483783410827</v>
      </c>
    </row>
    <row r="42" spans="5:11" ht="12.75" customHeight="1">
      <c r="E42" s="629" t="s">
        <v>51</v>
      </c>
      <c r="F42" s="804">
        <f>'C35'!F43</f>
        <v>389.19</v>
      </c>
      <c r="G42" s="806">
        <f>'C35'!G101</f>
        <v>14.8651</v>
      </c>
      <c r="H42" s="809">
        <f t="shared" si="4"/>
        <v>2.9065611526063146E-2</v>
      </c>
      <c r="I42" s="806">
        <f>'C35'!G43</f>
        <v>379.61634200000003</v>
      </c>
      <c r="J42" s="810">
        <f t="shared" si="5"/>
        <v>0.98970400241239032</v>
      </c>
      <c r="K42" s="809" t="str">
        <f>IF(G42&gt;0,IF((I42/G42-1)*100&gt;1000,"-",(I42/G42-1)*100),"-")</f>
        <v>-</v>
      </c>
    </row>
    <row r="43" spans="5:11" ht="12.75" customHeight="1">
      <c r="E43" s="629" t="s">
        <v>65</v>
      </c>
      <c r="F43" s="804">
        <f>'C35'!F44</f>
        <v>391.02</v>
      </c>
      <c r="G43" s="806">
        <f>'C35'!G102</f>
        <v>-4.0578000000000003</v>
      </c>
      <c r="H43" s="809">
        <f t="shared" si="4"/>
        <v>-7.9341839913931976E-3</v>
      </c>
      <c r="I43" s="806">
        <f>'C35'!G44</f>
        <v>-3.7027109999999999</v>
      </c>
      <c r="J43" s="810">
        <f t="shared" si="5"/>
        <v>-9.6533986844970533E-3</v>
      </c>
      <c r="K43" s="809" t="str">
        <f t="shared" si="3"/>
        <v>-</v>
      </c>
    </row>
    <row r="44" spans="5:11" ht="12.75" customHeight="1">
      <c r="E44" s="629" t="s">
        <v>106</v>
      </c>
      <c r="F44" s="804">
        <f>'C35'!F45</f>
        <v>420.1</v>
      </c>
      <c r="G44" s="806">
        <f>'C35'!G103</f>
        <v>223.50729999999999</v>
      </c>
      <c r="H44" s="809">
        <f t="shared" si="4"/>
        <v>0.43702204189943239</v>
      </c>
      <c r="I44" s="806">
        <f>'C35'!G45</f>
        <v>-3.2235019999999999</v>
      </c>
      <c r="J44" s="810">
        <f t="shared" si="5"/>
        <v>-8.4040450270824879E-3</v>
      </c>
      <c r="K44" s="809" t="s">
        <v>44</v>
      </c>
    </row>
    <row r="45" spans="5:11" ht="12.75" customHeight="1">
      <c r="E45" s="629" t="s">
        <v>107</v>
      </c>
      <c r="F45" s="804">
        <f>'C35'!F46</f>
        <v>414.03</v>
      </c>
      <c r="G45" s="806">
        <f>'C35'!G104</f>
        <v>1878.954594</v>
      </c>
      <c r="H45" s="809">
        <f t="shared" si="4"/>
        <v>3.6739049387031169</v>
      </c>
      <c r="I45" s="806">
        <f>'C35'!G46</f>
        <v>324.09440000000001</v>
      </c>
      <c r="J45" s="810">
        <f t="shared" si="5"/>
        <v>0.8449518351858577</v>
      </c>
      <c r="K45" s="809">
        <f t="shared" si="3"/>
        <v>-82.751344761873469</v>
      </c>
    </row>
    <row r="46" spans="5:11" ht="12.75" customHeight="1">
      <c r="E46" s="629" t="s">
        <v>119</v>
      </c>
      <c r="F46" s="804">
        <f>'C35'!F47</f>
        <v>855.67</v>
      </c>
      <c r="G46" s="806">
        <f>'C35'!G105</f>
        <v>1907.5427500000001</v>
      </c>
      <c r="H46" s="809">
        <f t="shared" si="4"/>
        <v>3.7298031322263685</v>
      </c>
      <c r="I46" s="806">
        <f>'C35'!G47</f>
        <v>108.84284699999999</v>
      </c>
      <c r="J46" s="810">
        <f t="shared" si="5"/>
        <v>0.28376597472681886</v>
      </c>
      <c r="K46" s="809">
        <f t="shared" si="3"/>
        <v>-94.294080853495942</v>
      </c>
    </row>
    <row r="47" spans="5:11" ht="12.75" customHeight="1">
      <c r="E47" s="629" t="s">
        <v>121</v>
      </c>
      <c r="F47" s="804">
        <f>'C35'!F48</f>
        <v>434.84</v>
      </c>
      <c r="G47" s="806">
        <f>'C35'!G106</f>
        <v>1476.4194140000002</v>
      </c>
      <c r="H47" s="809">
        <f t="shared" si="4"/>
        <v>2.8868311102422317</v>
      </c>
      <c r="I47" s="806">
        <f>'C35'!G48</f>
        <v>339.503153</v>
      </c>
      <c r="J47" s="810">
        <f t="shared" si="5"/>
        <v>0.8851242483015288</v>
      </c>
      <c r="K47" s="809">
        <f t="shared" si="3"/>
        <v>-77.004965541586955</v>
      </c>
    </row>
    <row r="48" spans="5:11" ht="12.75" customHeight="1">
      <c r="E48" s="629" t="s">
        <v>122</v>
      </c>
      <c r="F48" s="804">
        <f>'C35'!F49</f>
        <v>431.46</v>
      </c>
      <c r="G48" s="806">
        <f>'C35'!G107</f>
        <v>1202.451098</v>
      </c>
      <c r="H48" s="809">
        <f t="shared" si="4"/>
        <v>2.3511430460310447</v>
      </c>
      <c r="I48" s="806">
        <f>'C35'!G49</f>
        <v>58.656665000000004</v>
      </c>
      <c r="J48" s="810">
        <f t="shared" si="5"/>
        <v>0.15292475506405562</v>
      </c>
      <c r="K48" s="809">
        <f t="shared" si="3"/>
        <v>-95.121908483632993</v>
      </c>
    </row>
    <row r="49" spans="5:11" ht="12.75" customHeight="1">
      <c r="E49" s="629" t="s">
        <v>116</v>
      </c>
      <c r="F49" s="804">
        <f>'C35'!F50</f>
        <v>391.31</v>
      </c>
      <c r="G49" s="806">
        <f>'C35'!G108</f>
        <v>1547.957811</v>
      </c>
      <c r="H49" s="809">
        <f t="shared" si="4"/>
        <v>3.026709567595312</v>
      </c>
      <c r="I49" s="806">
        <f>'C35'!G50</f>
        <v>2103.4834150000002</v>
      </c>
      <c r="J49" s="810">
        <f t="shared" si="5"/>
        <v>5.4840261719649126</v>
      </c>
      <c r="K49" s="809">
        <f t="shared" si="3"/>
        <v>35.887645002490331</v>
      </c>
    </row>
    <row r="50" spans="5:11" ht="12.75" customHeight="1">
      <c r="E50" s="629" t="s">
        <v>108</v>
      </c>
      <c r="F50" s="804">
        <f>'C35'!F51</f>
        <v>409.73</v>
      </c>
      <c r="G50" s="806">
        <f>'C35'!G109</f>
        <v>1258.4991</v>
      </c>
      <c r="H50" s="809">
        <f t="shared" si="4"/>
        <v>2.4607332575293874</v>
      </c>
      <c r="I50" s="806">
        <f>'C35'!G51</f>
        <v>201.74217499999997</v>
      </c>
      <c r="J50" s="810">
        <f t="shared" si="5"/>
        <v>0.52596533911303756</v>
      </c>
      <c r="K50" s="809">
        <f t="shared" si="3"/>
        <v>-83.969621035088551</v>
      </c>
    </row>
    <row r="51" spans="5:11" ht="12.75" customHeight="1">
      <c r="E51" s="629" t="s">
        <v>109</v>
      </c>
      <c r="F51" s="804">
        <f>'C35'!F52</f>
        <v>411.82</v>
      </c>
      <c r="G51" s="806">
        <f>'C35'!G110</f>
        <v>976.15799999999899</v>
      </c>
      <c r="H51" s="809">
        <f t="shared" si="4"/>
        <v>1.9086739555104721</v>
      </c>
      <c r="I51" s="806">
        <f>'C35'!G52</f>
        <v>905.28726199999994</v>
      </c>
      <c r="J51" s="810">
        <f t="shared" si="5"/>
        <v>2.3601892948390355</v>
      </c>
      <c r="K51" s="809">
        <f t="shared" si="3"/>
        <v>-7.2601707920233345</v>
      </c>
    </row>
    <row r="52" spans="5:11" ht="12.75" customHeight="1">
      <c r="E52" s="629" t="s">
        <v>110</v>
      </c>
      <c r="F52" s="804">
        <f>'C35'!F53</f>
        <v>410.64</v>
      </c>
      <c r="G52" s="806">
        <f>'C35'!G111</f>
        <v>276.13479999999998</v>
      </c>
      <c r="H52" s="809">
        <f t="shared" si="4"/>
        <v>0.53992417310526952</v>
      </c>
      <c r="I52" s="806">
        <f>'C35'!G53</f>
        <v>957.32745499999999</v>
      </c>
      <c r="J52" s="810">
        <f t="shared" si="5"/>
        <v>2.4958641370417278</v>
      </c>
      <c r="K52" s="809">
        <f t="shared" si="3"/>
        <v>246.68844890249258</v>
      </c>
    </row>
    <row r="53" spans="5:11" ht="12.75" customHeight="1">
      <c r="E53" s="629" t="s">
        <v>42</v>
      </c>
      <c r="F53" s="804">
        <f>'C35'!F54</f>
        <v>389.86</v>
      </c>
      <c r="G53" s="806">
        <f>'C35'!G112</f>
        <v>1434.1760730000001</v>
      </c>
      <c r="H53" s="809">
        <f t="shared" si="4"/>
        <v>2.8042330423470263</v>
      </c>
      <c r="I53" s="806">
        <f>'C35'!G54</f>
        <v>1043.6758789999999</v>
      </c>
      <c r="J53" s="810">
        <f t="shared" si="5"/>
        <v>2.7209845319766801</v>
      </c>
      <c r="K53" s="809">
        <f t="shared" si="3"/>
        <v>-27.228190551467957</v>
      </c>
    </row>
    <row r="54" spans="5:11" ht="12.75" customHeight="1">
      <c r="E54" s="629" t="s">
        <v>43</v>
      </c>
      <c r="F54" s="804">
        <f>'C35'!F55</f>
        <v>401.82</v>
      </c>
      <c r="G54" s="806">
        <f>'C35'!G113</f>
        <v>404.37392700000004</v>
      </c>
      <c r="H54" s="809">
        <f t="shared" si="4"/>
        <v>0.79066911581157329</v>
      </c>
      <c r="I54" s="806">
        <f>'C35'!G55</f>
        <v>96.371698999999992</v>
      </c>
      <c r="J54" s="810">
        <f t="shared" si="5"/>
        <v>0.25125223987217638</v>
      </c>
      <c r="K54" s="809">
        <f t="shared" si="3"/>
        <v>-76.167677348792083</v>
      </c>
    </row>
    <row r="55" spans="5:11" ht="12.75" customHeight="1">
      <c r="E55" s="629" t="s">
        <v>52</v>
      </c>
      <c r="F55" s="804">
        <f>'C35'!F56</f>
        <v>396.4</v>
      </c>
      <c r="G55" s="806">
        <f>'C35'!G114</f>
        <v>106.34871700000001</v>
      </c>
      <c r="H55" s="809">
        <f t="shared" si="4"/>
        <v>0.20794279854270928</v>
      </c>
      <c r="I55" s="806">
        <f>'C35'!G56</f>
        <v>26.811413000000002</v>
      </c>
      <c r="J55" s="810">
        <f t="shared" si="5"/>
        <v>6.9900475350009011E-2</v>
      </c>
      <c r="K55" s="809">
        <f t="shared" si="3"/>
        <v>-74.789152369369916</v>
      </c>
    </row>
    <row r="56" spans="5:11" ht="12.75" customHeight="1">
      <c r="E56" s="629" t="s">
        <v>117</v>
      </c>
      <c r="F56" s="804">
        <f>'C35'!F57</f>
        <v>426.04</v>
      </c>
      <c r="G56" s="806">
        <f>'C35'!G115</f>
        <v>826.39723400000094</v>
      </c>
      <c r="H56" s="809">
        <f t="shared" si="4"/>
        <v>1.6158479236370513</v>
      </c>
      <c r="I56" s="806">
        <f>'C35'!G57</f>
        <v>629.86884999999995</v>
      </c>
      <c r="J56" s="810">
        <f t="shared" si="5"/>
        <v>1.6421414277257047</v>
      </c>
      <c r="K56" s="809">
        <f t="shared" si="3"/>
        <v>-23.781345812200616</v>
      </c>
    </row>
    <row r="57" spans="5:11" ht="12.75" customHeight="1">
      <c r="E57" s="629" t="s">
        <v>123</v>
      </c>
      <c r="F57" s="804">
        <f>'C35'!F58</f>
        <v>428.13</v>
      </c>
      <c r="G57" s="806">
        <f>'C35'!G116</f>
        <v>1383.010192</v>
      </c>
      <c r="H57" s="809">
        <f t="shared" si="4"/>
        <v>2.7041888031199255</v>
      </c>
      <c r="I57" s="806">
        <f>'C35'!G58</f>
        <v>1883.316335</v>
      </c>
      <c r="J57" s="810">
        <f t="shared" si="5"/>
        <v>4.9100249603009294</v>
      </c>
      <c r="K57" s="809">
        <f t="shared" si="3"/>
        <v>36.175159510321244</v>
      </c>
    </row>
    <row r="58" spans="5:11" ht="12.75" customHeight="1">
      <c r="E58" s="629" t="s">
        <v>53</v>
      </c>
      <c r="F58" s="804">
        <f>'C35'!F59</f>
        <v>416.99</v>
      </c>
      <c r="G58" s="806">
        <f>'C35'!G117</f>
        <v>755.32005600000002</v>
      </c>
      <c r="H58" s="809">
        <f t="shared" si="4"/>
        <v>1.4768712841178506</v>
      </c>
      <c r="I58" s="806">
        <f>'C35'!G59</f>
        <v>760.02358400000003</v>
      </c>
      <c r="J58" s="810">
        <f t="shared" si="5"/>
        <v>1.9814699732094501</v>
      </c>
      <c r="K58" s="809">
        <f t="shared" si="3"/>
        <v>0.62271986062554241</v>
      </c>
    </row>
    <row r="59" spans="5:11" ht="16.149999999999999" customHeight="1">
      <c r="E59" s="675" t="s">
        <v>37</v>
      </c>
      <c r="F59" s="807">
        <f>SUM(F9:F58)</f>
        <v>24561.86</v>
      </c>
      <c r="G59" s="811">
        <f>SUM(G9:G58)</f>
        <v>51143.255618999996</v>
      </c>
      <c r="H59" s="812">
        <f>SUM(H9:H58)</f>
        <v>99.999999999999972</v>
      </c>
      <c r="I59" s="807">
        <f>SUM(I9:I58)</f>
        <v>38356.55317900001</v>
      </c>
      <c r="J59" s="812">
        <f>SUM(J9:J58)</f>
        <v>100</v>
      </c>
      <c r="K59" s="812">
        <f>IF(G59&gt;0,(I59/G59-1)*100,0)</f>
        <v>-25.001737345890941</v>
      </c>
    </row>
    <row r="60" spans="5:11" ht="36" customHeight="1">
      <c r="E60" s="1061" t="s">
        <v>511</v>
      </c>
      <c r="F60" s="1061"/>
      <c r="G60" s="1061"/>
      <c r="H60" s="1061"/>
      <c r="I60" s="1061"/>
      <c r="J60" s="1061"/>
      <c r="K60" s="1061"/>
    </row>
    <row r="61" spans="5:11" ht="12.75" customHeight="1">
      <c r="E61" s="14"/>
      <c r="F61" s="54"/>
    </row>
    <row r="62" spans="5:11">
      <c r="E62" s="787"/>
    </row>
    <row r="66" spans="7:11">
      <c r="G66" s="54"/>
      <c r="H66" s="54"/>
      <c r="I66" s="55"/>
      <c r="J66" s="55"/>
      <c r="K66" s="54"/>
    </row>
  </sheetData>
  <mergeCells count="5">
    <mergeCell ref="E3:K3"/>
    <mergeCell ref="G7:H7"/>
    <mergeCell ref="I7:J7"/>
    <mergeCell ref="C7:C9"/>
    <mergeCell ref="E60:K60"/>
  </mergeCells>
  <phoneticPr fontId="18" type="noConversion"/>
  <hyperlinks>
    <hyperlink ref="C4" location="Indice!A1" display="Indice!A1" xr:uid="{00000000-0004-0000-2200-000000000000}"/>
  </hyperlinks>
  <printOptions horizontalCentered="1" verticalCentered="1"/>
  <pageMargins left="0.78740157480314965" right="0.74803149606299213" top="0.78740157480314965" bottom="0.98425196850393704" header="0" footer="0"/>
  <pageSetup paperSize="9" scale="91" orientation="portrait" cellComments="asDisplayed" horizontalDpi="4294967292" verticalDpi="4294967292" r:id="rId1"/>
  <headerFooter alignWithMargins="0"/>
  <ignoredErrors>
    <ignoredError sqref="I9 I18:I57 I10:I17 I58" formula="1"/>
    <ignoredError sqref="J25:J57 J58" formula="1" unlockedFormula="1"/>
    <ignoredError sqref="J9:J24" unlockedFormula="1"/>
    <ignoredError sqref="H9:H58" evalError="1"/>
  </ignoredError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43">
    <pageSetUpPr autoPageBreaks="0"/>
  </sheetPr>
  <dimension ref="A1:AE124"/>
  <sheetViews>
    <sheetView showGridLines="0" showRowColHeaders="0" showOutlineSymbols="0" zoomScaleNormal="100" workbookViewId="0">
      <selection activeCell="B2" sqref="B2"/>
    </sheetView>
  </sheetViews>
  <sheetFormatPr baseColWidth="10" defaultColWidth="11.42578125" defaultRowHeight="11.25"/>
  <cols>
    <col min="1" max="1" width="0.140625" style="27" customWidth="1"/>
    <col min="2" max="2" width="2.7109375" style="27" customWidth="1"/>
    <col min="3" max="3" width="23.7109375" style="27" customWidth="1"/>
    <col min="4" max="4" width="1.28515625" style="27" customWidth="1"/>
    <col min="5" max="5" width="23.5703125" style="32" customWidth="1"/>
    <col min="6" max="6" width="9" style="32" customWidth="1"/>
    <col min="7" max="7" width="10.28515625" style="32" customWidth="1"/>
    <col min="8" max="8" width="8.140625" style="32" customWidth="1"/>
    <col min="9" max="9" width="13.140625" style="32" customWidth="1"/>
    <col min="10" max="10" width="15.140625" style="32" customWidth="1"/>
    <col min="11" max="11" width="8.5703125" style="32" customWidth="1"/>
    <col min="12" max="12" width="7.85546875" style="32" customWidth="1"/>
    <col min="13" max="16384" width="11.42578125" style="32"/>
  </cols>
  <sheetData>
    <row r="1" spans="1:30" s="27" customFormat="1" ht="0.75" customHeight="1"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</row>
    <row r="2" spans="1:30" s="27" customFormat="1" ht="21" customHeight="1">
      <c r="E2" s="13"/>
      <c r="G2" s="13"/>
      <c r="J2" s="3"/>
      <c r="M2" s="66" t="s">
        <v>36</v>
      </c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</row>
    <row r="3" spans="1:30" s="27" customFormat="1" ht="15" customHeight="1">
      <c r="E3" s="1046" t="s">
        <v>559</v>
      </c>
      <c r="F3" s="1046"/>
      <c r="G3" s="1046"/>
      <c r="H3" s="1046"/>
      <c r="I3" s="1046"/>
      <c r="J3" s="1046"/>
      <c r="K3" s="1046"/>
      <c r="L3" s="1046"/>
      <c r="M3" s="1046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</row>
    <row r="4" spans="1:30" s="22" customFormat="1" ht="20.25" customHeight="1">
      <c r="B4" s="14"/>
      <c r="C4" s="6" t="str">
        <f>Indice!C4</f>
        <v>Producción de energía eléctrica</v>
      </c>
    </row>
    <row r="5" spans="1:30" s="22" customFormat="1" ht="12.75" customHeight="1">
      <c r="B5" s="14"/>
    </row>
    <row r="6" spans="1:30" s="22" customFormat="1" ht="13.5" customHeight="1">
      <c r="B6" s="14"/>
      <c r="D6" s="28"/>
      <c r="E6" s="28"/>
    </row>
    <row r="7" spans="1:30" ht="12.75" customHeight="1">
      <c r="A7" s="22"/>
      <c r="B7" s="14"/>
      <c r="C7" s="1053" t="s">
        <v>618</v>
      </c>
      <c r="D7" s="28"/>
      <c r="E7" s="41"/>
      <c r="F7" s="42"/>
      <c r="G7" s="60"/>
      <c r="H7" s="42"/>
      <c r="I7" s="1062" t="s">
        <v>28</v>
      </c>
      <c r="J7" s="1062"/>
      <c r="K7" s="46" t="s">
        <v>20</v>
      </c>
      <c r="L7" s="48"/>
      <c r="M7" s="42"/>
    </row>
    <row r="8" spans="1:30" ht="12.75" customHeight="1">
      <c r="A8" s="22"/>
      <c r="B8" s="14"/>
      <c r="C8" s="1053"/>
      <c r="D8" s="28"/>
      <c r="E8" s="44"/>
      <c r="F8" s="42" t="s">
        <v>17</v>
      </c>
      <c r="G8" s="60" t="s">
        <v>31</v>
      </c>
      <c r="H8" s="42" t="s">
        <v>18</v>
      </c>
      <c r="I8" s="45"/>
      <c r="J8" s="45" t="s">
        <v>19</v>
      </c>
      <c r="K8" s="61"/>
      <c r="L8" s="1064" t="s">
        <v>130</v>
      </c>
      <c r="M8" s="42" t="s">
        <v>21</v>
      </c>
    </row>
    <row r="9" spans="1:30" ht="12.75" customHeight="1">
      <c r="A9" s="22"/>
      <c r="B9" s="14"/>
      <c r="C9" s="1053"/>
      <c r="D9" s="28"/>
      <c r="E9" s="17" t="s">
        <v>11</v>
      </c>
      <c r="F9" s="46" t="s">
        <v>30</v>
      </c>
      <c r="G9" s="43" t="s">
        <v>8</v>
      </c>
      <c r="H9" s="43" t="s">
        <v>103</v>
      </c>
      <c r="I9" s="43" t="s">
        <v>264</v>
      </c>
      <c r="J9" s="297" t="s">
        <v>265</v>
      </c>
      <c r="K9" s="47" t="s">
        <v>131</v>
      </c>
      <c r="L9" s="1065"/>
      <c r="M9" s="43" t="s">
        <v>34</v>
      </c>
    </row>
    <row r="10" spans="1:30" ht="12.75" customHeight="1">
      <c r="C10" s="1053"/>
      <c r="E10" s="629" t="s">
        <v>55</v>
      </c>
      <c r="F10" s="804">
        <v>386.08</v>
      </c>
      <c r="G10" s="806">
        <v>742.97384499999998</v>
      </c>
      <c r="H10" s="806">
        <v>2953</v>
      </c>
      <c r="I10" s="909">
        <f>IF(G10&lt;=0,"-",(G10/((M10/100)*F10*8.784))*100)</f>
        <v>24.123599569808817</v>
      </c>
      <c r="J10" s="1004">
        <f>((G10/(F10/1000))/H10)*100</f>
        <v>65.167757096992261</v>
      </c>
      <c r="K10" s="902">
        <v>6.5213266643544072</v>
      </c>
      <c r="L10" s="902">
        <v>2.6627959927140252</v>
      </c>
      <c r="M10" s="893">
        <f t="shared" ref="M10:M60" si="0">100-K10-L10</f>
        <v>90.815877342931572</v>
      </c>
      <c r="N10" s="808"/>
      <c r="O10" s="76"/>
      <c r="P10" s="76"/>
      <c r="Q10" s="76"/>
      <c r="R10" s="76"/>
      <c r="S10" s="76"/>
      <c r="T10" s="76"/>
      <c r="U10" s="76"/>
      <c r="V10" s="76"/>
      <c r="W10" s="76"/>
      <c r="X10" s="76"/>
    </row>
    <row r="11" spans="1:30" ht="12.75" customHeight="1">
      <c r="C11" s="90"/>
      <c r="E11" s="629" t="s">
        <v>56</v>
      </c>
      <c r="F11" s="804">
        <v>372.66</v>
      </c>
      <c r="G11" s="806">
        <v>1307.1050719999998</v>
      </c>
      <c r="H11" s="806">
        <v>5507</v>
      </c>
      <c r="I11" s="909">
        <f t="shared" ref="I11:I59" si="1">IF(G11&lt;=0,"-",(G11/((M11/100)*F11*8.784))*100)</f>
        <v>39.93321119203226</v>
      </c>
      <c r="J11" s="1004">
        <f>((G11/(F11/1000))/H11)*100</f>
        <v>63.691671098168868</v>
      </c>
      <c r="K11" s="902">
        <v>0</v>
      </c>
      <c r="L11" s="902">
        <v>6.6408621736490179E-3</v>
      </c>
      <c r="M11" s="893">
        <f t="shared" si="0"/>
        <v>99.993359137826346</v>
      </c>
      <c r="N11" s="808"/>
      <c r="O11" s="76"/>
      <c r="P11" s="76"/>
      <c r="Q11" s="76"/>
      <c r="R11" s="76"/>
      <c r="S11" s="76"/>
      <c r="T11" s="76"/>
      <c r="U11" s="76"/>
      <c r="V11" s="76"/>
      <c r="W11" s="76"/>
      <c r="X11" s="76"/>
    </row>
    <row r="12" spans="1:30" ht="12.75" customHeight="1">
      <c r="C12" s="91"/>
      <c r="E12" s="629" t="s">
        <v>125</v>
      </c>
      <c r="F12" s="804">
        <v>820.54</v>
      </c>
      <c r="G12" s="806">
        <v>2711.7343059999998</v>
      </c>
      <c r="H12" s="806">
        <v>7320</v>
      </c>
      <c r="I12" s="909">
        <f t="shared" si="1"/>
        <v>42.702266154828941</v>
      </c>
      <c r="J12" s="1004">
        <f t="shared" ref="J12:J58" si="2">((G12/(F12/1000))/H12)*100</f>
        <v>45.147769308522804</v>
      </c>
      <c r="K12" s="902">
        <v>1.8336366936061246</v>
      </c>
      <c r="L12" s="902">
        <v>10.06063853285959</v>
      </c>
      <c r="M12" s="893">
        <f t="shared" si="0"/>
        <v>88.105724773534291</v>
      </c>
      <c r="N12" s="808"/>
      <c r="O12" s="76"/>
      <c r="P12" s="76"/>
      <c r="Q12" s="76"/>
      <c r="R12" s="76"/>
      <c r="S12" s="76"/>
      <c r="T12" s="76"/>
      <c r="U12" s="76"/>
      <c r="V12" s="76"/>
      <c r="W12" s="76"/>
      <c r="X12" s="76"/>
    </row>
    <row r="13" spans="1:30" ht="12.75" customHeight="1">
      <c r="C13" s="91"/>
      <c r="E13" s="629" t="s">
        <v>57</v>
      </c>
      <c r="F13" s="804">
        <v>786.42</v>
      </c>
      <c r="G13" s="806">
        <v>1697.244432</v>
      </c>
      <c r="H13" s="806">
        <v>4709</v>
      </c>
      <c r="I13" s="909">
        <f t="shared" si="1"/>
        <v>25.746902285215619</v>
      </c>
      <c r="J13" s="1004">
        <f t="shared" si="2"/>
        <v>45.831191958544068</v>
      </c>
      <c r="K13" s="902">
        <v>0</v>
      </c>
      <c r="L13" s="902">
        <v>4.5727231300737365</v>
      </c>
      <c r="M13" s="893">
        <f t="shared" si="0"/>
        <v>95.42727686992626</v>
      </c>
      <c r="N13" s="808"/>
      <c r="O13" s="76"/>
      <c r="P13" s="76"/>
      <c r="Q13" s="76"/>
      <c r="R13" s="76"/>
      <c r="S13" s="76"/>
      <c r="T13" s="76"/>
      <c r="U13" s="76"/>
      <c r="V13" s="76"/>
      <c r="W13" s="76"/>
      <c r="X13" s="76"/>
    </row>
    <row r="14" spans="1:30" ht="12.75" customHeight="1">
      <c r="C14" s="29"/>
      <c r="E14" s="629" t="s">
        <v>46</v>
      </c>
      <c r="F14" s="804">
        <v>389.29</v>
      </c>
      <c r="G14" s="806">
        <v>61.616870000000006</v>
      </c>
      <c r="H14" s="804">
        <v>317</v>
      </c>
      <c r="I14" s="909">
        <f t="shared" si="1"/>
        <v>1.9968308108419561</v>
      </c>
      <c r="J14" s="1004">
        <f t="shared" si="2"/>
        <v>49.930638913696562</v>
      </c>
      <c r="K14" s="902">
        <v>6.9539314099072227</v>
      </c>
      <c r="L14" s="902">
        <v>2.8073770784309402</v>
      </c>
      <c r="M14" s="893">
        <f t="shared" si="0"/>
        <v>90.238691511661827</v>
      </c>
      <c r="N14" s="808"/>
      <c r="O14" s="76"/>
      <c r="P14" s="76"/>
      <c r="Q14" s="76"/>
      <c r="R14" s="76"/>
      <c r="S14" s="76"/>
      <c r="T14" s="76"/>
      <c r="U14" s="76"/>
      <c r="V14" s="76"/>
      <c r="W14" s="76"/>
      <c r="X14" s="76"/>
    </row>
    <row r="15" spans="1:30" ht="12" customHeight="1">
      <c r="C15" s="29"/>
      <c r="E15" s="629" t="s">
        <v>47</v>
      </c>
      <c r="F15" s="804">
        <v>373.24</v>
      </c>
      <c r="G15" s="806">
        <v>174.95142999999999</v>
      </c>
      <c r="H15" s="804">
        <v>764</v>
      </c>
      <c r="I15" s="909">
        <f t="shared" si="1"/>
        <v>5.6887869985504507</v>
      </c>
      <c r="J15" s="1004">
        <f t="shared" si="2"/>
        <v>61.353021735239345</v>
      </c>
      <c r="K15" s="902">
        <v>6.1820734669095518</v>
      </c>
      <c r="L15" s="902">
        <v>1.4799635701275092E-2</v>
      </c>
      <c r="M15" s="893">
        <f t="shared" si="0"/>
        <v>93.803126897389163</v>
      </c>
      <c r="N15" s="808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82"/>
      <c r="Z15" s="73"/>
      <c r="AA15" s="73"/>
      <c r="AB15"/>
      <c r="AC15" s="72"/>
      <c r="AD15" s="72"/>
    </row>
    <row r="16" spans="1:30" ht="12" customHeight="1">
      <c r="C16" s="29"/>
      <c r="E16" s="629" t="s">
        <v>58</v>
      </c>
      <c r="F16" s="804">
        <v>822.86</v>
      </c>
      <c r="G16" s="806">
        <v>2093.14545</v>
      </c>
      <c r="H16" s="804">
        <v>5987</v>
      </c>
      <c r="I16" s="909">
        <f t="shared" si="1"/>
        <v>32.825561091460429</v>
      </c>
      <c r="J16" s="1004">
        <f t="shared" si="2"/>
        <v>42.487795533591381</v>
      </c>
      <c r="K16" s="902">
        <v>10.477333190987608</v>
      </c>
      <c r="L16" s="902">
        <v>1.302277246139838</v>
      </c>
      <c r="M16" s="893">
        <f t="shared" si="0"/>
        <v>88.220389562872555</v>
      </c>
      <c r="N16" s="808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82"/>
      <c r="Z16" s="73"/>
      <c r="AA16" s="73"/>
      <c r="AB16"/>
      <c r="AC16" s="72"/>
      <c r="AD16" s="72"/>
    </row>
    <row r="17" spans="1:31" ht="12.75" customHeight="1">
      <c r="C17" s="29"/>
      <c r="E17" s="629" t="s">
        <v>104</v>
      </c>
      <c r="F17" s="804">
        <v>394.64</v>
      </c>
      <c r="G17" s="806">
        <v>518.91077600000006</v>
      </c>
      <c r="H17" s="804">
        <v>1811</v>
      </c>
      <c r="I17" s="909">
        <f t="shared" si="1"/>
        <v>15.555352669241969</v>
      </c>
      <c r="J17" s="1004">
        <f t="shared" si="2"/>
        <v>72.606104573230496</v>
      </c>
      <c r="K17" s="902">
        <v>3.7454462659380474</v>
      </c>
      <c r="L17" s="902">
        <v>2.2578921773634283E-2</v>
      </c>
      <c r="M17" s="893">
        <f t="shared" si="0"/>
        <v>96.231974812288328</v>
      </c>
      <c r="N17" s="808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82"/>
      <c r="Z17" s="73"/>
      <c r="AA17" s="73"/>
      <c r="AB17"/>
      <c r="AC17" s="72"/>
      <c r="AD17" s="72"/>
    </row>
    <row r="18" spans="1:31" ht="12.75" customHeight="1">
      <c r="C18" s="91"/>
      <c r="E18" s="629" t="s">
        <v>105</v>
      </c>
      <c r="F18" s="804">
        <v>390.06</v>
      </c>
      <c r="G18" s="806">
        <v>116.194524</v>
      </c>
      <c r="H18" s="804">
        <v>401</v>
      </c>
      <c r="I18" s="909">
        <f t="shared" si="1"/>
        <v>3.3949445973406807</v>
      </c>
      <c r="J18" s="1004">
        <f t="shared" si="2"/>
        <v>74.286495728069454</v>
      </c>
      <c r="K18" s="902">
        <v>0</v>
      </c>
      <c r="L18" s="902">
        <v>0.10834092289010322</v>
      </c>
      <c r="M18" s="893">
        <f t="shared" si="0"/>
        <v>99.891659077109892</v>
      </c>
      <c r="N18" s="808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82"/>
      <c r="Z18" s="73"/>
      <c r="AA18" s="73"/>
      <c r="AB18"/>
      <c r="AC18" s="72"/>
      <c r="AD18" s="72"/>
    </row>
    <row r="19" spans="1:31" ht="12.75" customHeight="1">
      <c r="C19" s="91"/>
      <c r="E19" s="629" t="s">
        <v>54</v>
      </c>
      <c r="F19" s="804">
        <v>785.25</v>
      </c>
      <c r="G19" s="806">
        <v>1103.6653259999998</v>
      </c>
      <c r="H19" s="804">
        <v>4017</v>
      </c>
      <c r="I19" s="909">
        <f t="shared" si="1"/>
        <v>18.562766549641886</v>
      </c>
      <c r="J19" s="1004">
        <f t="shared" si="2"/>
        <v>34.98868509883615</v>
      </c>
      <c r="K19" s="902">
        <v>0</v>
      </c>
      <c r="L19" s="902">
        <v>13.802548963223805</v>
      </c>
      <c r="M19" s="893">
        <f t="shared" si="0"/>
        <v>86.197451036776201</v>
      </c>
      <c r="N19" s="808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82"/>
      <c r="Z19" s="73"/>
      <c r="AA19" s="73"/>
      <c r="AB19"/>
      <c r="AC19" s="72"/>
      <c r="AD19" s="72"/>
    </row>
    <row r="20" spans="1:31" ht="12.75" customHeight="1">
      <c r="C20" s="92"/>
      <c r="E20" s="629" t="s">
        <v>40</v>
      </c>
      <c r="F20" s="804">
        <v>411.99</v>
      </c>
      <c r="G20" s="806">
        <v>1107.932865</v>
      </c>
      <c r="H20" s="804">
        <v>4634</v>
      </c>
      <c r="I20" s="909">
        <f t="shared" si="1"/>
        <v>36.501849044387988</v>
      </c>
      <c r="J20" s="1004">
        <f t="shared" si="2"/>
        <v>58.032427961076905</v>
      </c>
      <c r="K20" s="902">
        <v>2.3565573770491932</v>
      </c>
      <c r="L20" s="902">
        <v>13.770944495741745</v>
      </c>
      <c r="M20" s="893">
        <f t="shared" si="0"/>
        <v>83.872498127209056</v>
      </c>
      <c r="N20" s="808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82"/>
      <c r="Z20" s="73"/>
      <c r="AA20" s="73"/>
      <c r="AB20"/>
      <c r="AC20" s="72"/>
      <c r="AD20" s="72"/>
      <c r="AE20" s="56"/>
    </row>
    <row r="21" spans="1:31" s="56" customFormat="1" ht="12.75" customHeight="1">
      <c r="A21" s="27"/>
      <c r="B21" s="27"/>
      <c r="C21" s="91"/>
      <c r="D21" s="27"/>
      <c r="E21" s="629" t="s">
        <v>41</v>
      </c>
      <c r="F21" s="804">
        <v>399.75</v>
      </c>
      <c r="G21" s="806">
        <v>1841.8635509999999</v>
      </c>
      <c r="H21" s="804">
        <v>6551</v>
      </c>
      <c r="I21" s="909">
        <f t="shared" si="1"/>
        <v>53.016093239222414</v>
      </c>
      <c r="J21" s="1004">
        <f t="shared" si="2"/>
        <v>70.333362679258101</v>
      </c>
      <c r="K21" s="902">
        <v>0</v>
      </c>
      <c r="L21" s="902">
        <v>1.0606773670872491</v>
      </c>
      <c r="M21" s="893">
        <f t="shared" si="0"/>
        <v>98.939322632912749</v>
      </c>
      <c r="N21" s="808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82"/>
      <c r="Z21" s="73"/>
      <c r="AA21" s="73"/>
      <c r="AB21"/>
      <c r="AC21" s="72"/>
      <c r="AD21" s="72"/>
      <c r="AE21" s="32"/>
    </row>
    <row r="22" spans="1:31" s="56" customFormat="1" ht="12.75" customHeight="1">
      <c r="A22" s="27"/>
      <c r="B22" s="27"/>
      <c r="C22" s="91"/>
      <c r="D22" s="27"/>
      <c r="E22" s="629" t="s">
        <v>120</v>
      </c>
      <c r="F22" s="804">
        <v>859.07</v>
      </c>
      <c r="G22" s="806">
        <v>834.70322900000099</v>
      </c>
      <c r="H22" s="804">
        <v>3757</v>
      </c>
      <c r="I22" s="909">
        <f t="shared" si="1"/>
        <v>13.335817722918005</v>
      </c>
      <c r="J22" s="1004">
        <f t="shared" si="2"/>
        <v>25.862014173896736</v>
      </c>
      <c r="K22" s="902">
        <v>7.280282331511839</v>
      </c>
      <c r="L22" s="902">
        <v>9.7744596350439252</v>
      </c>
      <c r="M22" s="893">
        <f t="shared" si="0"/>
        <v>82.945258033444233</v>
      </c>
      <c r="N22" s="808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82"/>
      <c r="Z22" s="73"/>
      <c r="AA22" s="73"/>
      <c r="AB22"/>
      <c r="AC22" s="72"/>
      <c r="AD22" s="72"/>
      <c r="AE22" s="32"/>
    </row>
    <row r="23" spans="1:31" s="56" customFormat="1" ht="12.75" customHeight="1">
      <c r="A23" s="27"/>
      <c r="B23" s="27"/>
      <c r="C23" s="91"/>
      <c r="D23" s="27"/>
      <c r="E23" s="911" t="s">
        <v>48</v>
      </c>
      <c r="F23" s="657">
        <v>392.68</v>
      </c>
      <c r="G23" s="667">
        <v>-3.4125000000000001</v>
      </c>
      <c r="H23" s="657">
        <v>0</v>
      </c>
      <c r="I23" s="899" t="str">
        <f t="shared" si="1"/>
        <v>-</v>
      </c>
      <c r="J23" s="1007" t="s">
        <v>44</v>
      </c>
      <c r="K23" s="902">
        <v>1.1612021857923429</v>
      </c>
      <c r="L23" s="902">
        <v>1.7664693285248767</v>
      </c>
      <c r="M23" s="893">
        <f t="shared" si="0"/>
        <v>97.072328485682775</v>
      </c>
      <c r="N23" s="808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82"/>
      <c r="Z23" s="73"/>
      <c r="AA23" s="73"/>
      <c r="AB23"/>
      <c r="AC23" s="72"/>
      <c r="AD23" s="72"/>
      <c r="AE23" s="32"/>
    </row>
    <row r="24" spans="1:31" s="56" customFormat="1" ht="12.75" customHeight="1">
      <c r="A24" s="27"/>
      <c r="B24" s="27"/>
      <c r="C24" s="91"/>
      <c r="D24" s="27"/>
      <c r="E24" s="911" t="s">
        <v>49</v>
      </c>
      <c r="F24" s="657">
        <v>387.98</v>
      </c>
      <c r="G24" s="667">
        <v>699.55756499999904</v>
      </c>
      <c r="H24" s="657">
        <v>2197</v>
      </c>
      <c r="I24" s="909">
        <f t="shared" si="1"/>
        <v>24.887952751916323</v>
      </c>
      <c r="J24" s="1004">
        <f t="shared" si="2"/>
        <v>82.069929769172063</v>
      </c>
      <c r="K24" s="902">
        <v>4.1097449908925556</v>
      </c>
      <c r="L24" s="902">
        <v>13.413300143550089</v>
      </c>
      <c r="M24" s="893">
        <f t="shared" si="0"/>
        <v>82.47695486555736</v>
      </c>
      <c r="N24" s="808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82"/>
      <c r="Z24" s="73"/>
      <c r="AA24" s="73"/>
      <c r="AB24"/>
      <c r="AC24" s="72"/>
      <c r="AD24" s="72"/>
      <c r="AE24" s="32"/>
    </row>
    <row r="25" spans="1:31" s="56" customFormat="1" ht="12.75" customHeight="1">
      <c r="A25" s="27"/>
      <c r="B25" s="27"/>
      <c r="C25" s="91"/>
      <c r="D25" s="27"/>
      <c r="E25" s="629" t="s">
        <v>62</v>
      </c>
      <c r="F25" s="804">
        <v>418.22</v>
      </c>
      <c r="G25" s="806">
        <v>839.78020000000095</v>
      </c>
      <c r="H25" s="804">
        <v>2783</v>
      </c>
      <c r="I25" s="909">
        <f t="shared" si="1"/>
        <v>25.890185675141371</v>
      </c>
      <c r="J25" s="1004">
        <f t="shared" si="2"/>
        <v>72.151875873577737</v>
      </c>
      <c r="K25" s="902">
        <v>4.604963570127504</v>
      </c>
      <c r="L25" s="902">
        <v>7.1005995749848214</v>
      </c>
      <c r="M25" s="893">
        <f t="shared" si="0"/>
        <v>88.294436854887664</v>
      </c>
      <c r="N25" s="808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82"/>
      <c r="Z25" s="73"/>
      <c r="AA25" s="73"/>
      <c r="AB25"/>
      <c r="AC25" s="72"/>
      <c r="AD25" s="72"/>
      <c r="AE25" s="32"/>
    </row>
    <row r="26" spans="1:31" s="56" customFormat="1" ht="12.75" customHeight="1">
      <c r="A26" s="27"/>
      <c r="B26" s="27"/>
      <c r="C26" s="91"/>
      <c r="D26" s="27"/>
      <c r="E26" s="629" t="s">
        <v>63</v>
      </c>
      <c r="F26" s="804">
        <v>417.83</v>
      </c>
      <c r="G26" s="806">
        <v>1126.6752279999998</v>
      </c>
      <c r="H26" s="804">
        <v>4064</v>
      </c>
      <c r="I26" s="909">
        <f t="shared" si="1"/>
        <v>30.847605878082788</v>
      </c>
      <c r="J26" s="1004">
        <f t="shared" si="2"/>
        <v>66.35068754180061</v>
      </c>
      <c r="K26" s="902">
        <v>0</v>
      </c>
      <c r="L26" s="902">
        <v>0.48573582042636382</v>
      </c>
      <c r="M26" s="893">
        <f t="shared" si="0"/>
        <v>99.51426417957363</v>
      </c>
      <c r="N26" s="808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82"/>
      <c r="Z26" s="73"/>
      <c r="AA26" s="73"/>
      <c r="AB26"/>
      <c r="AC26" s="72"/>
      <c r="AD26" s="72"/>
      <c r="AE26" s="32"/>
    </row>
    <row r="27" spans="1:31" s="56" customFormat="1" ht="12.75" customHeight="1">
      <c r="A27" s="27"/>
      <c r="B27" s="27"/>
      <c r="C27" s="91"/>
      <c r="D27" s="27"/>
      <c r="E27" s="629" t="s">
        <v>64</v>
      </c>
      <c r="F27" s="804">
        <v>412.77</v>
      </c>
      <c r="G27" s="806">
        <v>1211.4304959999999</v>
      </c>
      <c r="H27" s="804">
        <v>4248</v>
      </c>
      <c r="I27" s="909">
        <f t="shared" si="1"/>
        <v>33.602997359173493</v>
      </c>
      <c r="J27" s="1004">
        <f t="shared" si="2"/>
        <v>69.088516712247753</v>
      </c>
      <c r="K27" s="902">
        <v>0</v>
      </c>
      <c r="L27" s="902">
        <v>0.56940645988057681</v>
      </c>
      <c r="M27" s="893">
        <f t="shared" si="0"/>
        <v>99.430593540119418</v>
      </c>
      <c r="N27" s="808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82"/>
      <c r="Z27" s="73"/>
      <c r="AA27" s="73"/>
      <c r="AB27"/>
      <c r="AC27" s="72"/>
      <c r="AD27" s="72"/>
      <c r="AE27" s="32"/>
    </row>
    <row r="28" spans="1:31" s="56" customFormat="1" ht="12.75" customHeight="1">
      <c r="A28" s="27"/>
      <c r="B28" s="27"/>
      <c r="C28" s="91"/>
      <c r="D28" s="27"/>
      <c r="E28" s="629" t="s">
        <v>38</v>
      </c>
      <c r="F28" s="804">
        <v>424.91</v>
      </c>
      <c r="G28" s="806">
        <v>809.69144900000003</v>
      </c>
      <c r="H28" s="804">
        <v>2688</v>
      </c>
      <c r="I28" s="909">
        <f t="shared" si="1"/>
        <v>26.8179436560605</v>
      </c>
      <c r="J28" s="1004">
        <f t="shared" si="2"/>
        <v>70.891364617409181</v>
      </c>
      <c r="K28" s="902">
        <v>11.668753785847489</v>
      </c>
      <c r="L28" s="902">
        <v>7.4393902979851001</v>
      </c>
      <c r="M28" s="893">
        <f t="shared" si="0"/>
        <v>80.891855916167415</v>
      </c>
      <c r="N28" s="808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82"/>
      <c r="Z28" s="73"/>
      <c r="AA28" s="73"/>
      <c r="AB28"/>
      <c r="AC28" s="72"/>
      <c r="AD28" s="72"/>
      <c r="AE28" s="32"/>
    </row>
    <row r="29" spans="1:31" ht="12.75" customHeight="1">
      <c r="C29" s="91"/>
      <c r="E29" s="911" t="s">
        <v>45</v>
      </c>
      <c r="F29" s="657">
        <v>378.95</v>
      </c>
      <c r="G29" s="667">
        <v>637.68471</v>
      </c>
      <c r="H29" s="657">
        <v>2310</v>
      </c>
      <c r="I29" s="909">
        <f t="shared" si="1"/>
        <v>21.217237678707662</v>
      </c>
      <c r="J29" s="1004">
        <f t="shared" si="2"/>
        <v>72.847074023746401</v>
      </c>
      <c r="K29" s="902">
        <v>0</v>
      </c>
      <c r="L29" s="902">
        <v>9.7093199757134769</v>
      </c>
      <c r="M29" s="893">
        <f t="shared" si="0"/>
        <v>90.29068002428653</v>
      </c>
      <c r="N29" s="808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82"/>
      <c r="Z29" s="73"/>
      <c r="AA29" s="73"/>
      <c r="AB29"/>
      <c r="AC29" s="72"/>
      <c r="AD29" s="72"/>
    </row>
    <row r="30" spans="1:31" ht="12.75" customHeight="1">
      <c r="C30" s="91"/>
      <c r="E30" s="629" t="s">
        <v>111</v>
      </c>
      <c r="F30" s="804">
        <v>418.46</v>
      </c>
      <c r="G30" s="806">
        <v>818.54063399999905</v>
      </c>
      <c r="H30" s="804">
        <v>2845</v>
      </c>
      <c r="I30" s="909">
        <f t="shared" si="1"/>
        <v>22.321708455448295</v>
      </c>
      <c r="J30" s="1004">
        <f t="shared" si="2"/>
        <v>68.754958153954163</v>
      </c>
      <c r="K30" s="902">
        <v>0</v>
      </c>
      <c r="L30" s="902">
        <v>0.23768138206264319</v>
      </c>
      <c r="M30" s="893">
        <f t="shared" si="0"/>
        <v>99.762318617937353</v>
      </c>
      <c r="N30" s="808"/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82"/>
      <c r="Z30" s="73"/>
      <c r="AA30" s="73"/>
      <c r="AB30"/>
      <c r="AC30" s="72"/>
      <c r="AD30" s="72"/>
    </row>
    <row r="31" spans="1:31" ht="12.75" customHeight="1">
      <c r="C31" s="91"/>
      <c r="E31" s="629" t="s">
        <v>39</v>
      </c>
      <c r="F31" s="804">
        <v>782</v>
      </c>
      <c r="G31" s="806">
        <v>281.12252899999999</v>
      </c>
      <c r="H31" s="804">
        <v>1119</v>
      </c>
      <c r="I31" s="909">
        <f t="shared" si="1"/>
        <v>5.2764584169632371</v>
      </c>
      <c r="J31" s="1004">
        <f t="shared" si="2"/>
        <v>32.126159523140181</v>
      </c>
      <c r="K31" s="902">
        <v>5.7340998834197565</v>
      </c>
      <c r="L31" s="902">
        <v>16.70299787977677</v>
      </c>
      <c r="M31" s="893">
        <f t="shared" si="0"/>
        <v>77.562902236803467</v>
      </c>
      <c r="N31" s="808"/>
      <c r="O31" s="75"/>
      <c r="P31" s="75"/>
      <c r="Q31" s="75"/>
      <c r="R31" s="75"/>
      <c r="S31" s="75"/>
      <c r="T31" s="75"/>
      <c r="U31" s="75"/>
      <c r="V31" s="75"/>
      <c r="W31" s="75"/>
      <c r="X31" s="75"/>
      <c r="Y31" s="82"/>
      <c r="Z31" s="73"/>
      <c r="AA31" s="73"/>
      <c r="AB31"/>
      <c r="AC31" s="72"/>
      <c r="AD31" s="72"/>
      <c r="AE31" s="56"/>
    </row>
    <row r="32" spans="1:31" ht="12.75" customHeight="1">
      <c r="C32" s="91"/>
      <c r="E32" s="629" t="s">
        <v>112</v>
      </c>
      <c r="F32" s="804">
        <v>839.35</v>
      </c>
      <c r="G32" s="806">
        <v>1735.0482199999999</v>
      </c>
      <c r="H32" s="804">
        <v>5509</v>
      </c>
      <c r="I32" s="909">
        <f t="shared" si="1"/>
        <v>29.316800443276314</v>
      </c>
      <c r="J32" s="1004">
        <f t="shared" si="2"/>
        <v>37.522838311241088</v>
      </c>
      <c r="K32" s="902">
        <v>12.735954228923186</v>
      </c>
      <c r="L32" s="902">
        <v>6.9928825592365715</v>
      </c>
      <c r="M32" s="893">
        <f t="shared" si="0"/>
        <v>80.271163211840232</v>
      </c>
      <c r="N32" s="808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82"/>
      <c r="Z32" s="73"/>
      <c r="AA32" s="73"/>
      <c r="AB32"/>
      <c r="AC32" s="72"/>
      <c r="AD32" s="72"/>
      <c r="AE32" s="56"/>
    </row>
    <row r="33" spans="3:31" ht="12.75" customHeight="1">
      <c r="C33" s="91"/>
      <c r="E33" s="629" t="s">
        <v>68</v>
      </c>
      <c r="F33" s="804">
        <v>790.68</v>
      </c>
      <c r="G33" s="806">
        <v>98.324411999999995</v>
      </c>
      <c r="H33" s="804">
        <v>354</v>
      </c>
      <c r="I33" s="909">
        <f t="shared" si="1"/>
        <v>4.3781701398147872</v>
      </c>
      <c r="J33" s="1004">
        <f t="shared" si="2"/>
        <v>35.128316926087223</v>
      </c>
      <c r="K33" s="902">
        <v>0</v>
      </c>
      <c r="L33" s="902">
        <v>67.664793219232848</v>
      </c>
      <c r="M33" s="893">
        <f t="shared" si="0"/>
        <v>32.335206780767152</v>
      </c>
      <c r="N33" s="808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82"/>
      <c r="Z33" s="73"/>
      <c r="AA33" s="73"/>
      <c r="AB33"/>
      <c r="AC33" s="72"/>
      <c r="AD33" s="72"/>
      <c r="AE33" s="56"/>
    </row>
    <row r="34" spans="3:31" ht="12.75" customHeight="1">
      <c r="C34" s="91"/>
      <c r="E34" s="629" t="s">
        <v>69</v>
      </c>
      <c r="F34" s="804">
        <v>390.94</v>
      </c>
      <c r="G34" s="806">
        <v>437.85099099999996</v>
      </c>
      <c r="H34" s="804">
        <v>1676</v>
      </c>
      <c r="I34" s="909">
        <f t="shared" si="1"/>
        <v>13.299449092088716</v>
      </c>
      <c r="J34" s="1004">
        <f t="shared" si="2"/>
        <v>66.825499563929682</v>
      </c>
      <c r="K34" s="902">
        <v>3.0468275652702057</v>
      </c>
      <c r="L34" s="902">
        <v>1.0815118397085675</v>
      </c>
      <c r="M34" s="893">
        <f t="shared" si="0"/>
        <v>95.871660595021226</v>
      </c>
      <c r="N34" s="808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82"/>
      <c r="Z34" s="73"/>
      <c r="AA34" s="73"/>
      <c r="AB34"/>
      <c r="AC34" s="72"/>
      <c r="AD34" s="72"/>
      <c r="AE34" s="56"/>
    </row>
    <row r="35" spans="3:31" ht="12.75" customHeight="1">
      <c r="C35" s="91"/>
      <c r="E35" s="629" t="s">
        <v>70</v>
      </c>
      <c r="F35" s="804">
        <v>402.68</v>
      </c>
      <c r="G35" s="806">
        <v>570.08756900000094</v>
      </c>
      <c r="H35" s="804">
        <v>1628</v>
      </c>
      <c r="I35" s="909">
        <f t="shared" si="1"/>
        <v>43.830758761498494</v>
      </c>
      <c r="J35" s="1004">
        <f t="shared" si="2"/>
        <v>86.961517690198193</v>
      </c>
      <c r="K35" s="902">
        <v>0</v>
      </c>
      <c r="L35" s="902">
        <v>63.228597449908285</v>
      </c>
      <c r="M35" s="893">
        <f t="shared" si="0"/>
        <v>36.771402550091715</v>
      </c>
      <c r="N35" s="808"/>
      <c r="O35" s="75"/>
      <c r="P35" s="75"/>
      <c r="Q35" s="75"/>
      <c r="R35" s="75"/>
      <c r="S35" s="75"/>
      <c r="T35" s="75"/>
      <c r="U35" s="75"/>
      <c r="V35" s="75"/>
      <c r="W35" s="75"/>
      <c r="X35" s="75"/>
      <c r="Y35" s="82"/>
      <c r="Z35" s="73"/>
      <c r="AA35" s="73"/>
      <c r="AB35"/>
      <c r="AC35" s="72"/>
      <c r="AD35" s="72"/>
      <c r="AE35" s="56"/>
    </row>
    <row r="36" spans="3:31" ht="12.75" customHeight="1">
      <c r="C36" s="91"/>
      <c r="E36" s="911" t="s">
        <v>71</v>
      </c>
      <c r="F36" s="657">
        <v>401.37</v>
      </c>
      <c r="G36" s="667">
        <v>561.49055299999998</v>
      </c>
      <c r="H36" s="657">
        <v>1884</v>
      </c>
      <c r="I36" s="909">
        <f t="shared" si="1"/>
        <v>16.170758698763656</v>
      </c>
      <c r="J36" s="1004">
        <f t="shared" si="2"/>
        <v>74.253451699690771</v>
      </c>
      <c r="K36" s="902">
        <v>0</v>
      </c>
      <c r="L36" s="902">
        <v>1.5139268461289472</v>
      </c>
      <c r="M36" s="893">
        <f t="shared" si="0"/>
        <v>98.486073153871047</v>
      </c>
      <c r="N36" s="808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82"/>
      <c r="Z36" s="73"/>
      <c r="AA36" s="73"/>
      <c r="AB36"/>
      <c r="AC36" s="72"/>
      <c r="AD36" s="72"/>
      <c r="AE36" s="56"/>
    </row>
    <row r="37" spans="3:31" ht="12.75" customHeight="1">
      <c r="C37" s="91"/>
      <c r="E37" s="629" t="s">
        <v>72</v>
      </c>
      <c r="F37" s="804">
        <v>395.2</v>
      </c>
      <c r="G37" s="806">
        <v>1202.796732</v>
      </c>
      <c r="H37" s="804">
        <v>3390</v>
      </c>
      <c r="I37" s="909">
        <f t="shared" si="1"/>
        <v>37.362067247430751</v>
      </c>
      <c r="J37" s="1004">
        <f>((G37/(F37/1000))/H37)*100</f>
        <v>89.779173981584321</v>
      </c>
      <c r="K37" s="902">
        <v>0</v>
      </c>
      <c r="L37" s="902">
        <v>7.2632058287796202</v>
      </c>
      <c r="M37" s="893">
        <f t="shared" si="0"/>
        <v>92.736794171220382</v>
      </c>
      <c r="N37" s="808"/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82"/>
      <c r="Z37" s="73"/>
      <c r="AA37" s="73"/>
      <c r="AB37"/>
      <c r="AC37" s="72"/>
      <c r="AD37" s="72"/>
      <c r="AE37" s="56"/>
    </row>
    <row r="38" spans="3:31" ht="12.75" customHeight="1">
      <c r="C38" s="91"/>
      <c r="E38" s="911" t="s">
        <v>113</v>
      </c>
      <c r="F38" s="657">
        <v>804.36</v>
      </c>
      <c r="G38" s="667">
        <v>2117.8879389999997</v>
      </c>
      <c r="H38" s="657">
        <v>4283</v>
      </c>
      <c r="I38" s="909">
        <f t="shared" si="1"/>
        <v>33.552659351543795</v>
      </c>
      <c r="J38" s="1004">
        <f t="shared" si="2"/>
        <v>61.475835142322111</v>
      </c>
      <c r="K38" s="902">
        <v>7.8220978310569542</v>
      </c>
      <c r="L38" s="902">
        <v>2.840516986113113</v>
      </c>
      <c r="M38" s="893">
        <f t="shared" si="0"/>
        <v>89.337385182829934</v>
      </c>
      <c r="N38" s="808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82"/>
      <c r="Z38" s="73"/>
      <c r="AA38" s="73"/>
      <c r="AB38"/>
      <c r="AC38" s="72"/>
      <c r="AD38" s="72"/>
      <c r="AE38" s="56"/>
    </row>
    <row r="39" spans="3:31" ht="12.75" customHeight="1">
      <c r="C39" s="91"/>
      <c r="E39" s="815" t="s">
        <v>114</v>
      </c>
      <c r="F39" s="804">
        <v>274.64</v>
      </c>
      <c r="G39" s="806">
        <v>10.27453</v>
      </c>
      <c r="H39" s="804">
        <v>141</v>
      </c>
      <c r="I39" s="909">
        <f t="shared" si="1"/>
        <v>0.42659589192522379</v>
      </c>
      <c r="J39" s="1004">
        <f t="shared" si="2"/>
        <v>26.532554286410786</v>
      </c>
      <c r="K39" s="902">
        <v>0</v>
      </c>
      <c r="L39" s="902">
        <v>0.16353891800890663</v>
      </c>
      <c r="M39" s="893">
        <f t="shared" si="0"/>
        <v>99.836461081991089</v>
      </c>
      <c r="N39" s="808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82"/>
      <c r="Z39" s="73"/>
      <c r="AA39" s="73"/>
      <c r="AB39"/>
      <c r="AC39" s="72"/>
      <c r="AD39" s="72"/>
      <c r="AE39" s="56"/>
    </row>
    <row r="40" spans="3:31" ht="12.75" customHeight="1">
      <c r="C40" s="91"/>
      <c r="E40" s="629" t="s">
        <v>73</v>
      </c>
      <c r="F40" s="804">
        <v>815.64</v>
      </c>
      <c r="G40" s="806">
        <v>617.39192600000001</v>
      </c>
      <c r="H40" s="804">
        <v>2514</v>
      </c>
      <c r="I40" s="909">
        <f t="shared" si="1"/>
        <v>11.022688857336957</v>
      </c>
      <c r="J40" s="1004">
        <f t="shared" si="2"/>
        <v>30.109057172531585</v>
      </c>
      <c r="K40" s="902">
        <v>10.667122040072902</v>
      </c>
      <c r="L40" s="902">
        <v>11.155238307243767</v>
      </c>
      <c r="M40" s="893">
        <f t="shared" si="0"/>
        <v>78.177639652683339</v>
      </c>
      <c r="N40" s="808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82"/>
      <c r="Z40" s="73"/>
      <c r="AA40" s="73"/>
      <c r="AB40"/>
      <c r="AC40" s="72"/>
      <c r="AD40" s="72"/>
      <c r="AE40" s="56"/>
    </row>
    <row r="41" spans="3:31" ht="12.75" customHeight="1">
      <c r="C41" s="91"/>
      <c r="E41" s="629" t="s">
        <v>124</v>
      </c>
      <c r="F41" s="804">
        <v>415.51</v>
      </c>
      <c r="G41" s="806">
        <v>429.86576400000001</v>
      </c>
      <c r="H41" s="804">
        <v>1584</v>
      </c>
      <c r="I41" s="909">
        <f t="shared" si="1"/>
        <v>12.28205887692404</v>
      </c>
      <c r="J41" s="1004">
        <f t="shared" si="2"/>
        <v>65.312483818717126</v>
      </c>
      <c r="K41" s="902">
        <v>3.323277170613236</v>
      </c>
      <c r="L41" s="902">
        <v>0.78350871511269804</v>
      </c>
      <c r="M41" s="893">
        <f t="shared" si="0"/>
        <v>95.893214114274059</v>
      </c>
      <c r="N41" s="808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82"/>
      <c r="Z41" s="73"/>
      <c r="AA41" s="73"/>
      <c r="AB41"/>
      <c r="AC41" s="72"/>
      <c r="AD41" s="72"/>
      <c r="AE41" s="56"/>
    </row>
    <row r="42" spans="3:31" ht="12.75" customHeight="1">
      <c r="C42" s="91"/>
      <c r="E42" s="629" t="s">
        <v>50</v>
      </c>
      <c r="F42" s="804">
        <v>386.79</v>
      </c>
      <c r="G42" s="806">
        <v>30.727294999999998</v>
      </c>
      <c r="H42" s="804">
        <v>152</v>
      </c>
      <c r="I42" s="909">
        <f t="shared" si="1"/>
        <v>0.9043921111746388</v>
      </c>
      <c r="J42" s="1004">
        <f t="shared" si="2"/>
        <v>52.264344108934402</v>
      </c>
      <c r="K42" s="902">
        <v>0</v>
      </c>
      <c r="L42" s="902">
        <v>0</v>
      </c>
      <c r="M42" s="893">
        <f t="shared" si="0"/>
        <v>100</v>
      </c>
      <c r="N42" s="808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82"/>
      <c r="Z42" s="73"/>
      <c r="AA42" s="73"/>
      <c r="AB42"/>
      <c r="AC42" s="72"/>
      <c r="AD42" s="72"/>
      <c r="AE42" s="56"/>
    </row>
    <row r="43" spans="3:31" ht="12.75" customHeight="1">
      <c r="C43" s="91"/>
      <c r="E43" s="629" t="s">
        <v>51</v>
      </c>
      <c r="F43" s="804">
        <v>389.19</v>
      </c>
      <c r="G43" s="806">
        <v>379.61634200000003</v>
      </c>
      <c r="H43" s="804">
        <v>1306</v>
      </c>
      <c r="I43" s="909">
        <f t="shared" si="1"/>
        <v>11.310046947968068</v>
      </c>
      <c r="J43" s="1004">
        <f t="shared" si="2"/>
        <v>74.686146162837844</v>
      </c>
      <c r="K43" s="902">
        <v>1.2016165755919783</v>
      </c>
      <c r="L43" s="902">
        <v>0.61760018214935886</v>
      </c>
      <c r="M43" s="893">
        <f t="shared" si="0"/>
        <v>98.180783242258656</v>
      </c>
      <c r="N43" s="808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82"/>
      <c r="Z43" s="73"/>
      <c r="AA43" s="73"/>
      <c r="AB43"/>
      <c r="AC43" s="72"/>
      <c r="AD43" s="72"/>
    </row>
    <row r="44" spans="3:31" ht="12.75" customHeight="1">
      <c r="C44" s="91"/>
      <c r="E44" s="911" t="s">
        <v>65</v>
      </c>
      <c r="F44" s="657">
        <v>391.02</v>
      </c>
      <c r="G44" s="667">
        <v>-3.7027109999999999</v>
      </c>
      <c r="H44" s="657">
        <v>0</v>
      </c>
      <c r="I44" s="899" t="str">
        <f t="shared" si="1"/>
        <v>-</v>
      </c>
      <c r="J44" s="1007" t="s">
        <v>44</v>
      </c>
      <c r="K44" s="902">
        <v>1.201996043725164</v>
      </c>
      <c r="L44" s="902">
        <v>0</v>
      </c>
      <c r="M44" s="893">
        <f t="shared" si="0"/>
        <v>98.79800395627484</v>
      </c>
      <c r="N44" s="808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82"/>
      <c r="Z44" s="73"/>
      <c r="AA44" s="73"/>
      <c r="AB44"/>
      <c r="AC44" s="72"/>
      <c r="AD44" s="72"/>
    </row>
    <row r="45" spans="3:31" ht="12.75" customHeight="1">
      <c r="C45" s="91"/>
      <c r="E45" s="911" t="s">
        <v>106</v>
      </c>
      <c r="F45" s="657">
        <v>420.1</v>
      </c>
      <c r="G45" s="667">
        <v>-3.2235019999999999</v>
      </c>
      <c r="H45" s="657">
        <v>25</v>
      </c>
      <c r="I45" s="899" t="str">
        <f t="shared" si="1"/>
        <v>-</v>
      </c>
      <c r="J45" s="1007" t="s">
        <v>44</v>
      </c>
      <c r="K45" s="902">
        <v>66.951275045536519</v>
      </c>
      <c r="L45" s="902">
        <v>13.103369763205722</v>
      </c>
      <c r="M45" s="893">
        <f t="shared" si="0"/>
        <v>19.945355191257761</v>
      </c>
      <c r="N45" s="808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82"/>
      <c r="Z45" s="73"/>
      <c r="AA45" s="73"/>
      <c r="AB45"/>
      <c r="AC45" s="72"/>
      <c r="AD45" s="72"/>
    </row>
    <row r="46" spans="3:31" ht="12.75" customHeight="1">
      <c r="C46" s="91"/>
      <c r="E46" s="911" t="s">
        <v>107</v>
      </c>
      <c r="F46" s="657">
        <v>414.03</v>
      </c>
      <c r="G46" s="667">
        <v>324.09440000000001</v>
      </c>
      <c r="H46" s="657">
        <v>927</v>
      </c>
      <c r="I46" s="909">
        <f t="shared" si="1"/>
        <v>48.035824031159592</v>
      </c>
      <c r="J46" s="1004">
        <f t="shared" si="2"/>
        <v>84.442286061276675</v>
      </c>
      <c r="K46" s="902">
        <v>0</v>
      </c>
      <c r="L46" s="902">
        <v>81.448367007866736</v>
      </c>
      <c r="M46" s="893">
        <f t="shared" si="0"/>
        <v>18.551632992133264</v>
      </c>
      <c r="N46" s="808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82"/>
      <c r="Z46" s="73"/>
      <c r="AA46" s="73"/>
      <c r="AB46"/>
      <c r="AC46" s="72"/>
      <c r="AD46" s="72"/>
    </row>
    <row r="47" spans="3:31" ht="12.75" customHeight="1">
      <c r="C47" s="91"/>
      <c r="E47" s="911" t="s">
        <v>115</v>
      </c>
      <c r="F47" s="657">
        <v>855.67</v>
      </c>
      <c r="G47" s="667">
        <v>108.84284699999999</v>
      </c>
      <c r="H47" s="657">
        <v>441</v>
      </c>
      <c r="I47" s="909">
        <f t="shared" si="1"/>
        <v>30.153400293664301</v>
      </c>
      <c r="J47" s="1004">
        <f t="shared" si="2"/>
        <v>28.843967519107633</v>
      </c>
      <c r="K47" s="902">
        <v>17.770947176684857</v>
      </c>
      <c r="L47" s="902">
        <v>77.426579434131781</v>
      </c>
      <c r="M47" s="893">
        <f t="shared" si="0"/>
        <v>4.802473389183362</v>
      </c>
      <c r="N47" s="808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82"/>
      <c r="Z47" s="73"/>
      <c r="AA47" s="73"/>
      <c r="AB47"/>
      <c r="AC47" s="72"/>
      <c r="AD47" s="72"/>
    </row>
    <row r="48" spans="3:31" ht="12.75" customHeight="1">
      <c r="C48" s="91"/>
      <c r="E48" s="911" t="s">
        <v>121</v>
      </c>
      <c r="F48" s="657">
        <v>434.84</v>
      </c>
      <c r="G48" s="667">
        <v>339.503153</v>
      </c>
      <c r="H48" s="657">
        <v>1447</v>
      </c>
      <c r="I48" s="909">
        <f t="shared" si="1"/>
        <v>9.4107587937304</v>
      </c>
      <c r="J48" s="1004">
        <f t="shared" si="2"/>
        <v>53.956751371569482</v>
      </c>
      <c r="K48" s="902">
        <v>2.459016393442623</v>
      </c>
      <c r="L48" s="902">
        <v>3.0919854542339249</v>
      </c>
      <c r="M48" s="893">
        <f t="shared" si="0"/>
        <v>94.448998152323455</v>
      </c>
      <c r="N48" s="808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82"/>
      <c r="Z48" s="73"/>
      <c r="AA48" s="73"/>
      <c r="AB48"/>
      <c r="AC48" s="72"/>
      <c r="AD48" s="72"/>
    </row>
    <row r="49" spans="3:31" ht="12.75" customHeight="1">
      <c r="C49" s="91"/>
      <c r="E49" s="911" t="s">
        <v>122</v>
      </c>
      <c r="F49" s="657">
        <v>431.46</v>
      </c>
      <c r="G49" s="667">
        <v>58.656665000000004</v>
      </c>
      <c r="H49" s="657">
        <v>301</v>
      </c>
      <c r="I49" s="909">
        <f t="shared" si="1"/>
        <v>3.5485079487558915</v>
      </c>
      <c r="J49" s="1004">
        <f t="shared" si="2"/>
        <v>45.165865015531757</v>
      </c>
      <c r="K49" s="902">
        <v>52.174408014572627</v>
      </c>
      <c r="L49" s="902">
        <v>4.2103066180935373</v>
      </c>
      <c r="M49" s="893">
        <f t="shared" si="0"/>
        <v>43.615285367333833</v>
      </c>
      <c r="N49" s="808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82"/>
      <c r="Z49" s="73"/>
      <c r="AA49" s="73"/>
      <c r="AB49"/>
      <c r="AC49" s="72"/>
      <c r="AD49" s="72"/>
    </row>
    <row r="50" spans="3:31" ht="12.75" customHeight="1">
      <c r="C50" s="91"/>
      <c r="E50" s="911" t="s">
        <v>116</v>
      </c>
      <c r="F50" s="657">
        <v>391.31</v>
      </c>
      <c r="G50" s="667">
        <v>2103.4834150000002</v>
      </c>
      <c r="H50" s="657">
        <v>7843</v>
      </c>
      <c r="I50" s="909">
        <f t="shared" si="1"/>
        <v>65.667551962380998</v>
      </c>
      <c r="J50" s="1004">
        <f t="shared" si="2"/>
        <v>68.538710713246701</v>
      </c>
      <c r="K50" s="902">
        <v>6.4207650273223864</v>
      </c>
      <c r="L50" s="902">
        <v>0.3880160801624763</v>
      </c>
      <c r="M50" s="893">
        <f t="shared" si="0"/>
        <v>93.191218892515138</v>
      </c>
      <c r="N50" s="808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82"/>
      <c r="Z50" s="73"/>
      <c r="AA50" s="73"/>
      <c r="AB50"/>
      <c r="AC50" s="72"/>
      <c r="AD50" s="72"/>
    </row>
    <row r="51" spans="3:31" ht="12.75" customHeight="1">
      <c r="C51" s="91"/>
      <c r="E51" s="911" t="s">
        <v>108</v>
      </c>
      <c r="F51" s="657">
        <v>409.73</v>
      </c>
      <c r="G51" s="667">
        <v>201.74217499999997</v>
      </c>
      <c r="H51" s="657">
        <v>761</v>
      </c>
      <c r="I51" s="909">
        <f t="shared" si="1"/>
        <v>6.9329857138185833</v>
      </c>
      <c r="J51" s="1004">
        <f t="shared" si="2"/>
        <v>64.701489423517984</v>
      </c>
      <c r="K51" s="902">
        <v>0</v>
      </c>
      <c r="L51" s="902">
        <v>19.148831189732771</v>
      </c>
      <c r="M51" s="893">
        <f t="shared" si="0"/>
        <v>80.851168810267225</v>
      </c>
      <c r="N51" s="808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82"/>
      <c r="Z51" s="73"/>
      <c r="AA51" s="73"/>
      <c r="AB51"/>
      <c r="AC51" s="72"/>
      <c r="AD51" s="72"/>
    </row>
    <row r="52" spans="3:31" ht="12.75" customHeight="1">
      <c r="C52" s="91"/>
      <c r="E52" s="911" t="s">
        <v>109</v>
      </c>
      <c r="F52" s="657">
        <v>411.82</v>
      </c>
      <c r="G52" s="667">
        <v>905.28726199999994</v>
      </c>
      <c r="H52" s="657">
        <v>3301</v>
      </c>
      <c r="I52" s="909">
        <f t="shared" si="1"/>
        <v>26.002084784562296</v>
      </c>
      <c r="J52" s="1004">
        <f t="shared" si="2"/>
        <v>66.593746873201937</v>
      </c>
      <c r="K52" s="902">
        <v>3.2521250666804669</v>
      </c>
      <c r="L52" s="902">
        <v>0.50280815443505822</v>
      </c>
      <c r="M52" s="893">
        <f t="shared" si="0"/>
        <v>96.245066778884478</v>
      </c>
      <c r="N52" s="808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82"/>
      <c r="Z52" s="73"/>
      <c r="AA52" s="73"/>
      <c r="AB52"/>
      <c r="AC52" s="72"/>
      <c r="AD52" s="72"/>
    </row>
    <row r="53" spans="3:31" ht="12.75" customHeight="1">
      <c r="C53" s="91"/>
      <c r="E53" s="911" t="s">
        <v>110</v>
      </c>
      <c r="F53" s="657">
        <v>410.64</v>
      </c>
      <c r="G53" s="667">
        <v>957.32745499999999</v>
      </c>
      <c r="H53" s="657">
        <v>3284</v>
      </c>
      <c r="I53" s="909">
        <f t="shared" si="1"/>
        <v>32.368908550678078</v>
      </c>
      <c r="J53" s="1004">
        <f t="shared" si="2"/>
        <v>70.989826447792012</v>
      </c>
      <c r="K53" s="902">
        <v>13.387978142076429</v>
      </c>
      <c r="L53" s="902">
        <v>4.6186247723132716</v>
      </c>
      <c r="M53" s="893">
        <f t="shared" si="0"/>
        <v>81.993397085610297</v>
      </c>
      <c r="N53" s="808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82"/>
      <c r="Z53" s="73"/>
      <c r="AA53" s="73"/>
      <c r="AB53"/>
      <c r="AC53" s="72"/>
      <c r="AD53" s="72"/>
    </row>
    <row r="54" spans="3:31" ht="12.75" customHeight="1">
      <c r="C54" s="91"/>
      <c r="E54" s="911" t="s">
        <v>42</v>
      </c>
      <c r="F54" s="657">
        <v>389.86</v>
      </c>
      <c r="G54" s="667">
        <v>1043.6758789999999</v>
      </c>
      <c r="H54" s="657">
        <v>3982</v>
      </c>
      <c r="I54" s="909">
        <f t="shared" si="1"/>
        <v>32.853591368344759</v>
      </c>
      <c r="J54" s="1004">
        <f t="shared" si="2"/>
        <v>67.228854616203307</v>
      </c>
      <c r="K54" s="902">
        <v>4.2224499089253067</v>
      </c>
      <c r="L54" s="902">
        <v>3.0130540181738064</v>
      </c>
      <c r="M54" s="893">
        <f t="shared" si="0"/>
        <v>92.764496072900883</v>
      </c>
      <c r="N54" s="808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82"/>
      <c r="Z54" s="73"/>
      <c r="AA54" s="73"/>
      <c r="AB54"/>
      <c r="AC54" s="72"/>
      <c r="AD54" s="72"/>
    </row>
    <row r="55" spans="3:31" ht="12.75" customHeight="1">
      <c r="C55" s="91"/>
      <c r="E55" s="911" t="s">
        <v>43</v>
      </c>
      <c r="F55" s="657">
        <v>401.82</v>
      </c>
      <c r="G55" s="667">
        <v>96.371698999999992</v>
      </c>
      <c r="H55" s="657">
        <v>579</v>
      </c>
      <c r="I55" s="909">
        <f t="shared" si="1"/>
        <v>2.9700869284182865</v>
      </c>
      <c r="J55" s="1004">
        <f t="shared" si="2"/>
        <v>41.422795279750012</v>
      </c>
      <c r="K55" s="902">
        <v>1.7645719489981737</v>
      </c>
      <c r="L55" s="902">
        <v>6.3055934655616026</v>
      </c>
      <c r="M55" s="893">
        <f t="shared" si="0"/>
        <v>91.929834585440233</v>
      </c>
      <c r="N55" s="808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82"/>
      <c r="Z55" s="73"/>
      <c r="AA55" s="73"/>
      <c r="AB55"/>
      <c r="AC55" s="72"/>
      <c r="AD55" s="72"/>
    </row>
    <row r="56" spans="3:31" ht="12.75" customHeight="1">
      <c r="C56" s="91"/>
      <c r="E56" s="911" t="s">
        <v>52</v>
      </c>
      <c r="F56" s="657">
        <v>396.4</v>
      </c>
      <c r="G56" s="667">
        <v>26.811413000000002</v>
      </c>
      <c r="H56" s="657">
        <v>174</v>
      </c>
      <c r="I56" s="909">
        <f t="shared" si="1"/>
        <v>0.95652655248730545</v>
      </c>
      <c r="J56" s="1004">
        <f t="shared" si="2"/>
        <v>38.871993052414268</v>
      </c>
      <c r="K56" s="902">
        <v>5.7490892531876465</v>
      </c>
      <c r="L56" s="902">
        <v>13.750758936530861</v>
      </c>
      <c r="M56" s="893">
        <f t="shared" si="0"/>
        <v>80.500151810281494</v>
      </c>
      <c r="N56" s="808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82"/>
      <c r="Z56" s="73"/>
      <c r="AA56" s="73"/>
      <c r="AB56"/>
      <c r="AC56" s="72"/>
      <c r="AD56" s="72"/>
    </row>
    <row r="57" spans="3:31" ht="12.75" customHeight="1">
      <c r="C57" s="91"/>
      <c r="E57" s="911" t="s">
        <v>117</v>
      </c>
      <c r="F57" s="657">
        <v>426.04</v>
      </c>
      <c r="G57" s="667">
        <v>629.86884999999995</v>
      </c>
      <c r="H57" s="657">
        <v>2348</v>
      </c>
      <c r="I57" s="909">
        <f t="shared" si="1"/>
        <v>17.171674974754161</v>
      </c>
      <c r="J57" s="1004">
        <f t="shared" si="2"/>
        <v>62.965355885515621</v>
      </c>
      <c r="K57" s="902">
        <v>0</v>
      </c>
      <c r="L57" s="902">
        <v>1.9844980630595963</v>
      </c>
      <c r="M57" s="893">
        <f t="shared" si="0"/>
        <v>98.01550193694041</v>
      </c>
      <c r="N57" s="808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82"/>
      <c r="Z57" s="73"/>
      <c r="AA57" s="73"/>
      <c r="AB57"/>
      <c r="AC57" s="72"/>
      <c r="AD57" s="72"/>
    </row>
    <row r="58" spans="3:31" ht="12.75" customHeight="1">
      <c r="C58" s="91"/>
      <c r="E58" s="911" t="s">
        <v>123</v>
      </c>
      <c r="F58" s="657">
        <v>428.13</v>
      </c>
      <c r="G58" s="667">
        <v>1883.316335</v>
      </c>
      <c r="H58" s="657">
        <v>6259</v>
      </c>
      <c r="I58" s="909">
        <f t="shared" si="1"/>
        <v>50.632473006800168</v>
      </c>
      <c r="J58" s="1004">
        <f t="shared" si="2"/>
        <v>70.281765224838651</v>
      </c>
      <c r="K58" s="902">
        <v>0</v>
      </c>
      <c r="L58" s="902">
        <v>1.0932012729181124</v>
      </c>
      <c r="M58" s="893">
        <f t="shared" si="0"/>
        <v>98.906798727081892</v>
      </c>
      <c r="N58" s="808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82"/>
      <c r="Z58" s="73"/>
      <c r="AA58" s="73"/>
      <c r="AB58"/>
      <c r="AC58" s="72"/>
      <c r="AD58" s="72"/>
    </row>
    <row r="59" spans="3:31" ht="12.75" customHeight="1">
      <c r="C59" s="91"/>
      <c r="E59" s="911" t="s">
        <v>53</v>
      </c>
      <c r="F59" s="657">
        <v>416.99</v>
      </c>
      <c r="G59" s="667">
        <v>760.02358400000003</v>
      </c>
      <c r="H59" s="657">
        <v>3096</v>
      </c>
      <c r="I59" s="909">
        <f t="shared" si="1"/>
        <v>21.606394119532908</v>
      </c>
      <c r="J59" s="1004">
        <f t="shared" ref="J59" si="3">((G59/(F59/1000))/H59)*100</f>
        <v>58.870873101697882</v>
      </c>
      <c r="K59" s="902">
        <v>0</v>
      </c>
      <c r="L59" s="902">
        <v>3.965604288920642</v>
      </c>
      <c r="M59" s="893">
        <f t="shared" si="0"/>
        <v>96.034395711079355</v>
      </c>
      <c r="N59" s="808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82"/>
      <c r="Z59" s="73"/>
      <c r="AA59" s="73"/>
      <c r="AB59"/>
      <c r="AC59" s="72"/>
      <c r="AD59" s="72"/>
      <c r="AE59" s="56"/>
    </row>
    <row r="60" spans="3:31" ht="16.149999999999999" customHeight="1">
      <c r="E60" s="675" t="s">
        <v>0</v>
      </c>
      <c r="F60" s="805">
        <f>SUM(F10:F59)</f>
        <v>24561.86</v>
      </c>
      <c r="G60" s="805">
        <f>SUM(G10:G59)</f>
        <v>38356.55317900001</v>
      </c>
      <c r="H60" s="807">
        <f>SUMPRODUCT(F10:F59,H10:H59)/SUM(F10:F59)</f>
        <v>2812.6338046060032</v>
      </c>
      <c r="I60" s="910">
        <f>(G60/((M60/100)*F60*8.784))*100</f>
        <v>21.779004986123031</v>
      </c>
      <c r="J60" s="1006">
        <f>((G60/(F60/1000))/H60)*100</f>
        <v>55.522003560034705</v>
      </c>
      <c r="K60" s="676">
        <v>6.1017857930476334</v>
      </c>
      <c r="L60" s="676">
        <v>12.268559326338677</v>
      </c>
      <c r="M60" s="664">
        <f t="shared" si="0"/>
        <v>81.629654880613685</v>
      </c>
      <c r="N60" s="76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82"/>
      <c r="Z60" s="73"/>
      <c r="AA60" s="73"/>
      <c r="AB60"/>
      <c r="AC60" s="72"/>
      <c r="AD60" s="72"/>
    </row>
    <row r="61" spans="3:31" ht="24" customHeight="1">
      <c r="E61" s="1061" t="s">
        <v>511</v>
      </c>
      <c r="F61" s="1061"/>
      <c r="G61" s="1061"/>
      <c r="H61" s="1061"/>
      <c r="I61" s="1061"/>
      <c r="J61" s="1061"/>
      <c r="K61" s="1061"/>
      <c r="L61" s="1061"/>
      <c r="M61" s="1061"/>
      <c r="N61" s="76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82"/>
      <c r="Z61" s="73"/>
      <c r="AA61" s="73"/>
      <c r="AB61"/>
      <c r="AC61" s="72"/>
      <c r="AD61" s="72"/>
    </row>
    <row r="62" spans="3:31" ht="24" customHeight="1">
      <c r="E62" s="1068" t="s">
        <v>310</v>
      </c>
      <c r="F62" s="1068"/>
      <c r="G62" s="1068"/>
      <c r="H62" s="1068"/>
      <c r="I62" s="1068"/>
      <c r="J62" s="1068"/>
      <c r="K62" s="1068"/>
      <c r="L62" s="1068"/>
      <c r="M62" s="1068"/>
      <c r="N62" s="76"/>
    </row>
    <row r="63" spans="3:31" ht="21.75" customHeight="1">
      <c r="E63" s="1068" t="s">
        <v>309</v>
      </c>
      <c r="F63" s="1068"/>
      <c r="G63" s="1068"/>
      <c r="H63" s="1068"/>
      <c r="I63" s="1068"/>
      <c r="J63" s="1068"/>
      <c r="K63" s="1068"/>
      <c r="L63" s="1068"/>
      <c r="M63" s="1068"/>
      <c r="N63" s="76"/>
    </row>
    <row r="64" spans="3:31">
      <c r="E64" s="787"/>
      <c r="F64" s="787"/>
      <c r="G64" s="787"/>
      <c r="H64" s="787"/>
      <c r="I64" s="787"/>
      <c r="J64" s="787"/>
      <c r="K64" s="787"/>
      <c r="L64" s="787"/>
      <c r="M64" s="787"/>
    </row>
    <row r="65" spans="3:21" ht="12.75" customHeight="1">
      <c r="C65" s="1053" t="s">
        <v>504</v>
      </c>
      <c r="D65" s="28"/>
      <c r="E65" s="41"/>
      <c r="F65" s="42"/>
      <c r="G65" s="60"/>
      <c r="H65" s="42"/>
      <c r="I65" s="1062" t="s">
        <v>28</v>
      </c>
      <c r="J65" s="1062"/>
      <c r="K65" s="46" t="s">
        <v>20</v>
      </c>
      <c r="L65" s="48"/>
      <c r="M65" s="42"/>
    </row>
    <row r="66" spans="3:21" ht="12.75" customHeight="1">
      <c r="C66" s="1053"/>
      <c r="D66" s="28"/>
      <c r="E66" s="44"/>
      <c r="F66" s="42" t="s">
        <v>17</v>
      </c>
      <c r="G66" s="60" t="s">
        <v>31</v>
      </c>
      <c r="H66" s="42" t="s">
        <v>18</v>
      </c>
      <c r="I66" s="45"/>
      <c r="J66" s="45" t="s">
        <v>19</v>
      </c>
      <c r="K66" s="61"/>
      <c r="L66" s="1064" t="s">
        <v>130</v>
      </c>
      <c r="M66" s="42" t="s">
        <v>21</v>
      </c>
    </row>
    <row r="67" spans="3:21" ht="12.75" customHeight="1">
      <c r="C67" s="1053"/>
      <c r="D67" s="28"/>
      <c r="E67" s="17" t="s">
        <v>11</v>
      </c>
      <c r="F67" s="46" t="s">
        <v>30</v>
      </c>
      <c r="G67" s="43" t="s">
        <v>8</v>
      </c>
      <c r="H67" s="43" t="s">
        <v>103</v>
      </c>
      <c r="I67" s="43" t="s">
        <v>264</v>
      </c>
      <c r="J67" s="297" t="s">
        <v>265</v>
      </c>
      <c r="K67" s="47" t="s">
        <v>131</v>
      </c>
      <c r="L67" s="1065"/>
      <c r="M67" s="43" t="s">
        <v>34</v>
      </c>
    </row>
    <row r="68" spans="3:21" ht="12.75" customHeight="1">
      <c r="C68" s="1053"/>
      <c r="E68" s="629" t="s">
        <v>55</v>
      </c>
      <c r="F68" s="804">
        <v>386.08</v>
      </c>
      <c r="G68" s="806">
        <v>260.01754699999998</v>
      </c>
      <c r="H68" s="806">
        <v>1222</v>
      </c>
      <c r="I68" s="909">
        <f>IF(G68&lt;=0,"-",(G68/((M68/100)*F68*8.76))*100)</f>
        <v>8.393646401406988</v>
      </c>
      <c r="J68" s="1004">
        <f>((G68/(F68/1000))/H68)*100</f>
        <v>55.11301199076469</v>
      </c>
      <c r="K68" s="902">
        <v>5.93607305936073</v>
      </c>
      <c r="L68" s="902">
        <v>2.4691780526178815</v>
      </c>
      <c r="M68" s="893">
        <f t="shared" ref="M68:M118" si="4">100-K68-L68</f>
        <v>91.5947488880214</v>
      </c>
      <c r="N68" s="74"/>
      <c r="O68" s="74"/>
      <c r="P68" s="31"/>
      <c r="Q68" s="83"/>
      <c r="R68" s="83"/>
      <c r="S68" s="83"/>
      <c r="T68" s="83"/>
      <c r="U68" s="83"/>
    </row>
    <row r="69" spans="3:21" ht="12.75" customHeight="1">
      <c r="C69" s="90"/>
      <c r="E69" s="629" t="s">
        <v>56</v>
      </c>
      <c r="F69" s="804">
        <v>372.66</v>
      </c>
      <c r="G69" s="806">
        <v>1228.0643219999999</v>
      </c>
      <c r="H69" s="806">
        <v>4402</v>
      </c>
      <c r="I69" s="909">
        <f t="shared" ref="I69:I80" si="5">IF(G69&lt;=0,"-",(G69/((M69/100)*F69*8.76))*100)</f>
        <v>38.899475666808705</v>
      </c>
      <c r="J69" s="1004">
        <f t="shared" ref="J69:J116" si="6">((G69/(F69/1000))/H69)*100</f>
        <v>74.861460639332634</v>
      </c>
      <c r="K69" s="902">
        <v>3.0136986301369677</v>
      </c>
      <c r="L69" s="902">
        <v>0.27872907153728899</v>
      </c>
      <c r="M69" s="893">
        <f t="shared" si="4"/>
        <v>96.707572298325744</v>
      </c>
      <c r="N69" s="74"/>
      <c r="O69" s="74"/>
      <c r="P69" s="31"/>
      <c r="Q69" s="83"/>
      <c r="R69" s="83"/>
      <c r="S69" s="83"/>
      <c r="T69" s="83"/>
      <c r="U69" s="83"/>
    </row>
    <row r="70" spans="3:21" ht="12.75" customHeight="1">
      <c r="E70" s="629" t="s">
        <v>125</v>
      </c>
      <c r="F70" s="804">
        <v>820.54</v>
      </c>
      <c r="G70" s="806">
        <v>3342.3922519999996</v>
      </c>
      <c r="H70" s="806">
        <v>6283</v>
      </c>
      <c r="I70" s="909">
        <f t="shared" si="5"/>
        <v>55.853510762691492</v>
      </c>
      <c r="J70" s="1004">
        <f t="shared" si="6"/>
        <v>64.832176119109548</v>
      </c>
      <c r="K70" s="902">
        <v>9.6039000609384537</v>
      </c>
      <c r="L70" s="902">
        <v>7.142489586202867</v>
      </c>
      <c r="M70" s="893">
        <f t="shared" si="4"/>
        <v>83.253610352858672</v>
      </c>
      <c r="N70" s="74"/>
      <c r="O70" s="74"/>
      <c r="P70" s="31"/>
      <c r="Q70" s="83"/>
      <c r="R70" s="83"/>
      <c r="S70" s="83"/>
      <c r="T70" s="83"/>
      <c r="U70" s="83"/>
    </row>
    <row r="71" spans="3:21" ht="12.75" customHeight="1">
      <c r="E71" s="629" t="s">
        <v>57</v>
      </c>
      <c r="F71" s="804">
        <v>786.42</v>
      </c>
      <c r="G71" s="806">
        <v>2204.6491900000001</v>
      </c>
      <c r="H71" s="806">
        <v>5246</v>
      </c>
      <c r="I71" s="909">
        <f t="shared" si="5"/>
        <v>32.254382515991452</v>
      </c>
      <c r="J71" s="1004">
        <f t="shared" si="6"/>
        <v>53.438795057732925</v>
      </c>
      <c r="K71" s="902">
        <v>0</v>
      </c>
      <c r="L71" s="902">
        <v>0.7816260997459098</v>
      </c>
      <c r="M71" s="893">
        <f t="shared" si="4"/>
        <v>99.218373900254093</v>
      </c>
      <c r="N71" s="74"/>
      <c r="O71" s="74"/>
      <c r="P71" s="31"/>
      <c r="Q71" s="83"/>
      <c r="R71" s="83"/>
      <c r="S71" s="83"/>
      <c r="T71" s="83"/>
      <c r="U71" s="83"/>
    </row>
    <row r="72" spans="3:21" ht="12.75" customHeight="1">
      <c r="E72" s="629" t="s">
        <v>46</v>
      </c>
      <c r="F72" s="804">
        <v>389.29</v>
      </c>
      <c r="G72" s="806">
        <v>792.43093700000009</v>
      </c>
      <c r="H72" s="804">
        <v>2596</v>
      </c>
      <c r="I72" s="909">
        <f t="shared" si="5"/>
        <v>31.870757917089936</v>
      </c>
      <c r="J72" s="1004">
        <f t="shared" si="6"/>
        <v>78.412172454447813</v>
      </c>
      <c r="K72" s="902">
        <v>16.325913242009179</v>
      </c>
      <c r="L72" s="902">
        <v>10.763318093079384</v>
      </c>
      <c r="M72" s="893">
        <f t="shared" si="4"/>
        <v>72.910768664911444</v>
      </c>
      <c r="N72" s="74"/>
      <c r="O72" s="74"/>
      <c r="P72" s="31"/>
      <c r="Q72" s="83"/>
      <c r="R72" s="83"/>
      <c r="S72" s="83"/>
      <c r="T72" s="83"/>
      <c r="U72" s="83"/>
    </row>
    <row r="73" spans="3:21" ht="12.75" customHeight="1">
      <c r="E73" s="629" t="s">
        <v>47</v>
      </c>
      <c r="F73" s="804">
        <v>373.24</v>
      </c>
      <c r="G73" s="806">
        <v>697.11930599999994</v>
      </c>
      <c r="H73" s="804">
        <v>2265</v>
      </c>
      <c r="I73" s="909">
        <f t="shared" si="5"/>
        <v>25.21131411561327</v>
      </c>
      <c r="J73" s="1004">
        <f t="shared" si="6"/>
        <v>82.461403666905355</v>
      </c>
      <c r="K73" s="902">
        <v>6.7598934550989549</v>
      </c>
      <c r="L73" s="902">
        <v>8.6695205479452309</v>
      </c>
      <c r="M73" s="893">
        <f t="shared" si="4"/>
        <v>84.570585996955813</v>
      </c>
      <c r="N73" s="74"/>
      <c r="O73" s="74"/>
      <c r="P73" s="31"/>
      <c r="Q73" s="83"/>
      <c r="R73" s="83"/>
      <c r="S73" s="83"/>
      <c r="T73" s="83"/>
      <c r="U73" s="83"/>
    </row>
    <row r="74" spans="3:21" ht="12.75" customHeight="1">
      <c r="E74" s="629" t="s">
        <v>58</v>
      </c>
      <c r="F74" s="804">
        <v>822.86</v>
      </c>
      <c r="G74" s="806">
        <v>2889.1590189999997</v>
      </c>
      <c r="H74" s="804">
        <v>5572</v>
      </c>
      <c r="I74" s="909">
        <f t="shared" si="5"/>
        <v>47.692313673887533</v>
      </c>
      <c r="J74" s="1004">
        <f t="shared" si="6"/>
        <v>63.013613798870281</v>
      </c>
      <c r="K74" s="902">
        <v>6.4236386278727329</v>
      </c>
      <c r="L74" s="902">
        <v>9.5350158746278737</v>
      </c>
      <c r="M74" s="893">
        <f t="shared" si="4"/>
        <v>84.041345497499393</v>
      </c>
      <c r="N74" s="74"/>
      <c r="O74" s="74"/>
      <c r="P74" s="31"/>
      <c r="Q74" s="83"/>
      <c r="R74" s="83"/>
      <c r="S74" s="83"/>
      <c r="T74" s="83"/>
      <c r="U74" s="83"/>
    </row>
    <row r="75" spans="3:21" ht="12.75" customHeight="1">
      <c r="E75" s="629" t="s">
        <v>104</v>
      </c>
      <c r="F75" s="804">
        <v>394.64</v>
      </c>
      <c r="G75" s="806">
        <v>927.72804299999996</v>
      </c>
      <c r="H75" s="804">
        <v>3217</v>
      </c>
      <c r="I75" s="909">
        <f t="shared" si="5"/>
        <v>26.83585742441872</v>
      </c>
      <c r="J75" s="1004">
        <f t="shared" si="6"/>
        <v>73.07494903261049</v>
      </c>
      <c r="K75" s="902">
        <v>0</v>
      </c>
      <c r="L75" s="902">
        <v>0</v>
      </c>
      <c r="M75" s="893">
        <f t="shared" si="4"/>
        <v>100</v>
      </c>
      <c r="N75" s="74"/>
      <c r="O75" s="74"/>
      <c r="P75" s="31"/>
      <c r="Q75" s="83"/>
      <c r="R75" s="83"/>
      <c r="S75" s="83"/>
      <c r="T75" s="83"/>
      <c r="U75" s="83"/>
    </row>
    <row r="76" spans="3:21" ht="12.75" customHeight="1">
      <c r="E76" s="629" t="s">
        <v>105</v>
      </c>
      <c r="F76" s="804">
        <v>390.06</v>
      </c>
      <c r="G76" s="806">
        <v>294.74521600000003</v>
      </c>
      <c r="H76" s="804">
        <v>980</v>
      </c>
      <c r="I76" s="909">
        <f t="shared" si="5"/>
        <v>8.9396859902078685</v>
      </c>
      <c r="J76" s="1004">
        <f t="shared" si="6"/>
        <v>77.106195069936916</v>
      </c>
      <c r="K76" s="902">
        <v>3.493150684931507</v>
      </c>
      <c r="L76" s="902">
        <v>1.5367053038285915E-2</v>
      </c>
      <c r="M76" s="893">
        <f t="shared" si="4"/>
        <v>96.491482262030203</v>
      </c>
      <c r="N76" s="74"/>
      <c r="O76" s="74"/>
      <c r="P76" s="31"/>
      <c r="Q76" s="83"/>
      <c r="R76" s="83"/>
      <c r="S76" s="83"/>
      <c r="T76" s="83"/>
      <c r="U76" s="83"/>
    </row>
    <row r="77" spans="3:21" ht="12.75" customHeight="1">
      <c r="C77" s="69"/>
      <c r="E77" s="629" t="s">
        <v>54</v>
      </c>
      <c r="F77" s="804">
        <v>785.25</v>
      </c>
      <c r="G77" s="806">
        <v>2163.7258400000001</v>
      </c>
      <c r="H77" s="804">
        <v>6130</v>
      </c>
      <c r="I77" s="909">
        <f t="shared" si="5"/>
        <v>34.983998751809217</v>
      </c>
      <c r="J77" s="1004">
        <f t="shared" si="6"/>
        <v>44.95042600807195</v>
      </c>
      <c r="K77" s="902">
        <v>0</v>
      </c>
      <c r="L77" s="902">
        <v>10.087363727441479</v>
      </c>
      <c r="M77" s="893">
        <f t="shared" si="4"/>
        <v>89.912636272558515</v>
      </c>
      <c r="N77" s="74"/>
      <c r="O77" s="74"/>
      <c r="P77" s="31"/>
      <c r="Q77" s="83"/>
      <c r="R77" s="83"/>
      <c r="S77" s="83"/>
      <c r="T77" s="83"/>
      <c r="U77" s="83"/>
    </row>
    <row r="78" spans="3:21" ht="12.75" customHeight="1">
      <c r="E78" s="629" t="s">
        <v>40</v>
      </c>
      <c r="F78" s="804">
        <v>411.99</v>
      </c>
      <c r="G78" s="806">
        <v>1241.1680039999999</v>
      </c>
      <c r="H78" s="804">
        <v>4954</v>
      </c>
      <c r="I78" s="909">
        <f t="shared" si="5"/>
        <v>46.144189286634798</v>
      </c>
      <c r="J78" s="1004">
        <f t="shared" si="6"/>
        <v>60.81180502213607</v>
      </c>
      <c r="K78" s="902">
        <v>13.961120700263141</v>
      </c>
      <c r="L78" s="902">
        <v>11.510312412353553</v>
      </c>
      <c r="M78" s="893">
        <f t="shared" si="4"/>
        <v>74.528566887383306</v>
      </c>
      <c r="N78" s="74"/>
      <c r="O78" s="74"/>
      <c r="P78" s="31"/>
      <c r="Q78" s="83"/>
      <c r="R78" s="83"/>
      <c r="S78" s="83"/>
      <c r="T78" s="83"/>
      <c r="U78" s="83"/>
    </row>
    <row r="79" spans="3:21" ht="12.75" customHeight="1">
      <c r="E79" s="629" t="s">
        <v>41</v>
      </c>
      <c r="F79" s="804">
        <v>399.75</v>
      </c>
      <c r="G79" s="806">
        <v>677.24485300000003</v>
      </c>
      <c r="H79" s="804">
        <v>2319</v>
      </c>
      <c r="I79" s="909">
        <f t="shared" si="5"/>
        <v>31.926768761142792</v>
      </c>
      <c r="J79" s="1004">
        <f t="shared" si="6"/>
        <v>73.056101309545298</v>
      </c>
      <c r="K79" s="902">
        <v>10.125570776255737</v>
      </c>
      <c r="L79" s="902">
        <v>29.298767397465991</v>
      </c>
      <c r="M79" s="893">
        <f t="shared" si="4"/>
        <v>60.575661826278264</v>
      </c>
      <c r="N79" s="74"/>
      <c r="O79" s="74"/>
      <c r="P79" s="31"/>
      <c r="Q79" s="83"/>
      <c r="R79" s="83"/>
      <c r="S79" s="83"/>
      <c r="T79" s="83"/>
      <c r="U79" s="83"/>
    </row>
    <row r="80" spans="3:21" ht="12.75" customHeight="1">
      <c r="E80" s="629" t="s">
        <v>120</v>
      </c>
      <c r="F80" s="804">
        <v>859.07</v>
      </c>
      <c r="G80" s="806">
        <v>1308.4736640000001</v>
      </c>
      <c r="H80" s="804">
        <v>4251</v>
      </c>
      <c r="I80" s="909">
        <f t="shared" si="5"/>
        <v>19.309604357974756</v>
      </c>
      <c r="J80" s="1004">
        <f t="shared" si="6"/>
        <v>35.82987787116361</v>
      </c>
      <c r="K80" s="902">
        <v>2.9990272218412617</v>
      </c>
      <c r="L80" s="902">
        <v>6.9561077976408798</v>
      </c>
      <c r="M80" s="893">
        <f t="shared" si="4"/>
        <v>90.044864980517858</v>
      </c>
      <c r="N80" s="74"/>
      <c r="O80" s="74"/>
      <c r="P80" s="31"/>
      <c r="Q80" s="83"/>
      <c r="R80" s="83"/>
      <c r="S80" s="83"/>
      <c r="T80" s="83"/>
      <c r="U80" s="83"/>
    </row>
    <row r="81" spans="5:21" ht="12.75" customHeight="1">
      <c r="E81" s="911" t="s">
        <v>48</v>
      </c>
      <c r="F81" s="657">
        <v>392.68</v>
      </c>
      <c r="G81" s="667">
        <v>-3.1526999999999998</v>
      </c>
      <c r="H81" s="657">
        <v>0</v>
      </c>
      <c r="I81" s="1002" t="str">
        <f>IF(G81&lt;=0,"-",(G81/((M81/100)*F81*8.76))*100)</f>
        <v>-</v>
      </c>
      <c r="J81" s="1007" t="s">
        <v>44</v>
      </c>
      <c r="K81" s="902">
        <v>0.3339041095890391</v>
      </c>
      <c r="L81" s="902">
        <v>0</v>
      </c>
      <c r="M81" s="893">
        <f t="shared" si="4"/>
        <v>99.666095890410958</v>
      </c>
      <c r="N81" s="74"/>
      <c r="O81" s="74"/>
      <c r="P81" s="31"/>
      <c r="Q81" s="83"/>
      <c r="R81" s="83"/>
      <c r="S81" s="83"/>
      <c r="T81" s="83"/>
      <c r="U81" s="83"/>
    </row>
    <row r="82" spans="5:21" ht="12.75" customHeight="1">
      <c r="E82" s="911" t="s">
        <v>49</v>
      </c>
      <c r="F82" s="657">
        <v>387.98</v>
      </c>
      <c r="G82" s="667">
        <v>1449.6158270000001</v>
      </c>
      <c r="H82" s="657">
        <v>4541</v>
      </c>
      <c r="I82" s="909">
        <f t="shared" ref="I82:I117" si="7">IF(G82&lt;=0,"-",(G82/((M82/100)*F82*8.76))*100)</f>
        <v>43.269436700230465</v>
      </c>
      <c r="J82" s="1004">
        <f t="shared" si="6"/>
        <v>82.279582890660649</v>
      </c>
      <c r="K82" s="902">
        <v>1.3698630136986383</v>
      </c>
      <c r="L82" s="902">
        <v>5.7077625570776586E-2</v>
      </c>
      <c r="M82" s="893">
        <f t="shared" si="4"/>
        <v>98.573059360730596</v>
      </c>
      <c r="N82" s="74"/>
      <c r="O82" s="74"/>
      <c r="P82" s="31"/>
      <c r="Q82" s="83"/>
      <c r="R82" s="83"/>
      <c r="S82" s="83"/>
      <c r="T82" s="83"/>
      <c r="U82" s="83"/>
    </row>
    <row r="83" spans="5:21" ht="12.75" customHeight="1">
      <c r="E83" s="629" t="s">
        <v>62</v>
      </c>
      <c r="F83" s="804">
        <v>418.22</v>
      </c>
      <c r="G83" s="806">
        <v>1165.6071000000002</v>
      </c>
      <c r="H83" s="804">
        <v>3738</v>
      </c>
      <c r="I83" s="909">
        <f t="shared" si="7"/>
        <v>35.139577813356702</v>
      </c>
      <c r="J83" s="1004">
        <f t="shared" si="6"/>
        <v>74.560375996935107</v>
      </c>
      <c r="K83" s="902">
        <v>6.9406392694063932</v>
      </c>
      <c r="L83" s="902">
        <v>2.5180575755193493</v>
      </c>
      <c r="M83" s="893">
        <f t="shared" si="4"/>
        <v>90.54130315507426</v>
      </c>
      <c r="N83" s="74"/>
      <c r="O83" s="74"/>
      <c r="P83" s="31"/>
      <c r="Q83" s="83"/>
      <c r="R83" s="83"/>
      <c r="S83" s="83"/>
      <c r="T83" s="83"/>
      <c r="U83" s="83"/>
    </row>
    <row r="84" spans="5:21" ht="12.75" customHeight="1">
      <c r="E84" s="629" t="s">
        <v>63</v>
      </c>
      <c r="F84" s="804">
        <v>417.83</v>
      </c>
      <c r="G84" s="806">
        <v>316.67762400000004</v>
      </c>
      <c r="H84" s="804">
        <v>1024</v>
      </c>
      <c r="I84" s="909">
        <f t="shared" si="7"/>
        <v>12.637251017027648</v>
      </c>
      <c r="J84" s="1004">
        <f t="shared" si="6"/>
        <v>74.014669168681053</v>
      </c>
      <c r="K84" s="902">
        <v>22.396118721461161</v>
      </c>
      <c r="L84" s="902">
        <v>9.1400749413649667</v>
      </c>
      <c r="M84" s="893">
        <f t="shared" si="4"/>
        <v>68.463806337173864</v>
      </c>
      <c r="N84" s="74"/>
      <c r="O84" s="74"/>
      <c r="P84" s="31"/>
      <c r="Q84" s="83"/>
      <c r="R84" s="83"/>
      <c r="S84" s="83"/>
      <c r="T84" s="83"/>
      <c r="U84" s="83"/>
    </row>
    <row r="85" spans="5:21" ht="12.75" customHeight="1">
      <c r="E85" s="629" t="s">
        <v>64</v>
      </c>
      <c r="F85" s="804">
        <v>412.77</v>
      </c>
      <c r="G85" s="806">
        <v>1417.3936000000001</v>
      </c>
      <c r="H85" s="804">
        <v>4338</v>
      </c>
      <c r="I85" s="909">
        <f t="shared" si="7"/>
        <v>39.938954082191387</v>
      </c>
      <c r="J85" s="1004">
        <f t="shared" si="6"/>
        <v>79.157632106301847</v>
      </c>
      <c r="K85" s="902">
        <v>1.3964992481851888</v>
      </c>
      <c r="L85" s="902">
        <v>0.45547945205479451</v>
      </c>
      <c r="M85" s="893">
        <f t="shared" si="4"/>
        <v>98.148021299760018</v>
      </c>
      <c r="N85" s="74"/>
      <c r="O85" s="74"/>
      <c r="P85" s="31"/>
      <c r="Q85" s="83"/>
      <c r="R85" s="83"/>
      <c r="S85" s="83"/>
      <c r="T85" s="83"/>
      <c r="U85" s="83"/>
    </row>
    <row r="86" spans="5:21" ht="12.75" customHeight="1">
      <c r="E86" s="629" t="s">
        <v>38</v>
      </c>
      <c r="F86" s="804">
        <v>424.91</v>
      </c>
      <c r="G86" s="806">
        <v>1248.93408</v>
      </c>
      <c r="H86" s="804">
        <v>4301</v>
      </c>
      <c r="I86" s="909">
        <f t="shared" si="7"/>
        <v>33.667427215496438</v>
      </c>
      <c r="J86" s="1004">
        <f t="shared" si="6"/>
        <v>68.339708476963949</v>
      </c>
      <c r="K86" s="902">
        <v>0</v>
      </c>
      <c r="L86" s="902">
        <v>0.33824552862827967</v>
      </c>
      <c r="M86" s="893">
        <f t="shared" si="4"/>
        <v>99.661754471371722</v>
      </c>
      <c r="N86" s="74"/>
      <c r="O86" s="74"/>
      <c r="P86" s="31"/>
      <c r="Q86" s="83"/>
      <c r="R86" s="83"/>
      <c r="S86" s="83"/>
      <c r="T86" s="83"/>
      <c r="U86" s="83"/>
    </row>
    <row r="87" spans="5:21" ht="12.75" customHeight="1">
      <c r="E87" s="911" t="s">
        <v>45</v>
      </c>
      <c r="F87" s="657">
        <v>378.95</v>
      </c>
      <c r="G87" s="667">
        <v>911.50862600000005</v>
      </c>
      <c r="H87" s="657">
        <v>3032</v>
      </c>
      <c r="I87" s="909">
        <f t="shared" si="7"/>
        <v>29.627259826806128</v>
      </c>
      <c r="J87" s="1004">
        <f t="shared" si="6"/>
        <v>79.332232237320113</v>
      </c>
      <c r="K87" s="902">
        <v>1.6276636225266459</v>
      </c>
      <c r="L87" s="902">
        <v>5.6929223744292576</v>
      </c>
      <c r="M87" s="893">
        <f t="shared" si="4"/>
        <v>92.679414003044101</v>
      </c>
      <c r="N87" s="74"/>
      <c r="O87" s="74"/>
      <c r="P87" s="31"/>
      <c r="Q87" s="83"/>
      <c r="R87" s="83"/>
      <c r="S87" s="83"/>
      <c r="T87" s="83"/>
      <c r="U87" s="83"/>
    </row>
    <row r="88" spans="5:21" ht="12.75" customHeight="1">
      <c r="E88" s="629" t="s">
        <v>111</v>
      </c>
      <c r="F88" s="804">
        <v>418.46</v>
      </c>
      <c r="G88" s="806">
        <v>887.64402700000005</v>
      </c>
      <c r="H88" s="804">
        <v>2997</v>
      </c>
      <c r="I88" s="909">
        <f t="shared" si="7"/>
        <v>26.031944465283551</v>
      </c>
      <c r="J88" s="1004">
        <f t="shared" si="6"/>
        <v>70.777976354534843</v>
      </c>
      <c r="K88" s="902">
        <v>4.6573439969180521</v>
      </c>
      <c r="L88" s="902">
        <v>2.3231199579611959</v>
      </c>
      <c r="M88" s="893">
        <f t="shared" si="4"/>
        <v>93.019536045120745</v>
      </c>
      <c r="N88" s="74"/>
      <c r="O88" s="74"/>
      <c r="P88" s="31"/>
      <c r="Q88" s="83"/>
      <c r="R88" s="83"/>
      <c r="S88" s="83"/>
      <c r="T88" s="83"/>
      <c r="U88" s="83"/>
    </row>
    <row r="89" spans="5:21" ht="12.75" customHeight="1">
      <c r="E89" s="629" t="s">
        <v>39</v>
      </c>
      <c r="F89" s="804">
        <v>782</v>
      </c>
      <c r="G89" s="806">
        <v>115.06153999999999</v>
      </c>
      <c r="H89" s="804">
        <v>394</v>
      </c>
      <c r="I89" s="909">
        <f t="shared" si="7"/>
        <v>1.8608831525751361</v>
      </c>
      <c r="J89" s="1004">
        <f t="shared" si="6"/>
        <v>37.344548015630878</v>
      </c>
      <c r="K89" s="902">
        <v>5.1997716894977239</v>
      </c>
      <c r="L89" s="902">
        <v>4.5392120222121068</v>
      </c>
      <c r="M89" s="893">
        <f t="shared" si="4"/>
        <v>90.261016288290165</v>
      </c>
      <c r="N89" s="74"/>
      <c r="O89" s="74"/>
      <c r="P89" s="31"/>
      <c r="Q89" s="83"/>
      <c r="R89" s="83"/>
      <c r="S89" s="83"/>
      <c r="T89" s="83"/>
      <c r="U89" s="83"/>
    </row>
    <row r="90" spans="5:21" ht="12.75" customHeight="1">
      <c r="E90" s="629" t="s">
        <v>112</v>
      </c>
      <c r="F90" s="804">
        <v>839.35</v>
      </c>
      <c r="G90" s="806">
        <v>2018.96993</v>
      </c>
      <c r="H90" s="804">
        <v>6007</v>
      </c>
      <c r="I90" s="909">
        <f t="shared" si="7"/>
        <v>29.718102249316136</v>
      </c>
      <c r="J90" s="1004">
        <f t="shared" si="6"/>
        <v>40.043232062940724</v>
      </c>
      <c r="K90" s="902">
        <v>5.5608827915413688</v>
      </c>
      <c r="L90" s="902">
        <v>2.0413286077167077</v>
      </c>
      <c r="M90" s="893">
        <f t="shared" si="4"/>
        <v>92.397788600741919</v>
      </c>
      <c r="N90" s="74"/>
      <c r="O90" s="74"/>
      <c r="P90" s="31"/>
      <c r="Q90" s="83"/>
      <c r="R90" s="83"/>
      <c r="S90" s="83"/>
      <c r="T90" s="83"/>
      <c r="U90" s="83"/>
    </row>
    <row r="91" spans="5:21" ht="12.75" customHeight="1">
      <c r="E91" s="629" t="s">
        <v>68</v>
      </c>
      <c r="F91" s="804">
        <v>790.68</v>
      </c>
      <c r="G91" s="806">
        <v>94.697300000000098</v>
      </c>
      <c r="H91" s="804">
        <v>190</v>
      </c>
      <c r="I91" s="909">
        <f t="shared" si="7"/>
        <v>3.925496869735297</v>
      </c>
      <c r="J91" s="1004">
        <f t="shared" si="6"/>
        <v>63.035215524012713</v>
      </c>
      <c r="K91" s="902">
        <v>0</v>
      </c>
      <c r="L91" s="902">
        <v>65.171232876712253</v>
      </c>
      <c r="M91" s="893">
        <f t="shared" si="4"/>
        <v>34.828767123287747</v>
      </c>
      <c r="N91" s="74"/>
      <c r="O91" s="74"/>
      <c r="P91" s="31"/>
      <c r="Q91" s="83"/>
      <c r="R91" s="83"/>
      <c r="S91" s="83"/>
      <c r="T91" s="83"/>
      <c r="U91" s="83"/>
    </row>
    <row r="92" spans="5:21" ht="12.75" customHeight="1">
      <c r="E92" s="629" t="s">
        <v>69</v>
      </c>
      <c r="F92" s="804">
        <v>390.94</v>
      </c>
      <c r="G92" s="806">
        <v>327.72316899999998</v>
      </c>
      <c r="H92" s="804">
        <v>1300</v>
      </c>
      <c r="I92" s="909">
        <f t="shared" si="7"/>
        <v>10.389381464864433</v>
      </c>
      <c r="J92" s="1004">
        <f t="shared" si="6"/>
        <v>64.484254715458988</v>
      </c>
      <c r="K92" s="902">
        <v>0.82191780821918281</v>
      </c>
      <c r="L92" s="902">
        <v>7.0688338058409128</v>
      </c>
      <c r="M92" s="893">
        <f t="shared" si="4"/>
        <v>92.109248385939907</v>
      </c>
      <c r="N92" s="74"/>
      <c r="O92" s="74"/>
      <c r="P92" s="31"/>
      <c r="Q92" s="83"/>
      <c r="R92" s="83"/>
      <c r="S92" s="83"/>
      <c r="T92" s="83"/>
      <c r="U92" s="83"/>
    </row>
    <row r="93" spans="5:21" ht="12.75" customHeight="1">
      <c r="E93" s="629" t="s">
        <v>70</v>
      </c>
      <c r="F93" s="804">
        <v>402.68</v>
      </c>
      <c r="G93" s="806">
        <v>376.75242599999996</v>
      </c>
      <c r="H93" s="804">
        <v>1165</v>
      </c>
      <c r="I93" s="909">
        <f t="shared" si="7"/>
        <v>26.368886791296635</v>
      </c>
      <c r="J93" s="1004">
        <f t="shared" si="6"/>
        <v>80.310082532866701</v>
      </c>
      <c r="K93" s="902">
        <v>0</v>
      </c>
      <c r="L93" s="902">
        <v>59.495796557535222</v>
      </c>
      <c r="M93" s="893">
        <f t="shared" si="4"/>
        <v>40.504203442464778</v>
      </c>
      <c r="N93" s="74"/>
      <c r="O93" s="74"/>
      <c r="P93" s="31"/>
      <c r="Q93" s="83"/>
      <c r="R93" s="83"/>
      <c r="S93" s="83"/>
      <c r="T93" s="83"/>
      <c r="U93" s="83"/>
    </row>
    <row r="94" spans="5:21" ht="12.75" customHeight="1">
      <c r="E94" s="911" t="s">
        <v>71</v>
      </c>
      <c r="F94" s="657">
        <v>401.37</v>
      </c>
      <c r="G94" s="667">
        <v>1419.9427420000002</v>
      </c>
      <c r="H94" s="657">
        <v>3879</v>
      </c>
      <c r="I94" s="909">
        <f t="shared" si="7"/>
        <v>41.428485036020355</v>
      </c>
      <c r="J94" s="1004">
        <f t="shared" si="6"/>
        <v>91.202374198866437</v>
      </c>
      <c r="K94" s="902">
        <v>0</v>
      </c>
      <c r="L94" s="902">
        <v>2.5183738466422412</v>
      </c>
      <c r="M94" s="893">
        <f t="shared" si="4"/>
        <v>97.481626153357752</v>
      </c>
      <c r="N94" s="74"/>
      <c r="O94" s="74"/>
      <c r="P94" s="31"/>
      <c r="Q94" s="83"/>
      <c r="R94" s="83"/>
      <c r="S94" s="83"/>
      <c r="T94" s="83"/>
      <c r="U94" s="83"/>
    </row>
    <row r="95" spans="5:21" ht="12.75" customHeight="1">
      <c r="E95" s="629" t="s">
        <v>72</v>
      </c>
      <c r="F95" s="804">
        <v>395.2</v>
      </c>
      <c r="G95" s="806">
        <v>1039.750622</v>
      </c>
      <c r="H95" s="804">
        <v>2876</v>
      </c>
      <c r="I95" s="909">
        <f t="shared" si="7"/>
        <v>30.47795285435874</v>
      </c>
      <c r="J95" s="1004">
        <f t="shared" si="6"/>
        <v>91.479413427049494</v>
      </c>
      <c r="K95" s="902">
        <v>0</v>
      </c>
      <c r="L95" s="902">
        <v>1.457777317536469</v>
      </c>
      <c r="M95" s="893">
        <f t="shared" si="4"/>
        <v>98.542222682463532</v>
      </c>
      <c r="N95" s="74"/>
      <c r="O95" s="74"/>
      <c r="P95" s="31"/>
      <c r="Q95" s="83"/>
      <c r="R95" s="83"/>
      <c r="S95" s="83"/>
      <c r="T95" s="83"/>
      <c r="U95" s="83"/>
    </row>
    <row r="96" spans="5:21" ht="12.75" customHeight="1">
      <c r="E96" s="911" t="s">
        <v>113</v>
      </c>
      <c r="F96" s="657">
        <v>804.36</v>
      </c>
      <c r="G96" s="667">
        <v>1953.140177</v>
      </c>
      <c r="H96" s="657">
        <v>4090</v>
      </c>
      <c r="I96" s="909">
        <f t="shared" si="7"/>
        <v>28.429276241765827</v>
      </c>
      <c r="J96" s="1004">
        <f t="shared" si="6"/>
        <v>59.368987216491639</v>
      </c>
      <c r="K96" s="902">
        <v>1.3004185834473003</v>
      </c>
      <c r="L96" s="902">
        <v>1.1976904248113842</v>
      </c>
      <c r="M96" s="893">
        <f t="shared" si="4"/>
        <v>97.50189099174132</v>
      </c>
      <c r="N96" s="74"/>
      <c r="O96" s="74"/>
      <c r="P96" s="31"/>
      <c r="Q96" s="83"/>
      <c r="R96" s="83"/>
      <c r="S96" s="83"/>
      <c r="T96" s="83"/>
      <c r="U96" s="83"/>
    </row>
    <row r="97" spans="5:21" ht="12.75" customHeight="1">
      <c r="E97" s="815" t="s">
        <v>114</v>
      </c>
      <c r="F97" s="804">
        <v>274.64</v>
      </c>
      <c r="G97" s="806">
        <v>35.137476999999997</v>
      </c>
      <c r="H97" s="804">
        <v>1042</v>
      </c>
      <c r="I97" s="909">
        <f t="shared" si="7"/>
        <v>1.4688687177873143</v>
      </c>
      <c r="J97" s="1004">
        <f t="shared" si="6"/>
        <v>12.278323310557514</v>
      </c>
      <c r="K97" s="902">
        <v>0.56948338305280721</v>
      </c>
      <c r="L97" s="902">
        <v>0</v>
      </c>
      <c r="M97" s="893">
        <f t="shared" si="4"/>
        <v>99.430516616947187</v>
      </c>
      <c r="N97" s="74"/>
      <c r="O97" s="74"/>
      <c r="P97" s="31"/>
      <c r="Q97" s="83"/>
      <c r="R97" s="83"/>
      <c r="S97" s="83"/>
      <c r="T97" s="83"/>
      <c r="U97" s="83"/>
    </row>
    <row r="98" spans="5:21" ht="12.75" customHeight="1">
      <c r="E98" s="629" t="s">
        <v>73</v>
      </c>
      <c r="F98" s="804">
        <v>815.64</v>
      </c>
      <c r="G98" s="806">
        <v>1076.199848</v>
      </c>
      <c r="H98" s="804">
        <v>3108</v>
      </c>
      <c r="I98" s="909">
        <f t="shared" si="7"/>
        <v>16.965063243556191</v>
      </c>
      <c r="J98" s="1004">
        <f t="shared" si="6"/>
        <v>42.453490187049105</v>
      </c>
      <c r="K98" s="902">
        <v>9.9808600022170673</v>
      </c>
      <c r="L98" s="902">
        <v>1.2351167362011584</v>
      </c>
      <c r="M98" s="893">
        <f t="shared" si="4"/>
        <v>88.784023261581765</v>
      </c>
      <c r="N98" s="74"/>
      <c r="O98" s="74"/>
      <c r="P98" s="31"/>
      <c r="Q98" s="83"/>
      <c r="R98" s="83"/>
      <c r="S98" s="83"/>
      <c r="T98" s="83"/>
      <c r="U98" s="83"/>
    </row>
    <row r="99" spans="5:21" ht="12.75" customHeight="1">
      <c r="E99" s="629" t="s">
        <v>124</v>
      </c>
      <c r="F99" s="804">
        <v>415.51</v>
      </c>
      <c r="G99" s="806">
        <v>1583.689437</v>
      </c>
      <c r="H99" s="804">
        <v>4876</v>
      </c>
      <c r="I99" s="909">
        <f t="shared" si="7"/>
        <v>45.068640801619232</v>
      </c>
      <c r="J99" s="1004">
        <f t="shared" si="6"/>
        <v>78.167251700071333</v>
      </c>
      <c r="K99" s="902">
        <v>2.2785388127853881</v>
      </c>
      <c r="L99" s="902">
        <v>1.1808657940864558</v>
      </c>
      <c r="M99" s="893">
        <f t="shared" si="4"/>
        <v>96.540595393128157</v>
      </c>
      <c r="N99" s="74"/>
      <c r="O99" s="74"/>
      <c r="P99" s="31"/>
      <c r="Q99" s="83"/>
      <c r="R99" s="83"/>
      <c r="S99" s="83"/>
      <c r="T99" s="83"/>
      <c r="U99" s="83"/>
    </row>
    <row r="100" spans="5:21" ht="12.75" customHeight="1">
      <c r="E100" s="629" t="s">
        <v>50</v>
      </c>
      <c r="F100" s="804">
        <v>386.79</v>
      </c>
      <c r="G100" s="806">
        <v>12.986208000000001</v>
      </c>
      <c r="H100" s="804">
        <v>56</v>
      </c>
      <c r="I100" s="909">
        <f t="shared" si="7"/>
        <v>0.3964845493856432</v>
      </c>
      <c r="J100" s="1004">
        <f t="shared" si="6"/>
        <v>59.954127932100477</v>
      </c>
      <c r="K100" s="902">
        <v>3.3333333333333428</v>
      </c>
      <c r="L100" s="902">
        <v>0</v>
      </c>
      <c r="M100" s="893">
        <f t="shared" si="4"/>
        <v>96.666666666666657</v>
      </c>
      <c r="N100" s="74"/>
      <c r="O100" s="74"/>
      <c r="P100" s="31"/>
      <c r="Q100" s="83"/>
      <c r="R100" s="83"/>
      <c r="S100" s="83"/>
      <c r="T100" s="83"/>
      <c r="U100" s="83"/>
    </row>
    <row r="101" spans="5:21" ht="12.75" customHeight="1">
      <c r="E101" s="629" t="s">
        <v>51</v>
      </c>
      <c r="F101" s="804">
        <v>389.19</v>
      </c>
      <c r="G101" s="806">
        <v>14.8651</v>
      </c>
      <c r="H101" s="804">
        <v>65</v>
      </c>
      <c r="I101" s="909">
        <f t="shared" si="7"/>
        <v>0.47464855273094236</v>
      </c>
      <c r="J101" s="1004">
        <f t="shared" si="6"/>
        <v>58.761490828090693</v>
      </c>
      <c r="K101" s="902">
        <v>8.1392694063926463</v>
      </c>
      <c r="L101" s="902">
        <v>0</v>
      </c>
      <c r="M101" s="893">
        <f t="shared" si="4"/>
        <v>91.860730593607357</v>
      </c>
      <c r="N101" s="74"/>
      <c r="O101" s="74"/>
      <c r="P101" s="31"/>
      <c r="Q101" s="83"/>
      <c r="R101" s="83"/>
      <c r="S101" s="83"/>
      <c r="T101" s="83"/>
      <c r="U101" s="83"/>
    </row>
    <row r="102" spans="5:21" ht="12.75" customHeight="1">
      <c r="E102" s="911" t="s">
        <v>65</v>
      </c>
      <c r="F102" s="657">
        <v>391.02</v>
      </c>
      <c r="G102" s="667">
        <v>-4.0578000000000003</v>
      </c>
      <c r="H102" s="657">
        <v>0</v>
      </c>
      <c r="I102" s="1002" t="str">
        <f>IF(G102&lt;=0,"-",(G102/((M102/100)*F102*8.76))*100)</f>
        <v>-</v>
      </c>
      <c r="J102" s="1007" t="s">
        <v>44</v>
      </c>
      <c r="K102" s="902">
        <v>7.4543378995433782</v>
      </c>
      <c r="L102" s="902">
        <v>0</v>
      </c>
      <c r="M102" s="893">
        <f t="shared" si="4"/>
        <v>92.545662100456624</v>
      </c>
      <c r="N102" s="74"/>
      <c r="O102" s="74"/>
      <c r="P102" s="31"/>
      <c r="Q102" s="83"/>
      <c r="R102" s="83"/>
      <c r="S102" s="83"/>
      <c r="T102" s="83"/>
      <c r="U102" s="83"/>
    </row>
    <row r="103" spans="5:21" ht="12.75" customHeight="1">
      <c r="E103" s="911" t="s">
        <v>106</v>
      </c>
      <c r="F103" s="657">
        <v>420.1</v>
      </c>
      <c r="G103" s="667">
        <v>223.50729999999999</v>
      </c>
      <c r="H103" s="657">
        <v>641</v>
      </c>
      <c r="I103" s="909">
        <f t="shared" si="7"/>
        <v>6.3119291896903036</v>
      </c>
      <c r="J103" s="1004">
        <f t="shared" si="6"/>
        <v>83.000555918451923</v>
      </c>
      <c r="K103" s="902">
        <v>0</v>
      </c>
      <c r="L103" s="902">
        <v>3.7783485449756808</v>
      </c>
      <c r="M103" s="893">
        <f t="shared" si="4"/>
        <v>96.221651455024315</v>
      </c>
      <c r="N103" s="74"/>
      <c r="O103" s="74"/>
      <c r="P103" s="31"/>
      <c r="Q103" s="83"/>
      <c r="R103" s="83"/>
      <c r="S103" s="83"/>
      <c r="T103" s="83"/>
      <c r="U103" s="83"/>
    </row>
    <row r="104" spans="5:21" ht="12.75" customHeight="1">
      <c r="E104" s="911" t="s">
        <v>107</v>
      </c>
      <c r="F104" s="657">
        <v>414.03</v>
      </c>
      <c r="G104" s="667">
        <v>1878.954594</v>
      </c>
      <c r="H104" s="657">
        <v>5283</v>
      </c>
      <c r="I104" s="909">
        <f t="shared" si="7"/>
        <v>55.045844896514552</v>
      </c>
      <c r="J104" s="1004">
        <f t="shared" si="6"/>
        <v>85.902116429220683</v>
      </c>
      <c r="K104" s="902">
        <v>0</v>
      </c>
      <c r="L104" s="902">
        <v>5.8856544901065444</v>
      </c>
      <c r="M104" s="893">
        <f t="shared" si="4"/>
        <v>94.114345509893454</v>
      </c>
      <c r="N104" s="74"/>
      <c r="O104" s="74"/>
      <c r="P104" s="31"/>
      <c r="Q104" s="83"/>
      <c r="R104" s="83"/>
      <c r="S104" s="83"/>
      <c r="T104" s="83"/>
      <c r="U104" s="83"/>
    </row>
    <row r="105" spans="5:21" ht="12.75" customHeight="1">
      <c r="E105" s="911" t="s">
        <v>115</v>
      </c>
      <c r="F105" s="657">
        <v>855.67</v>
      </c>
      <c r="G105" s="667">
        <v>1907.5427500000001</v>
      </c>
      <c r="H105" s="657">
        <v>5341</v>
      </c>
      <c r="I105" s="909">
        <f t="shared" si="7"/>
        <v>28.877151116226756</v>
      </c>
      <c r="J105" s="1004">
        <f t="shared" si="6"/>
        <v>41.739322549807291</v>
      </c>
      <c r="K105" s="902">
        <v>0</v>
      </c>
      <c r="L105" s="902">
        <v>11.872891236569798</v>
      </c>
      <c r="M105" s="893">
        <f t="shared" si="4"/>
        <v>88.127108763430201</v>
      </c>
      <c r="N105" s="74"/>
      <c r="O105" s="74"/>
      <c r="P105" s="31"/>
      <c r="Q105" s="83"/>
      <c r="R105" s="83"/>
      <c r="S105" s="83"/>
      <c r="T105" s="83"/>
      <c r="U105" s="83"/>
    </row>
    <row r="106" spans="5:21" ht="12.75" customHeight="1">
      <c r="E106" s="911" t="s">
        <v>121</v>
      </c>
      <c r="F106" s="657">
        <v>434.84</v>
      </c>
      <c r="G106" s="667">
        <v>1476.4194140000002</v>
      </c>
      <c r="H106" s="657">
        <v>4638</v>
      </c>
      <c r="I106" s="909">
        <f t="shared" si="7"/>
        <v>42.348553716259325</v>
      </c>
      <c r="J106" s="1004">
        <f t="shared" si="6"/>
        <v>73.206478448165257</v>
      </c>
      <c r="K106" s="902">
        <v>3.1792237442922375</v>
      </c>
      <c r="L106" s="902">
        <v>5.2962328242030141</v>
      </c>
      <c r="M106" s="893">
        <f t="shared" si="4"/>
        <v>91.524543431504739</v>
      </c>
      <c r="N106" s="74"/>
      <c r="O106" s="74"/>
      <c r="P106" s="31"/>
      <c r="Q106" s="83"/>
      <c r="R106" s="83"/>
      <c r="S106" s="83"/>
      <c r="T106" s="83"/>
      <c r="U106" s="83"/>
    </row>
    <row r="107" spans="5:21" ht="12.75" customHeight="1">
      <c r="E107" s="911" t="s">
        <v>122</v>
      </c>
      <c r="F107" s="657">
        <v>431.46</v>
      </c>
      <c r="G107" s="667">
        <v>1202.451098</v>
      </c>
      <c r="H107" s="657">
        <v>3706</v>
      </c>
      <c r="I107" s="909">
        <f t="shared" si="7"/>
        <v>33.973205422756614</v>
      </c>
      <c r="J107" s="1004">
        <f t="shared" si="6"/>
        <v>75.200628301316769</v>
      </c>
      <c r="K107" s="902">
        <v>1.3146879756468901</v>
      </c>
      <c r="L107" s="902">
        <v>5.0399543378995837</v>
      </c>
      <c r="M107" s="893">
        <f t="shared" si="4"/>
        <v>93.645357686453522</v>
      </c>
      <c r="N107" s="74"/>
      <c r="O107" s="74"/>
      <c r="P107" s="31"/>
      <c r="Q107" s="83"/>
      <c r="R107" s="83"/>
      <c r="S107" s="83"/>
      <c r="T107" s="83"/>
      <c r="U107" s="83"/>
    </row>
    <row r="108" spans="5:21" ht="12.75" customHeight="1">
      <c r="E108" s="911" t="s">
        <v>116</v>
      </c>
      <c r="F108" s="657">
        <v>391.31</v>
      </c>
      <c r="G108" s="667">
        <v>1547.957811</v>
      </c>
      <c r="H108" s="657">
        <v>5807</v>
      </c>
      <c r="I108" s="909">
        <f t="shared" si="7"/>
        <v>46.299115889805407</v>
      </c>
      <c r="J108" s="1004">
        <f t="shared" si="6"/>
        <v>68.121836470245313</v>
      </c>
      <c r="K108" s="902">
        <v>0</v>
      </c>
      <c r="L108" s="902">
        <v>2.4648021406224583</v>
      </c>
      <c r="M108" s="893">
        <f t="shared" si="4"/>
        <v>97.535197859377547</v>
      </c>
      <c r="N108" s="74"/>
      <c r="O108" s="74"/>
      <c r="P108" s="31"/>
      <c r="Q108" s="83"/>
      <c r="R108" s="83"/>
      <c r="S108" s="83"/>
      <c r="T108" s="83"/>
      <c r="U108" s="83"/>
    </row>
    <row r="109" spans="5:21" ht="12.75" customHeight="1">
      <c r="E109" s="911" t="s">
        <v>108</v>
      </c>
      <c r="F109" s="657">
        <v>409.73</v>
      </c>
      <c r="G109" s="667">
        <v>1258.4991</v>
      </c>
      <c r="H109" s="657">
        <v>4067</v>
      </c>
      <c r="I109" s="909">
        <f t="shared" si="7"/>
        <v>35.952574610037445</v>
      </c>
      <c r="J109" s="1004">
        <f t="shared" si="6"/>
        <v>75.523302598157684</v>
      </c>
      <c r="K109" s="902">
        <v>2.1917808219178081</v>
      </c>
      <c r="L109" s="902">
        <v>0.28207745839198523</v>
      </c>
      <c r="M109" s="893">
        <f t="shared" si="4"/>
        <v>97.526141719690216</v>
      </c>
      <c r="N109" s="74"/>
      <c r="O109" s="74"/>
      <c r="P109" s="31"/>
      <c r="Q109" s="83"/>
      <c r="R109" s="83"/>
      <c r="S109" s="83"/>
      <c r="T109" s="83"/>
      <c r="U109" s="83"/>
    </row>
    <row r="110" spans="5:21" ht="12.75" customHeight="1">
      <c r="E110" s="911" t="s">
        <v>109</v>
      </c>
      <c r="F110" s="657">
        <v>411.82</v>
      </c>
      <c r="G110" s="667">
        <v>976.15799999999899</v>
      </c>
      <c r="H110" s="657">
        <v>3219</v>
      </c>
      <c r="I110" s="909">
        <f t="shared" si="7"/>
        <v>29.172654678657207</v>
      </c>
      <c r="J110" s="1004">
        <f t="shared" si="6"/>
        <v>73.636257355625801</v>
      </c>
      <c r="K110" s="902">
        <v>0</v>
      </c>
      <c r="L110" s="902">
        <v>7.2460045662100461</v>
      </c>
      <c r="M110" s="893">
        <f t="shared" si="4"/>
        <v>92.753995433789953</v>
      </c>
      <c r="N110" s="74"/>
      <c r="O110" s="74"/>
      <c r="P110" s="31"/>
      <c r="Q110" s="83"/>
      <c r="R110" s="83"/>
      <c r="S110" s="83"/>
      <c r="T110" s="83"/>
      <c r="U110" s="83"/>
    </row>
    <row r="111" spans="5:21" ht="12.75" customHeight="1">
      <c r="E111" s="911" t="s">
        <v>110</v>
      </c>
      <c r="F111" s="657">
        <v>410.64</v>
      </c>
      <c r="G111" s="667">
        <v>276.13479999999998</v>
      </c>
      <c r="H111" s="657">
        <v>918</v>
      </c>
      <c r="I111" s="909">
        <f t="shared" si="7"/>
        <v>20.847279092411341</v>
      </c>
      <c r="J111" s="1004">
        <f t="shared" si="6"/>
        <v>73.251615948238722</v>
      </c>
      <c r="K111" s="902">
        <v>55.913242009131835</v>
      </c>
      <c r="L111" s="902">
        <v>7.2648401826483617</v>
      </c>
      <c r="M111" s="893">
        <f t="shared" si="4"/>
        <v>36.821917808219801</v>
      </c>
      <c r="N111" s="74"/>
      <c r="O111" s="74"/>
      <c r="P111" s="31"/>
      <c r="Q111" s="83"/>
      <c r="R111" s="83"/>
      <c r="S111" s="83"/>
      <c r="T111" s="83"/>
      <c r="U111" s="83"/>
    </row>
    <row r="112" spans="5:21" ht="12.75" customHeight="1">
      <c r="E112" s="911" t="s">
        <v>42</v>
      </c>
      <c r="F112" s="657">
        <v>389.86</v>
      </c>
      <c r="G112" s="667">
        <v>1434.1760730000001</v>
      </c>
      <c r="H112" s="657">
        <v>5030</v>
      </c>
      <c r="I112" s="909">
        <f t="shared" si="7"/>
        <v>43.194916978554218</v>
      </c>
      <c r="J112" s="1004">
        <f t="shared" si="6"/>
        <v>73.135091518299006</v>
      </c>
      <c r="K112" s="902">
        <v>1.3698630136986263</v>
      </c>
      <c r="L112" s="902">
        <v>1.4098173808837651</v>
      </c>
      <c r="M112" s="893">
        <f t="shared" si="4"/>
        <v>97.220319605417615</v>
      </c>
      <c r="N112" s="74"/>
      <c r="O112" s="74"/>
      <c r="P112" s="31"/>
      <c r="Q112" s="83"/>
      <c r="R112" s="83"/>
      <c r="S112" s="83"/>
      <c r="T112" s="83"/>
      <c r="U112" s="83"/>
    </row>
    <row r="113" spans="3:21" ht="12.75" customHeight="1">
      <c r="C113" s="69"/>
      <c r="E113" s="911" t="s">
        <v>43</v>
      </c>
      <c r="F113" s="657">
        <v>401.82</v>
      </c>
      <c r="G113" s="667">
        <v>404.37392700000004</v>
      </c>
      <c r="H113" s="657">
        <v>1655</v>
      </c>
      <c r="I113" s="909">
        <f t="shared" si="7"/>
        <v>12.837899552343575</v>
      </c>
      <c r="J113" s="1004">
        <f t="shared" si="6"/>
        <v>60.807002910172613</v>
      </c>
      <c r="K113" s="902">
        <v>8.2191780821917586</v>
      </c>
      <c r="L113" s="902">
        <v>2.2951472369769759</v>
      </c>
      <c r="M113" s="893">
        <f t="shared" si="4"/>
        <v>89.485674680831266</v>
      </c>
      <c r="N113" s="74"/>
      <c r="O113" s="74"/>
      <c r="P113" s="31"/>
      <c r="Q113" s="83"/>
      <c r="R113" s="83"/>
      <c r="S113" s="83"/>
      <c r="T113" s="83"/>
      <c r="U113" s="83"/>
    </row>
    <row r="114" spans="3:21" ht="12.75" customHeight="1">
      <c r="E114" s="911" t="s">
        <v>52</v>
      </c>
      <c r="F114" s="657">
        <v>396.4</v>
      </c>
      <c r="G114" s="667">
        <v>106.34871700000001</v>
      </c>
      <c r="H114" s="657">
        <v>389</v>
      </c>
      <c r="I114" s="909">
        <f t="shared" si="7"/>
        <v>3.1050165767740299</v>
      </c>
      <c r="J114" s="1004">
        <f t="shared" si="6"/>
        <v>68.968218464898754</v>
      </c>
      <c r="K114" s="902">
        <v>1.1396499142971741</v>
      </c>
      <c r="L114" s="902">
        <v>0.22545662100456748</v>
      </c>
      <c r="M114" s="893">
        <f t="shared" si="4"/>
        <v>98.634893464698251</v>
      </c>
      <c r="N114" s="74"/>
      <c r="O114" s="74"/>
      <c r="P114" s="31"/>
      <c r="Q114" s="83"/>
      <c r="R114" s="83"/>
      <c r="S114" s="83"/>
      <c r="T114" s="83"/>
      <c r="U114" s="83"/>
    </row>
    <row r="115" spans="3:21" ht="12.75" customHeight="1">
      <c r="E115" s="911" t="s">
        <v>117</v>
      </c>
      <c r="F115" s="657">
        <v>426.04</v>
      </c>
      <c r="G115" s="667">
        <v>826.39723400000094</v>
      </c>
      <c r="H115" s="657">
        <v>2817</v>
      </c>
      <c r="I115" s="909">
        <f t="shared" si="7"/>
        <v>25.287026380731941</v>
      </c>
      <c r="J115" s="1004">
        <f t="shared" si="6"/>
        <v>68.85756042712768</v>
      </c>
      <c r="K115" s="902">
        <v>5.2054794520547949</v>
      </c>
      <c r="L115" s="902">
        <v>7.2282988723819326</v>
      </c>
      <c r="M115" s="893">
        <f t="shared" si="4"/>
        <v>87.566221675563284</v>
      </c>
      <c r="N115" s="74"/>
      <c r="O115" s="74"/>
      <c r="P115" s="31"/>
      <c r="Q115" s="83"/>
      <c r="R115" s="83"/>
      <c r="S115" s="83"/>
      <c r="T115" s="83"/>
      <c r="U115" s="83"/>
    </row>
    <row r="116" spans="3:21" ht="12.75" customHeight="1">
      <c r="E116" s="911" t="s">
        <v>123</v>
      </c>
      <c r="F116" s="657">
        <v>428.13</v>
      </c>
      <c r="G116" s="667">
        <v>1383.010192</v>
      </c>
      <c r="H116" s="657">
        <v>4254</v>
      </c>
      <c r="I116" s="909">
        <f t="shared" si="7"/>
        <v>36.902423278881344</v>
      </c>
      <c r="J116" s="1004">
        <f t="shared" si="6"/>
        <v>75.936789913200002</v>
      </c>
      <c r="K116" s="902">
        <v>0</v>
      </c>
      <c r="L116" s="902">
        <v>7.1187251943651914E-2</v>
      </c>
      <c r="M116" s="893">
        <f t="shared" si="4"/>
        <v>99.928812748056345</v>
      </c>
      <c r="N116" s="74"/>
      <c r="O116" s="74"/>
      <c r="P116" s="31"/>
      <c r="Q116" s="83"/>
      <c r="R116" s="83"/>
      <c r="S116" s="83"/>
      <c r="T116" s="83"/>
      <c r="U116" s="83"/>
    </row>
    <row r="117" spans="3:21" ht="12.75" customHeight="1">
      <c r="E117" s="911" t="s">
        <v>53</v>
      </c>
      <c r="F117" s="657">
        <v>416.99</v>
      </c>
      <c r="G117" s="667">
        <v>755.32005600000002</v>
      </c>
      <c r="H117" s="657">
        <v>2910</v>
      </c>
      <c r="I117" s="909">
        <f t="shared" si="7"/>
        <v>28.743953641995446</v>
      </c>
      <c r="J117" s="1005">
        <f t="shared" ref="J117" si="8">((G117/(F117/1000))/H117)*100</f>
        <v>62.246134607791767</v>
      </c>
      <c r="K117" s="902">
        <v>0.71480212177071645</v>
      </c>
      <c r="L117" s="902">
        <v>27.34779301673267</v>
      </c>
      <c r="M117" s="893">
        <f t="shared" si="4"/>
        <v>71.937404861496617</v>
      </c>
      <c r="N117" s="74"/>
      <c r="O117" s="74"/>
      <c r="P117" s="31"/>
      <c r="Q117" s="83"/>
      <c r="R117" s="83"/>
      <c r="S117" s="83"/>
      <c r="T117" s="83"/>
      <c r="U117" s="83"/>
    </row>
    <row r="118" spans="3:21" ht="16.149999999999999" customHeight="1">
      <c r="E118" s="675" t="s">
        <v>0</v>
      </c>
      <c r="F118" s="805">
        <f>SUM(F68:F117)</f>
        <v>24561.86</v>
      </c>
      <c r="G118" s="805">
        <f>SUM(G68:G117)</f>
        <v>51143.255618999996</v>
      </c>
      <c r="H118" s="807">
        <f>SUMPRODUCT(F68:F117,H68:H117)/SUM(F68:F117)</f>
        <v>3311.9572271806774</v>
      </c>
      <c r="I118" s="910">
        <f>(G118/((M118/100)*F118*8.76))*100</f>
        <v>27.145457569426622</v>
      </c>
      <c r="J118" s="1006">
        <f>((G118/(F118/1000))/H118)*100</f>
        <v>62.869846414417694</v>
      </c>
      <c r="K118" s="676">
        <v>4.6654064321284627</v>
      </c>
      <c r="L118" s="676">
        <v>7.770542413977406</v>
      </c>
      <c r="M118" s="664">
        <f t="shared" si="4"/>
        <v>87.564051153894127</v>
      </c>
      <c r="N118" s="74"/>
      <c r="O118" s="74"/>
      <c r="P118" s="31"/>
      <c r="Q118" s="83"/>
      <c r="R118" s="83"/>
      <c r="S118" s="83"/>
      <c r="T118" s="83"/>
      <c r="U118" s="83"/>
    </row>
    <row r="119" spans="3:21" ht="24" customHeight="1">
      <c r="E119" s="1061" t="s">
        <v>511</v>
      </c>
      <c r="F119" s="1061"/>
      <c r="G119" s="1061"/>
      <c r="H119" s="1061"/>
      <c r="I119" s="1061"/>
      <c r="J119" s="1061"/>
      <c r="K119" s="1061"/>
      <c r="L119" s="1061"/>
      <c r="M119" s="1061"/>
      <c r="N119" s="74"/>
      <c r="O119" s="74"/>
      <c r="P119" s="31"/>
      <c r="Q119" s="83"/>
      <c r="R119" s="83"/>
      <c r="S119" s="83"/>
      <c r="T119" s="83"/>
      <c r="U119" s="83"/>
    </row>
    <row r="120" spans="3:21" ht="24" customHeight="1">
      <c r="E120" s="1068" t="s">
        <v>310</v>
      </c>
      <c r="F120" s="1068"/>
      <c r="G120" s="1068"/>
      <c r="H120" s="1068"/>
      <c r="I120" s="1068"/>
      <c r="J120" s="1068"/>
      <c r="K120" s="1068"/>
      <c r="L120" s="1068"/>
      <c r="M120" s="1068"/>
      <c r="N120" s="74"/>
      <c r="O120" s="74"/>
      <c r="P120" s="83"/>
      <c r="Q120" s="83"/>
      <c r="R120" s="83"/>
      <c r="S120" s="83"/>
      <c r="T120" s="83"/>
      <c r="U120" s="83"/>
    </row>
    <row r="121" spans="3:21" ht="24" customHeight="1">
      <c r="E121" s="1068" t="s">
        <v>309</v>
      </c>
      <c r="F121" s="1068"/>
      <c r="G121" s="1068"/>
      <c r="H121" s="1068"/>
      <c r="I121" s="1068"/>
      <c r="J121" s="1068"/>
      <c r="K121" s="1068"/>
      <c r="L121" s="1068"/>
      <c r="M121" s="1068"/>
      <c r="N121" s="74"/>
      <c r="O121" s="74"/>
      <c r="P121" s="83"/>
      <c r="Q121" s="83"/>
      <c r="R121" s="83"/>
      <c r="S121" s="83"/>
      <c r="T121" s="83"/>
      <c r="U121" s="83"/>
    </row>
    <row r="122" spans="3:21">
      <c r="E122" s="14"/>
      <c r="N122" s="74"/>
      <c r="O122" s="74"/>
    </row>
    <row r="123" spans="3:21">
      <c r="F123" s="62"/>
    </row>
    <row r="124" spans="3:21">
      <c r="F124" s="74"/>
      <c r="G124" s="74"/>
      <c r="H124" s="74"/>
      <c r="I124" s="74"/>
      <c r="J124" s="74"/>
      <c r="K124" s="74"/>
      <c r="L124" s="74"/>
      <c r="M124" s="74"/>
    </row>
  </sheetData>
  <mergeCells count="13">
    <mergeCell ref="C7:C10"/>
    <mergeCell ref="C65:C68"/>
    <mergeCell ref="E121:M121"/>
    <mergeCell ref="I7:J7"/>
    <mergeCell ref="I65:J65"/>
    <mergeCell ref="E3:M3"/>
    <mergeCell ref="E62:M62"/>
    <mergeCell ref="E63:M63"/>
    <mergeCell ref="E120:M120"/>
    <mergeCell ref="L66:L67"/>
    <mergeCell ref="L8:L9"/>
    <mergeCell ref="E61:M61"/>
    <mergeCell ref="E119:M119"/>
  </mergeCells>
  <phoneticPr fontId="18" type="noConversion"/>
  <hyperlinks>
    <hyperlink ref="C4" location="Indice!A1" display="Indice!A1" xr:uid="{00000000-0004-0000-2300-000000000000}"/>
  </hyperlinks>
  <pageMargins left="0.39370078740157483" right="0.74803149606299213" top="0.39370078740157483" bottom="0.98425196850393704" header="0" footer="0"/>
  <pageSetup paperSize="9" scale="66" orientation="portrait" horizontalDpi="1200" verticalDpi="12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42">
    <pageSetUpPr autoPageBreaks="0"/>
  </sheetPr>
  <dimension ref="A1:V17"/>
  <sheetViews>
    <sheetView showGridLines="0" showRowColHeaders="0" showOutlineSymbols="0" zoomScaleNormal="100" workbookViewId="0">
      <selection activeCell="B2" sqref="B2"/>
    </sheetView>
  </sheetViews>
  <sheetFormatPr baseColWidth="10" defaultColWidth="8.7109375" defaultRowHeight="11.25"/>
  <cols>
    <col min="1" max="1" width="0.140625" style="27" customWidth="1"/>
    <col min="2" max="2" width="2.7109375" style="27" customWidth="1"/>
    <col min="3" max="3" width="23.7109375" style="27" customWidth="1"/>
    <col min="4" max="4" width="1.28515625" style="27" customWidth="1"/>
    <col min="5" max="5" width="22.85546875" style="32" customWidth="1"/>
    <col min="6" max="6" width="9" style="32" customWidth="1"/>
    <col min="7" max="7" width="7.85546875" style="32" customWidth="1"/>
    <col min="8" max="8" width="6" style="32" customWidth="1"/>
    <col min="9" max="9" width="7.85546875" style="32" customWidth="1"/>
    <col min="10" max="10" width="6" style="32" customWidth="1"/>
    <col min="11" max="11" width="7.85546875" style="32" customWidth="1"/>
    <col min="12" max="254" width="8.7109375" style="32"/>
    <col min="255" max="255" width="0.140625" style="32" customWidth="1"/>
    <col min="256" max="256" width="2.7109375" style="32" customWidth="1"/>
    <col min="257" max="257" width="15.42578125" style="32" customWidth="1"/>
    <col min="258" max="258" width="1.28515625" style="32" customWidth="1"/>
    <col min="259" max="259" width="12.42578125" style="32" customWidth="1"/>
    <col min="260" max="260" width="1.140625" style="32" customWidth="1"/>
    <col min="261" max="261" width="9" style="32" customWidth="1"/>
    <col min="262" max="263" width="7.7109375" style="32" customWidth="1"/>
    <col min="264" max="264" width="1" style="32" customWidth="1"/>
    <col min="265" max="266" width="7.7109375" style="32" customWidth="1"/>
    <col min="267" max="267" width="7.5703125" style="32" customWidth="1"/>
    <col min="268" max="270" width="4.85546875" style="32" customWidth="1"/>
    <col min="271" max="271" width="5.42578125" style="32" bestFit="1" customWidth="1"/>
    <col min="272" max="272" width="6.42578125" style="32" bestFit="1" customWidth="1"/>
    <col min="273" max="274" width="5.42578125" style="32" bestFit="1" customWidth="1"/>
    <col min="275" max="510" width="8.7109375" style="32"/>
    <col min="511" max="511" width="0.140625" style="32" customWidth="1"/>
    <col min="512" max="512" width="2.7109375" style="32" customWidth="1"/>
    <col min="513" max="513" width="15.42578125" style="32" customWidth="1"/>
    <col min="514" max="514" width="1.28515625" style="32" customWidth="1"/>
    <col min="515" max="515" width="12.42578125" style="32" customWidth="1"/>
    <col min="516" max="516" width="1.140625" style="32" customWidth="1"/>
    <col min="517" max="517" width="9" style="32" customWidth="1"/>
    <col min="518" max="519" width="7.7109375" style="32" customWidth="1"/>
    <col min="520" max="520" width="1" style="32" customWidth="1"/>
    <col min="521" max="522" width="7.7109375" style="32" customWidth="1"/>
    <col min="523" max="523" width="7.5703125" style="32" customWidth="1"/>
    <col min="524" max="526" width="4.85546875" style="32" customWidth="1"/>
    <col min="527" max="527" width="5.42578125" style="32" bestFit="1" customWidth="1"/>
    <col min="528" max="528" width="6.42578125" style="32" bestFit="1" customWidth="1"/>
    <col min="529" max="530" width="5.42578125" style="32" bestFit="1" customWidth="1"/>
    <col min="531" max="766" width="8.7109375" style="32"/>
    <col min="767" max="767" width="0.140625" style="32" customWidth="1"/>
    <col min="768" max="768" width="2.7109375" style="32" customWidth="1"/>
    <col min="769" max="769" width="15.42578125" style="32" customWidth="1"/>
    <col min="770" max="770" width="1.28515625" style="32" customWidth="1"/>
    <col min="771" max="771" width="12.42578125" style="32" customWidth="1"/>
    <col min="772" max="772" width="1.140625" style="32" customWidth="1"/>
    <col min="773" max="773" width="9" style="32" customWidth="1"/>
    <col min="774" max="775" width="7.7109375" style="32" customWidth="1"/>
    <col min="776" max="776" width="1" style="32" customWidth="1"/>
    <col min="777" max="778" width="7.7109375" style="32" customWidth="1"/>
    <col min="779" max="779" width="7.5703125" style="32" customWidth="1"/>
    <col min="780" max="782" width="4.85546875" style="32" customWidth="1"/>
    <col min="783" max="783" width="5.42578125" style="32" bestFit="1" customWidth="1"/>
    <col min="784" max="784" width="6.42578125" style="32" bestFit="1" customWidth="1"/>
    <col min="785" max="786" width="5.42578125" style="32" bestFit="1" customWidth="1"/>
    <col min="787" max="1022" width="8.7109375" style="32"/>
    <col min="1023" max="1023" width="0.140625" style="32" customWidth="1"/>
    <col min="1024" max="1024" width="2.7109375" style="32" customWidth="1"/>
    <col min="1025" max="1025" width="15.42578125" style="32" customWidth="1"/>
    <col min="1026" max="1026" width="1.28515625" style="32" customWidth="1"/>
    <col min="1027" max="1027" width="12.42578125" style="32" customWidth="1"/>
    <col min="1028" max="1028" width="1.140625" style="32" customWidth="1"/>
    <col min="1029" max="1029" width="9" style="32" customWidth="1"/>
    <col min="1030" max="1031" width="7.7109375" style="32" customWidth="1"/>
    <col min="1032" max="1032" width="1" style="32" customWidth="1"/>
    <col min="1033" max="1034" width="7.7109375" style="32" customWidth="1"/>
    <col min="1035" max="1035" width="7.5703125" style="32" customWidth="1"/>
    <col min="1036" max="1038" width="4.85546875" style="32" customWidth="1"/>
    <col min="1039" max="1039" width="5.42578125" style="32" bestFit="1" customWidth="1"/>
    <col min="1040" max="1040" width="6.42578125" style="32" bestFit="1" customWidth="1"/>
    <col min="1041" max="1042" width="5.42578125" style="32" bestFit="1" customWidth="1"/>
    <col min="1043" max="1278" width="8.7109375" style="32"/>
    <col min="1279" max="1279" width="0.140625" style="32" customWidth="1"/>
    <col min="1280" max="1280" width="2.7109375" style="32" customWidth="1"/>
    <col min="1281" max="1281" width="15.42578125" style="32" customWidth="1"/>
    <col min="1282" max="1282" width="1.28515625" style="32" customWidth="1"/>
    <col min="1283" max="1283" width="12.42578125" style="32" customWidth="1"/>
    <col min="1284" max="1284" width="1.140625" style="32" customWidth="1"/>
    <col min="1285" max="1285" width="9" style="32" customWidth="1"/>
    <col min="1286" max="1287" width="7.7109375" style="32" customWidth="1"/>
    <col min="1288" max="1288" width="1" style="32" customWidth="1"/>
    <col min="1289" max="1290" width="7.7109375" style="32" customWidth="1"/>
    <col min="1291" max="1291" width="7.5703125" style="32" customWidth="1"/>
    <col min="1292" max="1294" width="4.85546875" style="32" customWidth="1"/>
    <col min="1295" max="1295" width="5.42578125" style="32" bestFit="1" customWidth="1"/>
    <col min="1296" max="1296" width="6.42578125" style="32" bestFit="1" customWidth="1"/>
    <col min="1297" max="1298" width="5.42578125" style="32" bestFit="1" customWidth="1"/>
    <col min="1299" max="1534" width="8.7109375" style="32"/>
    <col min="1535" max="1535" width="0.140625" style="32" customWidth="1"/>
    <col min="1536" max="1536" width="2.7109375" style="32" customWidth="1"/>
    <col min="1537" max="1537" width="15.42578125" style="32" customWidth="1"/>
    <col min="1538" max="1538" width="1.28515625" style="32" customWidth="1"/>
    <col min="1539" max="1539" width="12.42578125" style="32" customWidth="1"/>
    <col min="1540" max="1540" width="1.140625" style="32" customWidth="1"/>
    <col min="1541" max="1541" width="9" style="32" customWidth="1"/>
    <col min="1542" max="1543" width="7.7109375" style="32" customWidth="1"/>
    <col min="1544" max="1544" width="1" style="32" customWidth="1"/>
    <col min="1545" max="1546" width="7.7109375" style="32" customWidth="1"/>
    <col min="1547" max="1547" width="7.5703125" style="32" customWidth="1"/>
    <col min="1548" max="1550" width="4.85546875" style="32" customWidth="1"/>
    <col min="1551" max="1551" width="5.42578125" style="32" bestFit="1" customWidth="1"/>
    <col min="1552" max="1552" width="6.42578125" style="32" bestFit="1" customWidth="1"/>
    <col min="1553" max="1554" width="5.42578125" style="32" bestFit="1" customWidth="1"/>
    <col min="1555" max="1790" width="8.7109375" style="32"/>
    <col min="1791" max="1791" width="0.140625" style="32" customWidth="1"/>
    <col min="1792" max="1792" width="2.7109375" style="32" customWidth="1"/>
    <col min="1793" max="1793" width="15.42578125" style="32" customWidth="1"/>
    <col min="1794" max="1794" width="1.28515625" style="32" customWidth="1"/>
    <col min="1795" max="1795" width="12.42578125" style="32" customWidth="1"/>
    <col min="1796" max="1796" width="1.140625" style="32" customWidth="1"/>
    <col min="1797" max="1797" width="9" style="32" customWidth="1"/>
    <col min="1798" max="1799" width="7.7109375" style="32" customWidth="1"/>
    <col min="1800" max="1800" width="1" style="32" customWidth="1"/>
    <col min="1801" max="1802" width="7.7109375" style="32" customWidth="1"/>
    <col min="1803" max="1803" width="7.5703125" style="32" customWidth="1"/>
    <col min="1804" max="1806" width="4.85546875" style="32" customWidth="1"/>
    <col min="1807" max="1807" width="5.42578125" style="32" bestFit="1" customWidth="1"/>
    <col min="1808" max="1808" width="6.42578125" style="32" bestFit="1" customWidth="1"/>
    <col min="1809" max="1810" width="5.42578125" style="32" bestFit="1" customWidth="1"/>
    <col min="1811" max="2046" width="8.7109375" style="32"/>
    <col min="2047" max="2047" width="0.140625" style="32" customWidth="1"/>
    <col min="2048" max="2048" width="2.7109375" style="32" customWidth="1"/>
    <col min="2049" max="2049" width="15.42578125" style="32" customWidth="1"/>
    <col min="2050" max="2050" width="1.28515625" style="32" customWidth="1"/>
    <col min="2051" max="2051" width="12.42578125" style="32" customWidth="1"/>
    <col min="2052" max="2052" width="1.140625" style="32" customWidth="1"/>
    <col min="2053" max="2053" width="9" style="32" customWidth="1"/>
    <col min="2054" max="2055" width="7.7109375" style="32" customWidth="1"/>
    <col min="2056" max="2056" width="1" style="32" customWidth="1"/>
    <col min="2057" max="2058" width="7.7109375" style="32" customWidth="1"/>
    <col min="2059" max="2059" width="7.5703125" style="32" customWidth="1"/>
    <col min="2060" max="2062" width="4.85546875" style="32" customWidth="1"/>
    <col min="2063" max="2063" width="5.42578125" style="32" bestFit="1" customWidth="1"/>
    <col min="2064" max="2064" width="6.42578125" style="32" bestFit="1" customWidth="1"/>
    <col min="2065" max="2066" width="5.42578125" style="32" bestFit="1" customWidth="1"/>
    <col min="2067" max="2302" width="8.7109375" style="32"/>
    <col min="2303" max="2303" width="0.140625" style="32" customWidth="1"/>
    <col min="2304" max="2304" width="2.7109375" style="32" customWidth="1"/>
    <col min="2305" max="2305" width="15.42578125" style="32" customWidth="1"/>
    <col min="2306" max="2306" width="1.28515625" style="32" customWidth="1"/>
    <col min="2307" max="2307" width="12.42578125" style="32" customWidth="1"/>
    <col min="2308" max="2308" width="1.140625" style="32" customWidth="1"/>
    <col min="2309" max="2309" width="9" style="32" customWidth="1"/>
    <col min="2310" max="2311" width="7.7109375" style="32" customWidth="1"/>
    <col min="2312" max="2312" width="1" style="32" customWidth="1"/>
    <col min="2313" max="2314" width="7.7109375" style="32" customWidth="1"/>
    <col min="2315" max="2315" width="7.5703125" style="32" customWidth="1"/>
    <col min="2316" max="2318" width="4.85546875" style="32" customWidth="1"/>
    <col min="2319" max="2319" width="5.42578125" style="32" bestFit="1" customWidth="1"/>
    <col min="2320" max="2320" width="6.42578125" style="32" bestFit="1" customWidth="1"/>
    <col min="2321" max="2322" width="5.42578125" style="32" bestFit="1" customWidth="1"/>
    <col min="2323" max="2558" width="8.7109375" style="32"/>
    <col min="2559" max="2559" width="0.140625" style="32" customWidth="1"/>
    <col min="2560" max="2560" width="2.7109375" style="32" customWidth="1"/>
    <col min="2561" max="2561" width="15.42578125" style="32" customWidth="1"/>
    <col min="2562" max="2562" width="1.28515625" style="32" customWidth="1"/>
    <col min="2563" max="2563" width="12.42578125" style="32" customWidth="1"/>
    <col min="2564" max="2564" width="1.140625" style="32" customWidth="1"/>
    <col min="2565" max="2565" width="9" style="32" customWidth="1"/>
    <col min="2566" max="2567" width="7.7109375" style="32" customWidth="1"/>
    <col min="2568" max="2568" width="1" style="32" customWidth="1"/>
    <col min="2569" max="2570" width="7.7109375" style="32" customWidth="1"/>
    <col min="2571" max="2571" width="7.5703125" style="32" customWidth="1"/>
    <col min="2572" max="2574" width="4.85546875" style="32" customWidth="1"/>
    <col min="2575" max="2575" width="5.42578125" style="32" bestFit="1" customWidth="1"/>
    <col min="2576" max="2576" width="6.42578125" style="32" bestFit="1" customWidth="1"/>
    <col min="2577" max="2578" width="5.42578125" style="32" bestFit="1" customWidth="1"/>
    <col min="2579" max="2814" width="8.7109375" style="32"/>
    <col min="2815" max="2815" width="0.140625" style="32" customWidth="1"/>
    <col min="2816" max="2816" width="2.7109375" style="32" customWidth="1"/>
    <col min="2817" max="2817" width="15.42578125" style="32" customWidth="1"/>
    <col min="2818" max="2818" width="1.28515625" style="32" customWidth="1"/>
    <col min="2819" max="2819" width="12.42578125" style="32" customWidth="1"/>
    <col min="2820" max="2820" width="1.140625" style="32" customWidth="1"/>
    <col min="2821" max="2821" width="9" style="32" customWidth="1"/>
    <col min="2822" max="2823" width="7.7109375" style="32" customWidth="1"/>
    <col min="2824" max="2824" width="1" style="32" customWidth="1"/>
    <col min="2825" max="2826" width="7.7109375" style="32" customWidth="1"/>
    <col min="2827" max="2827" width="7.5703125" style="32" customWidth="1"/>
    <col min="2828" max="2830" width="4.85546875" style="32" customWidth="1"/>
    <col min="2831" max="2831" width="5.42578125" style="32" bestFit="1" customWidth="1"/>
    <col min="2832" max="2832" width="6.42578125" style="32" bestFit="1" customWidth="1"/>
    <col min="2833" max="2834" width="5.42578125" style="32" bestFit="1" customWidth="1"/>
    <col min="2835" max="3070" width="8.7109375" style="32"/>
    <col min="3071" max="3071" width="0.140625" style="32" customWidth="1"/>
    <col min="3072" max="3072" width="2.7109375" style="32" customWidth="1"/>
    <col min="3073" max="3073" width="15.42578125" style="32" customWidth="1"/>
    <col min="3074" max="3074" width="1.28515625" style="32" customWidth="1"/>
    <col min="3075" max="3075" width="12.42578125" style="32" customWidth="1"/>
    <col min="3076" max="3076" width="1.140625" style="32" customWidth="1"/>
    <col min="3077" max="3077" width="9" style="32" customWidth="1"/>
    <col min="3078" max="3079" width="7.7109375" style="32" customWidth="1"/>
    <col min="3080" max="3080" width="1" style="32" customWidth="1"/>
    <col min="3081" max="3082" width="7.7109375" style="32" customWidth="1"/>
    <col min="3083" max="3083" width="7.5703125" style="32" customWidth="1"/>
    <col min="3084" max="3086" width="4.85546875" style="32" customWidth="1"/>
    <col min="3087" max="3087" width="5.42578125" style="32" bestFit="1" customWidth="1"/>
    <col min="3088" max="3088" width="6.42578125" style="32" bestFit="1" customWidth="1"/>
    <col min="3089" max="3090" width="5.42578125" style="32" bestFit="1" customWidth="1"/>
    <col min="3091" max="3326" width="8.7109375" style="32"/>
    <col min="3327" max="3327" width="0.140625" style="32" customWidth="1"/>
    <col min="3328" max="3328" width="2.7109375" style="32" customWidth="1"/>
    <col min="3329" max="3329" width="15.42578125" style="32" customWidth="1"/>
    <col min="3330" max="3330" width="1.28515625" style="32" customWidth="1"/>
    <col min="3331" max="3331" width="12.42578125" style="32" customWidth="1"/>
    <col min="3332" max="3332" width="1.140625" style="32" customWidth="1"/>
    <col min="3333" max="3333" width="9" style="32" customWidth="1"/>
    <col min="3334" max="3335" width="7.7109375" style="32" customWidth="1"/>
    <col min="3336" max="3336" width="1" style="32" customWidth="1"/>
    <col min="3337" max="3338" width="7.7109375" style="32" customWidth="1"/>
    <col min="3339" max="3339" width="7.5703125" style="32" customWidth="1"/>
    <col min="3340" max="3342" width="4.85546875" style="32" customWidth="1"/>
    <col min="3343" max="3343" width="5.42578125" style="32" bestFit="1" customWidth="1"/>
    <col min="3344" max="3344" width="6.42578125" style="32" bestFit="1" customWidth="1"/>
    <col min="3345" max="3346" width="5.42578125" style="32" bestFit="1" customWidth="1"/>
    <col min="3347" max="3582" width="8.7109375" style="32"/>
    <col min="3583" max="3583" width="0.140625" style="32" customWidth="1"/>
    <col min="3584" max="3584" width="2.7109375" style="32" customWidth="1"/>
    <col min="3585" max="3585" width="15.42578125" style="32" customWidth="1"/>
    <col min="3586" max="3586" width="1.28515625" style="32" customWidth="1"/>
    <col min="3587" max="3587" width="12.42578125" style="32" customWidth="1"/>
    <col min="3588" max="3588" width="1.140625" style="32" customWidth="1"/>
    <col min="3589" max="3589" width="9" style="32" customWidth="1"/>
    <col min="3590" max="3591" width="7.7109375" style="32" customWidth="1"/>
    <col min="3592" max="3592" width="1" style="32" customWidth="1"/>
    <col min="3593" max="3594" width="7.7109375" style="32" customWidth="1"/>
    <col min="3595" max="3595" width="7.5703125" style="32" customWidth="1"/>
    <col min="3596" max="3598" width="4.85546875" style="32" customWidth="1"/>
    <col min="3599" max="3599" width="5.42578125" style="32" bestFit="1" customWidth="1"/>
    <col min="3600" max="3600" width="6.42578125" style="32" bestFit="1" customWidth="1"/>
    <col min="3601" max="3602" width="5.42578125" style="32" bestFit="1" customWidth="1"/>
    <col min="3603" max="3838" width="8.7109375" style="32"/>
    <col min="3839" max="3839" width="0.140625" style="32" customWidth="1"/>
    <col min="3840" max="3840" width="2.7109375" style="32" customWidth="1"/>
    <col min="3841" max="3841" width="15.42578125" style="32" customWidth="1"/>
    <col min="3842" max="3842" width="1.28515625" style="32" customWidth="1"/>
    <col min="3843" max="3843" width="12.42578125" style="32" customWidth="1"/>
    <col min="3844" max="3844" width="1.140625" style="32" customWidth="1"/>
    <col min="3845" max="3845" width="9" style="32" customWidth="1"/>
    <col min="3846" max="3847" width="7.7109375" style="32" customWidth="1"/>
    <col min="3848" max="3848" width="1" style="32" customWidth="1"/>
    <col min="3849" max="3850" width="7.7109375" style="32" customWidth="1"/>
    <col min="3851" max="3851" width="7.5703125" style="32" customWidth="1"/>
    <col min="3852" max="3854" width="4.85546875" style="32" customWidth="1"/>
    <col min="3855" max="3855" width="5.42578125" style="32" bestFit="1" customWidth="1"/>
    <col min="3856" max="3856" width="6.42578125" style="32" bestFit="1" customWidth="1"/>
    <col min="3857" max="3858" width="5.42578125" style="32" bestFit="1" customWidth="1"/>
    <col min="3859" max="4094" width="8.7109375" style="32"/>
    <col min="4095" max="4095" width="0.140625" style="32" customWidth="1"/>
    <col min="4096" max="4096" width="2.7109375" style="32" customWidth="1"/>
    <col min="4097" max="4097" width="15.42578125" style="32" customWidth="1"/>
    <col min="4098" max="4098" width="1.28515625" style="32" customWidth="1"/>
    <col min="4099" max="4099" width="12.42578125" style="32" customWidth="1"/>
    <col min="4100" max="4100" width="1.140625" style="32" customWidth="1"/>
    <col min="4101" max="4101" width="9" style="32" customWidth="1"/>
    <col min="4102" max="4103" width="7.7109375" style="32" customWidth="1"/>
    <col min="4104" max="4104" width="1" style="32" customWidth="1"/>
    <col min="4105" max="4106" width="7.7109375" style="32" customWidth="1"/>
    <col min="4107" max="4107" width="7.5703125" style="32" customWidth="1"/>
    <col min="4108" max="4110" width="4.85546875" style="32" customWidth="1"/>
    <col min="4111" max="4111" width="5.42578125" style="32" bestFit="1" customWidth="1"/>
    <col min="4112" max="4112" width="6.42578125" style="32" bestFit="1" customWidth="1"/>
    <col min="4113" max="4114" width="5.42578125" style="32" bestFit="1" customWidth="1"/>
    <col min="4115" max="4350" width="8.7109375" style="32"/>
    <col min="4351" max="4351" width="0.140625" style="32" customWidth="1"/>
    <col min="4352" max="4352" width="2.7109375" style="32" customWidth="1"/>
    <col min="4353" max="4353" width="15.42578125" style="32" customWidth="1"/>
    <col min="4354" max="4354" width="1.28515625" style="32" customWidth="1"/>
    <col min="4355" max="4355" width="12.42578125" style="32" customWidth="1"/>
    <col min="4356" max="4356" width="1.140625" style="32" customWidth="1"/>
    <col min="4357" max="4357" width="9" style="32" customWidth="1"/>
    <col min="4358" max="4359" width="7.7109375" style="32" customWidth="1"/>
    <col min="4360" max="4360" width="1" style="32" customWidth="1"/>
    <col min="4361" max="4362" width="7.7109375" style="32" customWidth="1"/>
    <col min="4363" max="4363" width="7.5703125" style="32" customWidth="1"/>
    <col min="4364" max="4366" width="4.85546875" style="32" customWidth="1"/>
    <col min="4367" max="4367" width="5.42578125" style="32" bestFit="1" customWidth="1"/>
    <col min="4368" max="4368" width="6.42578125" style="32" bestFit="1" customWidth="1"/>
    <col min="4369" max="4370" width="5.42578125" style="32" bestFit="1" customWidth="1"/>
    <col min="4371" max="4606" width="8.7109375" style="32"/>
    <col min="4607" max="4607" width="0.140625" style="32" customWidth="1"/>
    <col min="4608" max="4608" width="2.7109375" style="32" customWidth="1"/>
    <col min="4609" max="4609" width="15.42578125" style="32" customWidth="1"/>
    <col min="4610" max="4610" width="1.28515625" style="32" customWidth="1"/>
    <col min="4611" max="4611" width="12.42578125" style="32" customWidth="1"/>
    <col min="4612" max="4612" width="1.140625" style="32" customWidth="1"/>
    <col min="4613" max="4613" width="9" style="32" customWidth="1"/>
    <col min="4614" max="4615" width="7.7109375" style="32" customWidth="1"/>
    <col min="4616" max="4616" width="1" style="32" customWidth="1"/>
    <col min="4617" max="4618" width="7.7109375" style="32" customWidth="1"/>
    <col min="4619" max="4619" width="7.5703125" style="32" customWidth="1"/>
    <col min="4620" max="4622" width="4.85546875" style="32" customWidth="1"/>
    <col min="4623" max="4623" width="5.42578125" style="32" bestFit="1" customWidth="1"/>
    <col min="4624" max="4624" width="6.42578125" style="32" bestFit="1" customWidth="1"/>
    <col min="4625" max="4626" width="5.42578125" style="32" bestFit="1" customWidth="1"/>
    <col min="4627" max="4862" width="8.7109375" style="32"/>
    <col min="4863" max="4863" width="0.140625" style="32" customWidth="1"/>
    <col min="4864" max="4864" width="2.7109375" style="32" customWidth="1"/>
    <col min="4865" max="4865" width="15.42578125" style="32" customWidth="1"/>
    <col min="4866" max="4866" width="1.28515625" style="32" customWidth="1"/>
    <col min="4867" max="4867" width="12.42578125" style="32" customWidth="1"/>
    <col min="4868" max="4868" width="1.140625" style="32" customWidth="1"/>
    <col min="4869" max="4869" width="9" style="32" customWidth="1"/>
    <col min="4870" max="4871" width="7.7109375" style="32" customWidth="1"/>
    <col min="4872" max="4872" width="1" style="32" customWidth="1"/>
    <col min="4873" max="4874" width="7.7109375" style="32" customWidth="1"/>
    <col min="4875" max="4875" width="7.5703125" style="32" customWidth="1"/>
    <col min="4876" max="4878" width="4.85546875" style="32" customWidth="1"/>
    <col min="4879" max="4879" width="5.42578125" style="32" bestFit="1" customWidth="1"/>
    <col min="4880" max="4880" width="6.42578125" style="32" bestFit="1" customWidth="1"/>
    <col min="4881" max="4882" width="5.42578125" style="32" bestFit="1" customWidth="1"/>
    <col min="4883" max="5118" width="8.7109375" style="32"/>
    <col min="5119" max="5119" width="0.140625" style="32" customWidth="1"/>
    <col min="5120" max="5120" width="2.7109375" style="32" customWidth="1"/>
    <col min="5121" max="5121" width="15.42578125" style="32" customWidth="1"/>
    <col min="5122" max="5122" width="1.28515625" style="32" customWidth="1"/>
    <col min="5123" max="5123" width="12.42578125" style="32" customWidth="1"/>
    <col min="5124" max="5124" width="1.140625" style="32" customWidth="1"/>
    <col min="5125" max="5125" width="9" style="32" customWidth="1"/>
    <col min="5126" max="5127" width="7.7109375" style="32" customWidth="1"/>
    <col min="5128" max="5128" width="1" style="32" customWidth="1"/>
    <col min="5129" max="5130" width="7.7109375" style="32" customWidth="1"/>
    <col min="5131" max="5131" width="7.5703125" style="32" customWidth="1"/>
    <col min="5132" max="5134" width="4.85546875" style="32" customWidth="1"/>
    <col min="5135" max="5135" width="5.42578125" style="32" bestFit="1" customWidth="1"/>
    <col min="5136" max="5136" width="6.42578125" style="32" bestFit="1" customWidth="1"/>
    <col min="5137" max="5138" width="5.42578125" style="32" bestFit="1" customWidth="1"/>
    <col min="5139" max="5374" width="8.7109375" style="32"/>
    <col min="5375" max="5375" width="0.140625" style="32" customWidth="1"/>
    <col min="5376" max="5376" width="2.7109375" style="32" customWidth="1"/>
    <col min="5377" max="5377" width="15.42578125" style="32" customWidth="1"/>
    <col min="5378" max="5378" width="1.28515625" style="32" customWidth="1"/>
    <col min="5379" max="5379" width="12.42578125" style="32" customWidth="1"/>
    <col min="5380" max="5380" width="1.140625" style="32" customWidth="1"/>
    <col min="5381" max="5381" width="9" style="32" customWidth="1"/>
    <col min="5382" max="5383" width="7.7109375" style="32" customWidth="1"/>
    <col min="5384" max="5384" width="1" style="32" customWidth="1"/>
    <col min="5385" max="5386" width="7.7109375" style="32" customWidth="1"/>
    <col min="5387" max="5387" width="7.5703125" style="32" customWidth="1"/>
    <col min="5388" max="5390" width="4.85546875" style="32" customWidth="1"/>
    <col min="5391" max="5391" width="5.42578125" style="32" bestFit="1" customWidth="1"/>
    <col min="5392" max="5392" width="6.42578125" style="32" bestFit="1" customWidth="1"/>
    <col min="5393" max="5394" width="5.42578125" style="32" bestFit="1" customWidth="1"/>
    <col min="5395" max="5630" width="8.7109375" style="32"/>
    <col min="5631" max="5631" width="0.140625" style="32" customWidth="1"/>
    <col min="5632" max="5632" width="2.7109375" style="32" customWidth="1"/>
    <col min="5633" max="5633" width="15.42578125" style="32" customWidth="1"/>
    <col min="5634" max="5634" width="1.28515625" style="32" customWidth="1"/>
    <col min="5635" max="5635" width="12.42578125" style="32" customWidth="1"/>
    <col min="5636" max="5636" width="1.140625" style="32" customWidth="1"/>
    <col min="5637" max="5637" width="9" style="32" customWidth="1"/>
    <col min="5638" max="5639" width="7.7109375" style="32" customWidth="1"/>
    <col min="5640" max="5640" width="1" style="32" customWidth="1"/>
    <col min="5641" max="5642" width="7.7109375" style="32" customWidth="1"/>
    <col min="5643" max="5643" width="7.5703125" style="32" customWidth="1"/>
    <col min="5644" max="5646" width="4.85546875" style="32" customWidth="1"/>
    <col min="5647" max="5647" width="5.42578125" style="32" bestFit="1" customWidth="1"/>
    <col min="5648" max="5648" width="6.42578125" style="32" bestFit="1" customWidth="1"/>
    <col min="5649" max="5650" width="5.42578125" style="32" bestFit="1" customWidth="1"/>
    <col min="5651" max="5886" width="8.7109375" style="32"/>
    <col min="5887" max="5887" width="0.140625" style="32" customWidth="1"/>
    <col min="5888" max="5888" width="2.7109375" style="32" customWidth="1"/>
    <col min="5889" max="5889" width="15.42578125" style="32" customWidth="1"/>
    <col min="5890" max="5890" width="1.28515625" style="32" customWidth="1"/>
    <col min="5891" max="5891" width="12.42578125" style="32" customWidth="1"/>
    <col min="5892" max="5892" width="1.140625" style="32" customWidth="1"/>
    <col min="5893" max="5893" width="9" style="32" customWidth="1"/>
    <col min="5894" max="5895" width="7.7109375" style="32" customWidth="1"/>
    <col min="5896" max="5896" width="1" style="32" customWidth="1"/>
    <col min="5897" max="5898" width="7.7109375" style="32" customWidth="1"/>
    <col min="5899" max="5899" width="7.5703125" style="32" customWidth="1"/>
    <col min="5900" max="5902" width="4.85546875" style="32" customWidth="1"/>
    <col min="5903" max="5903" width="5.42578125" style="32" bestFit="1" customWidth="1"/>
    <col min="5904" max="5904" width="6.42578125" style="32" bestFit="1" customWidth="1"/>
    <col min="5905" max="5906" width="5.42578125" style="32" bestFit="1" customWidth="1"/>
    <col min="5907" max="6142" width="8.7109375" style="32"/>
    <col min="6143" max="6143" width="0.140625" style="32" customWidth="1"/>
    <col min="6144" max="6144" width="2.7109375" style="32" customWidth="1"/>
    <col min="6145" max="6145" width="15.42578125" style="32" customWidth="1"/>
    <col min="6146" max="6146" width="1.28515625" style="32" customWidth="1"/>
    <col min="6147" max="6147" width="12.42578125" style="32" customWidth="1"/>
    <col min="6148" max="6148" width="1.140625" style="32" customWidth="1"/>
    <col min="6149" max="6149" width="9" style="32" customWidth="1"/>
    <col min="6150" max="6151" width="7.7109375" style="32" customWidth="1"/>
    <col min="6152" max="6152" width="1" style="32" customWidth="1"/>
    <col min="6153" max="6154" width="7.7109375" style="32" customWidth="1"/>
    <col min="6155" max="6155" width="7.5703125" style="32" customWidth="1"/>
    <col min="6156" max="6158" width="4.85546875" style="32" customWidth="1"/>
    <col min="6159" max="6159" width="5.42578125" style="32" bestFit="1" customWidth="1"/>
    <col min="6160" max="6160" width="6.42578125" style="32" bestFit="1" customWidth="1"/>
    <col min="6161" max="6162" width="5.42578125" style="32" bestFit="1" customWidth="1"/>
    <col min="6163" max="6398" width="8.7109375" style="32"/>
    <col min="6399" max="6399" width="0.140625" style="32" customWidth="1"/>
    <col min="6400" max="6400" width="2.7109375" style="32" customWidth="1"/>
    <col min="6401" max="6401" width="15.42578125" style="32" customWidth="1"/>
    <col min="6402" max="6402" width="1.28515625" style="32" customWidth="1"/>
    <col min="6403" max="6403" width="12.42578125" style="32" customWidth="1"/>
    <col min="6404" max="6404" width="1.140625" style="32" customWidth="1"/>
    <col min="6405" max="6405" width="9" style="32" customWidth="1"/>
    <col min="6406" max="6407" width="7.7109375" style="32" customWidth="1"/>
    <col min="6408" max="6408" width="1" style="32" customWidth="1"/>
    <col min="6409" max="6410" width="7.7109375" style="32" customWidth="1"/>
    <col min="6411" max="6411" width="7.5703125" style="32" customWidth="1"/>
    <col min="6412" max="6414" width="4.85546875" style="32" customWidth="1"/>
    <col min="6415" max="6415" width="5.42578125" style="32" bestFit="1" customWidth="1"/>
    <col min="6416" max="6416" width="6.42578125" style="32" bestFit="1" customWidth="1"/>
    <col min="6417" max="6418" width="5.42578125" style="32" bestFit="1" customWidth="1"/>
    <col min="6419" max="6654" width="8.7109375" style="32"/>
    <col min="6655" max="6655" width="0.140625" style="32" customWidth="1"/>
    <col min="6656" max="6656" width="2.7109375" style="32" customWidth="1"/>
    <col min="6657" max="6657" width="15.42578125" style="32" customWidth="1"/>
    <col min="6658" max="6658" width="1.28515625" style="32" customWidth="1"/>
    <col min="6659" max="6659" width="12.42578125" style="32" customWidth="1"/>
    <col min="6660" max="6660" width="1.140625" style="32" customWidth="1"/>
    <col min="6661" max="6661" width="9" style="32" customWidth="1"/>
    <col min="6662" max="6663" width="7.7109375" style="32" customWidth="1"/>
    <col min="6664" max="6664" width="1" style="32" customWidth="1"/>
    <col min="6665" max="6666" width="7.7109375" style="32" customWidth="1"/>
    <col min="6667" max="6667" width="7.5703125" style="32" customWidth="1"/>
    <col min="6668" max="6670" width="4.85546875" style="32" customWidth="1"/>
    <col min="6671" max="6671" width="5.42578125" style="32" bestFit="1" customWidth="1"/>
    <col min="6672" max="6672" width="6.42578125" style="32" bestFit="1" customWidth="1"/>
    <col min="6673" max="6674" width="5.42578125" style="32" bestFit="1" customWidth="1"/>
    <col min="6675" max="6910" width="8.7109375" style="32"/>
    <col min="6911" max="6911" width="0.140625" style="32" customWidth="1"/>
    <col min="6912" max="6912" width="2.7109375" style="32" customWidth="1"/>
    <col min="6913" max="6913" width="15.42578125" style="32" customWidth="1"/>
    <col min="6914" max="6914" width="1.28515625" style="32" customWidth="1"/>
    <col min="6915" max="6915" width="12.42578125" style="32" customWidth="1"/>
    <col min="6916" max="6916" width="1.140625" style="32" customWidth="1"/>
    <col min="6917" max="6917" width="9" style="32" customWidth="1"/>
    <col min="6918" max="6919" width="7.7109375" style="32" customWidth="1"/>
    <col min="6920" max="6920" width="1" style="32" customWidth="1"/>
    <col min="6921" max="6922" width="7.7109375" style="32" customWidth="1"/>
    <col min="6923" max="6923" width="7.5703125" style="32" customWidth="1"/>
    <col min="6924" max="6926" width="4.85546875" style="32" customWidth="1"/>
    <col min="6927" max="6927" width="5.42578125" style="32" bestFit="1" customWidth="1"/>
    <col min="6928" max="6928" width="6.42578125" style="32" bestFit="1" customWidth="1"/>
    <col min="6929" max="6930" width="5.42578125" style="32" bestFit="1" customWidth="1"/>
    <col min="6931" max="7166" width="8.7109375" style="32"/>
    <col min="7167" max="7167" width="0.140625" style="32" customWidth="1"/>
    <col min="7168" max="7168" width="2.7109375" style="32" customWidth="1"/>
    <col min="7169" max="7169" width="15.42578125" style="32" customWidth="1"/>
    <col min="7170" max="7170" width="1.28515625" style="32" customWidth="1"/>
    <col min="7171" max="7171" width="12.42578125" style="32" customWidth="1"/>
    <col min="7172" max="7172" width="1.140625" style="32" customWidth="1"/>
    <col min="7173" max="7173" width="9" style="32" customWidth="1"/>
    <col min="7174" max="7175" width="7.7109375" style="32" customWidth="1"/>
    <col min="7176" max="7176" width="1" style="32" customWidth="1"/>
    <col min="7177" max="7178" width="7.7109375" style="32" customWidth="1"/>
    <col min="7179" max="7179" width="7.5703125" style="32" customWidth="1"/>
    <col min="7180" max="7182" width="4.85546875" style="32" customWidth="1"/>
    <col min="7183" max="7183" width="5.42578125" style="32" bestFit="1" customWidth="1"/>
    <col min="7184" max="7184" width="6.42578125" style="32" bestFit="1" customWidth="1"/>
    <col min="7185" max="7186" width="5.42578125" style="32" bestFit="1" customWidth="1"/>
    <col min="7187" max="7422" width="8.7109375" style="32"/>
    <col min="7423" max="7423" width="0.140625" style="32" customWidth="1"/>
    <col min="7424" max="7424" width="2.7109375" style="32" customWidth="1"/>
    <col min="7425" max="7425" width="15.42578125" style="32" customWidth="1"/>
    <col min="7426" max="7426" width="1.28515625" style="32" customWidth="1"/>
    <col min="7427" max="7427" width="12.42578125" style="32" customWidth="1"/>
    <col min="7428" max="7428" width="1.140625" style="32" customWidth="1"/>
    <col min="7429" max="7429" width="9" style="32" customWidth="1"/>
    <col min="7430" max="7431" width="7.7109375" style="32" customWidth="1"/>
    <col min="7432" max="7432" width="1" style="32" customWidth="1"/>
    <col min="7433" max="7434" width="7.7109375" style="32" customWidth="1"/>
    <col min="7435" max="7435" width="7.5703125" style="32" customWidth="1"/>
    <col min="7436" max="7438" width="4.85546875" style="32" customWidth="1"/>
    <col min="7439" max="7439" width="5.42578125" style="32" bestFit="1" customWidth="1"/>
    <col min="7440" max="7440" width="6.42578125" style="32" bestFit="1" customWidth="1"/>
    <col min="7441" max="7442" width="5.42578125" style="32" bestFit="1" customWidth="1"/>
    <col min="7443" max="7678" width="8.7109375" style="32"/>
    <col min="7679" max="7679" width="0.140625" style="32" customWidth="1"/>
    <col min="7680" max="7680" width="2.7109375" style="32" customWidth="1"/>
    <col min="7681" max="7681" width="15.42578125" style="32" customWidth="1"/>
    <col min="7682" max="7682" width="1.28515625" style="32" customWidth="1"/>
    <col min="7683" max="7683" width="12.42578125" style="32" customWidth="1"/>
    <col min="7684" max="7684" width="1.140625" style="32" customWidth="1"/>
    <col min="7685" max="7685" width="9" style="32" customWidth="1"/>
    <col min="7686" max="7687" width="7.7109375" style="32" customWidth="1"/>
    <col min="7688" max="7688" width="1" style="32" customWidth="1"/>
    <col min="7689" max="7690" width="7.7109375" style="32" customWidth="1"/>
    <col min="7691" max="7691" width="7.5703125" style="32" customWidth="1"/>
    <col min="7692" max="7694" width="4.85546875" style="32" customWidth="1"/>
    <col min="7695" max="7695" width="5.42578125" style="32" bestFit="1" customWidth="1"/>
    <col min="7696" max="7696" width="6.42578125" style="32" bestFit="1" customWidth="1"/>
    <col min="7697" max="7698" width="5.42578125" style="32" bestFit="1" customWidth="1"/>
    <col min="7699" max="7934" width="8.7109375" style="32"/>
    <col min="7935" max="7935" width="0.140625" style="32" customWidth="1"/>
    <col min="7936" max="7936" width="2.7109375" style="32" customWidth="1"/>
    <col min="7937" max="7937" width="15.42578125" style="32" customWidth="1"/>
    <col min="7938" max="7938" width="1.28515625" style="32" customWidth="1"/>
    <col min="7939" max="7939" width="12.42578125" style="32" customWidth="1"/>
    <col min="7940" max="7940" width="1.140625" style="32" customWidth="1"/>
    <col min="7941" max="7941" width="9" style="32" customWidth="1"/>
    <col min="7942" max="7943" width="7.7109375" style="32" customWidth="1"/>
    <col min="7944" max="7944" width="1" style="32" customWidth="1"/>
    <col min="7945" max="7946" width="7.7109375" style="32" customWidth="1"/>
    <col min="7947" max="7947" width="7.5703125" style="32" customWidth="1"/>
    <col min="7948" max="7950" width="4.85546875" style="32" customWidth="1"/>
    <col min="7951" max="7951" width="5.42578125" style="32" bestFit="1" customWidth="1"/>
    <col min="7952" max="7952" width="6.42578125" style="32" bestFit="1" customWidth="1"/>
    <col min="7953" max="7954" width="5.42578125" style="32" bestFit="1" customWidth="1"/>
    <col min="7955" max="8190" width="8.7109375" style="32"/>
    <col min="8191" max="8191" width="0.140625" style="32" customWidth="1"/>
    <col min="8192" max="8192" width="2.7109375" style="32" customWidth="1"/>
    <col min="8193" max="8193" width="15.42578125" style="32" customWidth="1"/>
    <col min="8194" max="8194" width="1.28515625" style="32" customWidth="1"/>
    <col min="8195" max="8195" width="12.42578125" style="32" customWidth="1"/>
    <col min="8196" max="8196" width="1.140625" style="32" customWidth="1"/>
    <col min="8197" max="8197" width="9" style="32" customWidth="1"/>
    <col min="8198" max="8199" width="7.7109375" style="32" customWidth="1"/>
    <col min="8200" max="8200" width="1" style="32" customWidth="1"/>
    <col min="8201" max="8202" width="7.7109375" style="32" customWidth="1"/>
    <col min="8203" max="8203" width="7.5703125" style="32" customWidth="1"/>
    <col min="8204" max="8206" width="4.85546875" style="32" customWidth="1"/>
    <col min="8207" max="8207" width="5.42578125" style="32" bestFit="1" customWidth="1"/>
    <col min="8208" max="8208" width="6.42578125" style="32" bestFit="1" customWidth="1"/>
    <col min="8209" max="8210" width="5.42578125" style="32" bestFit="1" customWidth="1"/>
    <col min="8211" max="8446" width="8.7109375" style="32"/>
    <col min="8447" max="8447" width="0.140625" style="32" customWidth="1"/>
    <col min="8448" max="8448" width="2.7109375" style="32" customWidth="1"/>
    <col min="8449" max="8449" width="15.42578125" style="32" customWidth="1"/>
    <col min="8450" max="8450" width="1.28515625" style="32" customWidth="1"/>
    <col min="8451" max="8451" width="12.42578125" style="32" customWidth="1"/>
    <col min="8452" max="8452" width="1.140625" style="32" customWidth="1"/>
    <col min="8453" max="8453" width="9" style="32" customWidth="1"/>
    <col min="8454" max="8455" width="7.7109375" style="32" customWidth="1"/>
    <col min="8456" max="8456" width="1" style="32" customWidth="1"/>
    <col min="8457" max="8458" width="7.7109375" style="32" customWidth="1"/>
    <col min="8459" max="8459" width="7.5703125" style="32" customWidth="1"/>
    <col min="8460" max="8462" width="4.85546875" style="32" customWidth="1"/>
    <col min="8463" max="8463" width="5.42578125" style="32" bestFit="1" customWidth="1"/>
    <col min="8464" max="8464" width="6.42578125" style="32" bestFit="1" customWidth="1"/>
    <col min="8465" max="8466" width="5.42578125" style="32" bestFit="1" customWidth="1"/>
    <col min="8467" max="8702" width="8.7109375" style="32"/>
    <col min="8703" max="8703" width="0.140625" style="32" customWidth="1"/>
    <col min="8704" max="8704" width="2.7109375" style="32" customWidth="1"/>
    <col min="8705" max="8705" width="15.42578125" style="32" customWidth="1"/>
    <col min="8706" max="8706" width="1.28515625" style="32" customWidth="1"/>
    <col min="8707" max="8707" width="12.42578125" style="32" customWidth="1"/>
    <col min="8708" max="8708" width="1.140625" style="32" customWidth="1"/>
    <col min="8709" max="8709" width="9" style="32" customWidth="1"/>
    <col min="8710" max="8711" width="7.7109375" style="32" customWidth="1"/>
    <col min="8712" max="8712" width="1" style="32" customWidth="1"/>
    <col min="8713" max="8714" width="7.7109375" style="32" customWidth="1"/>
    <col min="8715" max="8715" width="7.5703125" style="32" customWidth="1"/>
    <col min="8716" max="8718" width="4.85546875" style="32" customWidth="1"/>
    <col min="8719" max="8719" width="5.42578125" style="32" bestFit="1" customWidth="1"/>
    <col min="8720" max="8720" width="6.42578125" style="32" bestFit="1" customWidth="1"/>
    <col min="8721" max="8722" width="5.42578125" style="32" bestFit="1" customWidth="1"/>
    <col min="8723" max="8958" width="8.7109375" style="32"/>
    <col min="8959" max="8959" width="0.140625" style="32" customWidth="1"/>
    <col min="8960" max="8960" width="2.7109375" style="32" customWidth="1"/>
    <col min="8961" max="8961" width="15.42578125" style="32" customWidth="1"/>
    <col min="8962" max="8962" width="1.28515625" style="32" customWidth="1"/>
    <col min="8963" max="8963" width="12.42578125" style="32" customWidth="1"/>
    <col min="8964" max="8964" width="1.140625" style="32" customWidth="1"/>
    <col min="8965" max="8965" width="9" style="32" customWidth="1"/>
    <col min="8966" max="8967" width="7.7109375" style="32" customWidth="1"/>
    <col min="8968" max="8968" width="1" style="32" customWidth="1"/>
    <col min="8969" max="8970" width="7.7109375" style="32" customWidth="1"/>
    <col min="8971" max="8971" width="7.5703125" style="32" customWidth="1"/>
    <col min="8972" max="8974" width="4.85546875" style="32" customWidth="1"/>
    <col min="8975" max="8975" width="5.42578125" style="32" bestFit="1" customWidth="1"/>
    <col min="8976" max="8976" width="6.42578125" style="32" bestFit="1" customWidth="1"/>
    <col min="8977" max="8978" width="5.42578125" style="32" bestFit="1" customWidth="1"/>
    <col min="8979" max="9214" width="8.7109375" style="32"/>
    <col min="9215" max="9215" width="0.140625" style="32" customWidth="1"/>
    <col min="9216" max="9216" width="2.7109375" style="32" customWidth="1"/>
    <col min="9217" max="9217" width="15.42578125" style="32" customWidth="1"/>
    <col min="9218" max="9218" width="1.28515625" style="32" customWidth="1"/>
    <col min="9219" max="9219" width="12.42578125" style="32" customWidth="1"/>
    <col min="9220" max="9220" width="1.140625" style="32" customWidth="1"/>
    <col min="9221" max="9221" width="9" style="32" customWidth="1"/>
    <col min="9222" max="9223" width="7.7109375" style="32" customWidth="1"/>
    <col min="9224" max="9224" width="1" style="32" customWidth="1"/>
    <col min="9225" max="9226" width="7.7109375" style="32" customWidth="1"/>
    <col min="9227" max="9227" width="7.5703125" style="32" customWidth="1"/>
    <col min="9228" max="9230" width="4.85546875" style="32" customWidth="1"/>
    <col min="9231" max="9231" width="5.42578125" style="32" bestFit="1" customWidth="1"/>
    <col min="9232" max="9232" width="6.42578125" style="32" bestFit="1" customWidth="1"/>
    <col min="9233" max="9234" width="5.42578125" style="32" bestFit="1" customWidth="1"/>
    <col min="9235" max="9470" width="8.7109375" style="32"/>
    <col min="9471" max="9471" width="0.140625" style="32" customWidth="1"/>
    <col min="9472" max="9472" width="2.7109375" style="32" customWidth="1"/>
    <col min="9473" max="9473" width="15.42578125" style="32" customWidth="1"/>
    <col min="9474" max="9474" width="1.28515625" style="32" customWidth="1"/>
    <col min="9475" max="9475" width="12.42578125" style="32" customWidth="1"/>
    <col min="9476" max="9476" width="1.140625" style="32" customWidth="1"/>
    <col min="9477" max="9477" width="9" style="32" customWidth="1"/>
    <col min="9478" max="9479" width="7.7109375" style="32" customWidth="1"/>
    <col min="9480" max="9480" width="1" style="32" customWidth="1"/>
    <col min="9481" max="9482" width="7.7109375" style="32" customWidth="1"/>
    <col min="9483" max="9483" width="7.5703125" style="32" customWidth="1"/>
    <col min="9484" max="9486" width="4.85546875" style="32" customWidth="1"/>
    <col min="9487" max="9487" width="5.42578125" style="32" bestFit="1" customWidth="1"/>
    <col min="9488" max="9488" width="6.42578125" style="32" bestFit="1" customWidth="1"/>
    <col min="9489" max="9490" width="5.42578125" style="32" bestFit="1" customWidth="1"/>
    <col min="9491" max="9726" width="8.7109375" style="32"/>
    <col min="9727" max="9727" width="0.140625" style="32" customWidth="1"/>
    <col min="9728" max="9728" width="2.7109375" style="32" customWidth="1"/>
    <col min="9729" max="9729" width="15.42578125" style="32" customWidth="1"/>
    <col min="9730" max="9730" width="1.28515625" style="32" customWidth="1"/>
    <col min="9731" max="9731" width="12.42578125" style="32" customWidth="1"/>
    <col min="9732" max="9732" width="1.140625" style="32" customWidth="1"/>
    <col min="9733" max="9733" width="9" style="32" customWidth="1"/>
    <col min="9734" max="9735" width="7.7109375" style="32" customWidth="1"/>
    <col min="9736" max="9736" width="1" style="32" customWidth="1"/>
    <col min="9737" max="9738" width="7.7109375" style="32" customWidth="1"/>
    <col min="9739" max="9739" width="7.5703125" style="32" customWidth="1"/>
    <col min="9740" max="9742" width="4.85546875" style="32" customWidth="1"/>
    <col min="9743" max="9743" width="5.42578125" style="32" bestFit="1" customWidth="1"/>
    <col min="9744" max="9744" width="6.42578125" style="32" bestFit="1" customWidth="1"/>
    <col min="9745" max="9746" width="5.42578125" style="32" bestFit="1" customWidth="1"/>
    <col min="9747" max="9982" width="8.7109375" style="32"/>
    <col min="9983" max="9983" width="0.140625" style="32" customWidth="1"/>
    <col min="9984" max="9984" width="2.7109375" style="32" customWidth="1"/>
    <col min="9985" max="9985" width="15.42578125" style="32" customWidth="1"/>
    <col min="9986" max="9986" width="1.28515625" style="32" customWidth="1"/>
    <col min="9987" max="9987" width="12.42578125" style="32" customWidth="1"/>
    <col min="9988" max="9988" width="1.140625" style="32" customWidth="1"/>
    <col min="9989" max="9989" width="9" style="32" customWidth="1"/>
    <col min="9990" max="9991" width="7.7109375" style="32" customWidth="1"/>
    <col min="9992" max="9992" width="1" style="32" customWidth="1"/>
    <col min="9993" max="9994" width="7.7109375" style="32" customWidth="1"/>
    <col min="9995" max="9995" width="7.5703125" style="32" customWidth="1"/>
    <col min="9996" max="9998" width="4.85546875" style="32" customWidth="1"/>
    <col min="9999" max="9999" width="5.42578125" style="32" bestFit="1" customWidth="1"/>
    <col min="10000" max="10000" width="6.42578125" style="32" bestFit="1" customWidth="1"/>
    <col min="10001" max="10002" width="5.42578125" style="32" bestFit="1" customWidth="1"/>
    <col min="10003" max="10238" width="8.7109375" style="32"/>
    <col min="10239" max="10239" width="0.140625" style="32" customWidth="1"/>
    <col min="10240" max="10240" width="2.7109375" style="32" customWidth="1"/>
    <col min="10241" max="10241" width="15.42578125" style="32" customWidth="1"/>
    <col min="10242" max="10242" width="1.28515625" style="32" customWidth="1"/>
    <col min="10243" max="10243" width="12.42578125" style="32" customWidth="1"/>
    <col min="10244" max="10244" width="1.140625" style="32" customWidth="1"/>
    <col min="10245" max="10245" width="9" style="32" customWidth="1"/>
    <col min="10246" max="10247" width="7.7109375" style="32" customWidth="1"/>
    <col min="10248" max="10248" width="1" style="32" customWidth="1"/>
    <col min="10249" max="10250" width="7.7109375" style="32" customWidth="1"/>
    <col min="10251" max="10251" width="7.5703125" style="32" customWidth="1"/>
    <col min="10252" max="10254" width="4.85546875" style="32" customWidth="1"/>
    <col min="10255" max="10255" width="5.42578125" style="32" bestFit="1" customWidth="1"/>
    <col min="10256" max="10256" width="6.42578125" style="32" bestFit="1" customWidth="1"/>
    <col min="10257" max="10258" width="5.42578125" style="32" bestFit="1" customWidth="1"/>
    <col min="10259" max="10494" width="8.7109375" style="32"/>
    <col min="10495" max="10495" width="0.140625" style="32" customWidth="1"/>
    <col min="10496" max="10496" width="2.7109375" style="32" customWidth="1"/>
    <col min="10497" max="10497" width="15.42578125" style="32" customWidth="1"/>
    <col min="10498" max="10498" width="1.28515625" style="32" customWidth="1"/>
    <col min="10499" max="10499" width="12.42578125" style="32" customWidth="1"/>
    <col min="10500" max="10500" width="1.140625" style="32" customWidth="1"/>
    <col min="10501" max="10501" width="9" style="32" customWidth="1"/>
    <col min="10502" max="10503" width="7.7109375" style="32" customWidth="1"/>
    <col min="10504" max="10504" width="1" style="32" customWidth="1"/>
    <col min="10505" max="10506" width="7.7109375" style="32" customWidth="1"/>
    <col min="10507" max="10507" width="7.5703125" style="32" customWidth="1"/>
    <col min="10508" max="10510" width="4.85546875" style="32" customWidth="1"/>
    <col min="10511" max="10511" width="5.42578125" style="32" bestFit="1" customWidth="1"/>
    <col min="10512" max="10512" width="6.42578125" style="32" bestFit="1" customWidth="1"/>
    <col min="10513" max="10514" width="5.42578125" style="32" bestFit="1" customWidth="1"/>
    <col min="10515" max="10750" width="8.7109375" style="32"/>
    <col min="10751" max="10751" width="0.140625" style="32" customWidth="1"/>
    <col min="10752" max="10752" width="2.7109375" style="32" customWidth="1"/>
    <col min="10753" max="10753" width="15.42578125" style="32" customWidth="1"/>
    <col min="10754" max="10754" width="1.28515625" style="32" customWidth="1"/>
    <col min="10755" max="10755" width="12.42578125" style="32" customWidth="1"/>
    <col min="10756" max="10756" width="1.140625" style="32" customWidth="1"/>
    <col min="10757" max="10757" width="9" style="32" customWidth="1"/>
    <col min="10758" max="10759" width="7.7109375" style="32" customWidth="1"/>
    <col min="10760" max="10760" width="1" style="32" customWidth="1"/>
    <col min="10761" max="10762" width="7.7109375" style="32" customWidth="1"/>
    <col min="10763" max="10763" width="7.5703125" style="32" customWidth="1"/>
    <col min="10764" max="10766" width="4.85546875" style="32" customWidth="1"/>
    <col min="10767" max="10767" width="5.42578125" style="32" bestFit="1" customWidth="1"/>
    <col min="10768" max="10768" width="6.42578125" style="32" bestFit="1" customWidth="1"/>
    <col min="10769" max="10770" width="5.42578125" style="32" bestFit="1" customWidth="1"/>
    <col min="10771" max="11006" width="8.7109375" style="32"/>
    <col min="11007" max="11007" width="0.140625" style="32" customWidth="1"/>
    <col min="11008" max="11008" width="2.7109375" style="32" customWidth="1"/>
    <col min="11009" max="11009" width="15.42578125" style="32" customWidth="1"/>
    <col min="11010" max="11010" width="1.28515625" style="32" customWidth="1"/>
    <col min="11011" max="11011" width="12.42578125" style="32" customWidth="1"/>
    <col min="11012" max="11012" width="1.140625" style="32" customWidth="1"/>
    <col min="11013" max="11013" width="9" style="32" customWidth="1"/>
    <col min="11014" max="11015" width="7.7109375" style="32" customWidth="1"/>
    <col min="11016" max="11016" width="1" style="32" customWidth="1"/>
    <col min="11017" max="11018" width="7.7109375" style="32" customWidth="1"/>
    <col min="11019" max="11019" width="7.5703125" style="32" customWidth="1"/>
    <col min="11020" max="11022" width="4.85546875" style="32" customWidth="1"/>
    <col min="11023" max="11023" width="5.42578125" style="32" bestFit="1" customWidth="1"/>
    <col min="11024" max="11024" width="6.42578125" style="32" bestFit="1" customWidth="1"/>
    <col min="11025" max="11026" width="5.42578125" style="32" bestFit="1" customWidth="1"/>
    <col min="11027" max="11262" width="8.7109375" style="32"/>
    <col min="11263" max="11263" width="0.140625" style="32" customWidth="1"/>
    <col min="11264" max="11264" width="2.7109375" style="32" customWidth="1"/>
    <col min="11265" max="11265" width="15.42578125" style="32" customWidth="1"/>
    <col min="11266" max="11266" width="1.28515625" style="32" customWidth="1"/>
    <col min="11267" max="11267" width="12.42578125" style="32" customWidth="1"/>
    <col min="11268" max="11268" width="1.140625" style="32" customWidth="1"/>
    <col min="11269" max="11269" width="9" style="32" customWidth="1"/>
    <col min="11270" max="11271" width="7.7109375" style="32" customWidth="1"/>
    <col min="11272" max="11272" width="1" style="32" customWidth="1"/>
    <col min="11273" max="11274" width="7.7109375" style="32" customWidth="1"/>
    <col min="11275" max="11275" width="7.5703125" style="32" customWidth="1"/>
    <col min="11276" max="11278" width="4.85546875" style="32" customWidth="1"/>
    <col min="11279" max="11279" width="5.42578125" style="32" bestFit="1" customWidth="1"/>
    <col min="11280" max="11280" width="6.42578125" style="32" bestFit="1" customWidth="1"/>
    <col min="11281" max="11282" width="5.42578125" style="32" bestFit="1" customWidth="1"/>
    <col min="11283" max="11518" width="8.7109375" style="32"/>
    <col min="11519" max="11519" width="0.140625" style="32" customWidth="1"/>
    <col min="11520" max="11520" width="2.7109375" style="32" customWidth="1"/>
    <col min="11521" max="11521" width="15.42578125" style="32" customWidth="1"/>
    <col min="11522" max="11522" width="1.28515625" style="32" customWidth="1"/>
    <col min="11523" max="11523" width="12.42578125" style="32" customWidth="1"/>
    <col min="11524" max="11524" width="1.140625" style="32" customWidth="1"/>
    <col min="11525" max="11525" width="9" style="32" customWidth="1"/>
    <col min="11526" max="11527" width="7.7109375" style="32" customWidth="1"/>
    <col min="11528" max="11528" width="1" style="32" customWidth="1"/>
    <col min="11529" max="11530" width="7.7109375" style="32" customWidth="1"/>
    <col min="11531" max="11531" width="7.5703125" style="32" customWidth="1"/>
    <col min="11532" max="11534" width="4.85546875" style="32" customWidth="1"/>
    <col min="11535" max="11535" width="5.42578125" style="32" bestFit="1" customWidth="1"/>
    <col min="11536" max="11536" width="6.42578125" style="32" bestFit="1" customWidth="1"/>
    <col min="11537" max="11538" width="5.42578125" style="32" bestFit="1" customWidth="1"/>
    <col min="11539" max="11774" width="8.7109375" style="32"/>
    <col min="11775" max="11775" width="0.140625" style="32" customWidth="1"/>
    <col min="11776" max="11776" width="2.7109375" style="32" customWidth="1"/>
    <col min="11777" max="11777" width="15.42578125" style="32" customWidth="1"/>
    <col min="11778" max="11778" width="1.28515625" style="32" customWidth="1"/>
    <col min="11779" max="11779" width="12.42578125" style="32" customWidth="1"/>
    <col min="11780" max="11780" width="1.140625" style="32" customWidth="1"/>
    <col min="11781" max="11781" width="9" style="32" customWidth="1"/>
    <col min="11782" max="11783" width="7.7109375" style="32" customWidth="1"/>
    <col min="11784" max="11784" width="1" style="32" customWidth="1"/>
    <col min="11785" max="11786" width="7.7109375" style="32" customWidth="1"/>
    <col min="11787" max="11787" width="7.5703125" style="32" customWidth="1"/>
    <col min="11788" max="11790" width="4.85546875" style="32" customWidth="1"/>
    <col min="11791" max="11791" width="5.42578125" style="32" bestFit="1" customWidth="1"/>
    <col min="11792" max="11792" width="6.42578125" style="32" bestFit="1" customWidth="1"/>
    <col min="11793" max="11794" width="5.42578125" style="32" bestFit="1" customWidth="1"/>
    <col min="11795" max="12030" width="8.7109375" style="32"/>
    <col min="12031" max="12031" width="0.140625" style="32" customWidth="1"/>
    <col min="12032" max="12032" width="2.7109375" style="32" customWidth="1"/>
    <col min="12033" max="12033" width="15.42578125" style="32" customWidth="1"/>
    <col min="12034" max="12034" width="1.28515625" style="32" customWidth="1"/>
    <col min="12035" max="12035" width="12.42578125" style="32" customWidth="1"/>
    <col min="12036" max="12036" width="1.140625" style="32" customWidth="1"/>
    <col min="12037" max="12037" width="9" style="32" customWidth="1"/>
    <col min="12038" max="12039" width="7.7109375" style="32" customWidth="1"/>
    <col min="12040" max="12040" width="1" style="32" customWidth="1"/>
    <col min="12041" max="12042" width="7.7109375" style="32" customWidth="1"/>
    <col min="12043" max="12043" width="7.5703125" style="32" customWidth="1"/>
    <col min="12044" max="12046" width="4.85546875" style="32" customWidth="1"/>
    <col min="12047" max="12047" width="5.42578125" style="32" bestFit="1" customWidth="1"/>
    <col min="12048" max="12048" width="6.42578125" style="32" bestFit="1" customWidth="1"/>
    <col min="12049" max="12050" width="5.42578125" style="32" bestFit="1" customWidth="1"/>
    <col min="12051" max="12286" width="8.7109375" style="32"/>
    <col min="12287" max="12287" width="0.140625" style="32" customWidth="1"/>
    <col min="12288" max="12288" width="2.7109375" style="32" customWidth="1"/>
    <col min="12289" max="12289" width="15.42578125" style="32" customWidth="1"/>
    <col min="12290" max="12290" width="1.28515625" style="32" customWidth="1"/>
    <col min="12291" max="12291" width="12.42578125" style="32" customWidth="1"/>
    <col min="12292" max="12292" width="1.140625" style="32" customWidth="1"/>
    <col min="12293" max="12293" width="9" style="32" customWidth="1"/>
    <col min="12294" max="12295" width="7.7109375" style="32" customWidth="1"/>
    <col min="12296" max="12296" width="1" style="32" customWidth="1"/>
    <col min="12297" max="12298" width="7.7109375" style="32" customWidth="1"/>
    <col min="12299" max="12299" width="7.5703125" style="32" customWidth="1"/>
    <col min="12300" max="12302" width="4.85546875" style="32" customWidth="1"/>
    <col min="12303" max="12303" width="5.42578125" style="32" bestFit="1" customWidth="1"/>
    <col min="12304" max="12304" width="6.42578125" style="32" bestFit="1" customWidth="1"/>
    <col min="12305" max="12306" width="5.42578125" style="32" bestFit="1" customWidth="1"/>
    <col min="12307" max="12542" width="8.7109375" style="32"/>
    <col min="12543" max="12543" width="0.140625" style="32" customWidth="1"/>
    <col min="12544" max="12544" width="2.7109375" style="32" customWidth="1"/>
    <col min="12545" max="12545" width="15.42578125" style="32" customWidth="1"/>
    <col min="12546" max="12546" width="1.28515625" style="32" customWidth="1"/>
    <col min="12547" max="12547" width="12.42578125" style="32" customWidth="1"/>
    <col min="12548" max="12548" width="1.140625" style="32" customWidth="1"/>
    <col min="12549" max="12549" width="9" style="32" customWidth="1"/>
    <col min="12550" max="12551" width="7.7109375" style="32" customWidth="1"/>
    <col min="12552" max="12552" width="1" style="32" customWidth="1"/>
    <col min="12553" max="12554" width="7.7109375" style="32" customWidth="1"/>
    <col min="12555" max="12555" width="7.5703125" style="32" customWidth="1"/>
    <col min="12556" max="12558" width="4.85546875" style="32" customWidth="1"/>
    <col min="12559" max="12559" width="5.42578125" style="32" bestFit="1" customWidth="1"/>
    <col min="12560" max="12560" width="6.42578125" style="32" bestFit="1" customWidth="1"/>
    <col min="12561" max="12562" width="5.42578125" style="32" bestFit="1" customWidth="1"/>
    <col min="12563" max="12798" width="8.7109375" style="32"/>
    <col min="12799" max="12799" width="0.140625" style="32" customWidth="1"/>
    <col min="12800" max="12800" width="2.7109375" style="32" customWidth="1"/>
    <col min="12801" max="12801" width="15.42578125" style="32" customWidth="1"/>
    <col min="12802" max="12802" width="1.28515625" style="32" customWidth="1"/>
    <col min="12803" max="12803" width="12.42578125" style="32" customWidth="1"/>
    <col min="12804" max="12804" width="1.140625" style="32" customWidth="1"/>
    <col min="12805" max="12805" width="9" style="32" customWidth="1"/>
    <col min="12806" max="12807" width="7.7109375" style="32" customWidth="1"/>
    <col min="12808" max="12808" width="1" style="32" customWidth="1"/>
    <col min="12809" max="12810" width="7.7109375" style="32" customWidth="1"/>
    <col min="12811" max="12811" width="7.5703125" style="32" customWidth="1"/>
    <col min="12812" max="12814" width="4.85546875" style="32" customWidth="1"/>
    <col min="12815" max="12815" width="5.42578125" style="32" bestFit="1" customWidth="1"/>
    <col min="12816" max="12816" width="6.42578125" style="32" bestFit="1" customWidth="1"/>
    <col min="12817" max="12818" width="5.42578125" style="32" bestFit="1" customWidth="1"/>
    <col min="12819" max="13054" width="8.7109375" style="32"/>
    <col min="13055" max="13055" width="0.140625" style="32" customWidth="1"/>
    <col min="13056" max="13056" width="2.7109375" style="32" customWidth="1"/>
    <col min="13057" max="13057" width="15.42578125" style="32" customWidth="1"/>
    <col min="13058" max="13058" width="1.28515625" style="32" customWidth="1"/>
    <col min="13059" max="13059" width="12.42578125" style="32" customWidth="1"/>
    <col min="13060" max="13060" width="1.140625" style="32" customWidth="1"/>
    <col min="13061" max="13061" width="9" style="32" customWidth="1"/>
    <col min="13062" max="13063" width="7.7109375" style="32" customWidth="1"/>
    <col min="13064" max="13064" width="1" style="32" customWidth="1"/>
    <col min="13065" max="13066" width="7.7109375" style="32" customWidth="1"/>
    <col min="13067" max="13067" width="7.5703125" style="32" customWidth="1"/>
    <col min="13068" max="13070" width="4.85546875" style="32" customWidth="1"/>
    <col min="13071" max="13071" width="5.42578125" style="32" bestFit="1" customWidth="1"/>
    <col min="13072" max="13072" width="6.42578125" style="32" bestFit="1" customWidth="1"/>
    <col min="13073" max="13074" width="5.42578125" style="32" bestFit="1" customWidth="1"/>
    <col min="13075" max="13310" width="8.7109375" style="32"/>
    <col min="13311" max="13311" width="0.140625" style="32" customWidth="1"/>
    <col min="13312" max="13312" width="2.7109375" style="32" customWidth="1"/>
    <col min="13313" max="13313" width="15.42578125" style="32" customWidth="1"/>
    <col min="13314" max="13314" width="1.28515625" style="32" customWidth="1"/>
    <col min="13315" max="13315" width="12.42578125" style="32" customWidth="1"/>
    <col min="13316" max="13316" width="1.140625" style="32" customWidth="1"/>
    <col min="13317" max="13317" width="9" style="32" customWidth="1"/>
    <col min="13318" max="13319" width="7.7109375" style="32" customWidth="1"/>
    <col min="13320" max="13320" width="1" style="32" customWidth="1"/>
    <col min="13321" max="13322" width="7.7109375" style="32" customWidth="1"/>
    <col min="13323" max="13323" width="7.5703125" style="32" customWidth="1"/>
    <col min="13324" max="13326" width="4.85546875" style="32" customWidth="1"/>
    <col min="13327" max="13327" width="5.42578125" style="32" bestFit="1" customWidth="1"/>
    <col min="13328" max="13328" width="6.42578125" style="32" bestFit="1" customWidth="1"/>
    <col min="13329" max="13330" width="5.42578125" style="32" bestFit="1" customWidth="1"/>
    <col min="13331" max="13566" width="8.7109375" style="32"/>
    <col min="13567" max="13567" width="0.140625" style="32" customWidth="1"/>
    <col min="13568" max="13568" width="2.7109375" style="32" customWidth="1"/>
    <col min="13569" max="13569" width="15.42578125" style="32" customWidth="1"/>
    <col min="13570" max="13570" width="1.28515625" style="32" customWidth="1"/>
    <col min="13571" max="13571" width="12.42578125" style="32" customWidth="1"/>
    <col min="13572" max="13572" width="1.140625" style="32" customWidth="1"/>
    <col min="13573" max="13573" width="9" style="32" customWidth="1"/>
    <col min="13574" max="13575" width="7.7109375" style="32" customWidth="1"/>
    <col min="13576" max="13576" width="1" style="32" customWidth="1"/>
    <col min="13577" max="13578" width="7.7109375" style="32" customWidth="1"/>
    <col min="13579" max="13579" width="7.5703125" style="32" customWidth="1"/>
    <col min="13580" max="13582" width="4.85546875" style="32" customWidth="1"/>
    <col min="13583" max="13583" width="5.42578125" style="32" bestFit="1" customWidth="1"/>
    <col min="13584" max="13584" width="6.42578125" style="32" bestFit="1" customWidth="1"/>
    <col min="13585" max="13586" width="5.42578125" style="32" bestFit="1" customWidth="1"/>
    <col min="13587" max="13822" width="8.7109375" style="32"/>
    <col min="13823" max="13823" width="0.140625" style="32" customWidth="1"/>
    <col min="13824" max="13824" width="2.7109375" style="32" customWidth="1"/>
    <col min="13825" max="13825" width="15.42578125" style="32" customWidth="1"/>
    <col min="13826" max="13826" width="1.28515625" style="32" customWidth="1"/>
    <col min="13827" max="13827" width="12.42578125" style="32" customWidth="1"/>
    <col min="13828" max="13828" width="1.140625" style="32" customWidth="1"/>
    <col min="13829" max="13829" width="9" style="32" customWidth="1"/>
    <col min="13830" max="13831" width="7.7109375" style="32" customWidth="1"/>
    <col min="13832" max="13832" width="1" style="32" customWidth="1"/>
    <col min="13833" max="13834" width="7.7109375" style="32" customWidth="1"/>
    <col min="13835" max="13835" width="7.5703125" style="32" customWidth="1"/>
    <col min="13836" max="13838" width="4.85546875" style="32" customWidth="1"/>
    <col min="13839" max="13839" width="5.42578125" style="32" bestFit="1" customWidth="1"/>
    <col min="13840" max="13840" width="6.42578125" style="32" bestFit="1" customWidth="1"/>
    <col min="13841" max="13842" width="5.42578125" style="32" bestFit="1" customWidth="1"/>
    <col min="13843" max="14078" width="8.7109375" style="32"/>
    <col min="14079" max="14079" width="0.140625" style="32" customWidth="1"/>
    <col min="14080" max="14080" width="2.7109375" style="32" customWidth="1"/>
    <col min="14081" max="14081" width="15.42578125" style="32" customWidth="1"/>
    <col min="14082" max="14082" width="1.28515625" style="32" customWidth="1"/>
    <col min="14083" max="14083" width="12.42578125" style="32" customWidth="1"/>
    <col min="14084" max="14084" width="1.140625" style="32" customWidth="1"/>
    <col min="14085" max="14085" width="9" style="32" customWidth="1"/>
    <col min="14086" max="14087" width="7.7109375" style="32" customWidth="1"/>
    <col min="14088" max="14088" width="1" style="32" customWidth="1"/>
    <col min="14089" max="14090" width="7.7109375" style="32" customWidth="1"/>
    <col min="14091" max="14091" width="7.5703125" style="32" customWidth="1"/>
    <col min="14092" max="14094" width="4.85546875" style="32" customWidth="1"/>
    <col min="14095" max="14095" width="5.42578125" style="32" bestFit="1" customWidth="1"/>
    <col min="14096" max="14096" width="6.42578125" style="32" bestFit="1" customWidth="1"/>
    <col min="14097" max="14098" width="5.42578125" style="32" bestFit="1" customWidth="1"/>
    <col min="14099" max="14334" width="8.7109375" style="32"/>
    <col min="14335" max="14335" width="0.140625" style="32" customWidth="1"/>
    <col min="14336" max="14336" width="2.7109375" style="32" customWidth="1"/>
    <col min="14337" max="14337" width="15.42578125" style="32" customWidth="1"/>
    <col min="14338" max="14338" width="1.28515625" style="32" customWidth="1"/>
    <col min="14339" max="14339" width="12.42578125" style="32" customWidth="1"/>
    <col min="14340" max="14340" width="1.140625" style="32" customWidth="1"/>
    <col min="14341" max="14341" width="9" style="32" customWidth="1"/>
    <col min="14342" max="14343" width="7.7109375" style="32" customWidth="1"/>
    <col min="14344" max="14344" width="1" style="32" customWidth="1"/>
    <col min="14345" max="14346" width="7.7109375" style="32" customWidth="1"/>
    <col min="14347" max="14347" width="7.5703125" style="32" customWidth="1"/>
    <col min="14348" max="14350" width="4.85546875" style="32" customWidth="1"/>
    <col min="14351" max="14351" width="5.42578125" style="32" bestFit="1" customWidth="1"/>
    <col min="14352" max="14352" width="6.42578125" style="32" bestFit="1" customWidth="1"/>
    <col min="14353" max="14354" width="5.42578125" style="32" bestFit="1" customWidth="1"/>
    <col min="14355" max="14590" width="8.7109375" style="32"/>
    <col min="14591" max="14591" width="0.140625" style="32" customWidth="1"/>
    <col min="14592" max="14592" width="2.7109375" style="32" customWidth="1"/>
    <col min="14593" max="14593" width="15.42578125" style="32" customWidth="1"/>
    <col min="14594" max="14594" width="1.28515625" style="32" customWidth="1"/>
    <col min="14595" max="14595" width="12.42578125" style="32" customWidth="1"/>
    <col min="14596" max="14596" width="1.140625" style="32" customWidth="1"/>
    <col min="14597" max="14597" width="9" style="32" customWidth="1"/>
    <col min="14598" max="14599" width="7.7109375" style="32" customWidth="1"/>
    <col min="14600" max="14600" width="1" style="32" customWidth="1"/>
    <col min="14601" max="14602" width="7.7109375" style="32" customWidth="1"/>
    <col min="14603" max="14603" width="7.5703125" style="32" customWidth="1"/>
    <col min="14604" max="14606" width="4.85546875" style="32" customWidth="1"/>
    <col min="14607" max="14607" width="5.42578125" style="32" bestFit="1" customWidth="1"/>
    <col min="14608" max="14608" width="6.42578125" style="32" bestFit="1" customWidth="1"/>
    <col min="14609" max="14610" width="5.42578125" style="32" bestFit="1" customWidth="1"/>
    <col min="14611" max="14846" width="8.7109375" style="32"/>
    <col min="14847" max="14847" width="0.140625" style="32" customWidth="1"/>
    <col min="14848" max="14848" width="2.7109375" style="32" customWidth="1"/>
    <col min="14849" max="14849" width="15.42578125" style="32" customWidth="1"/>
    <col min="14850" max="14850" width="1.28515625" style="32" customWidth="1"/>
    <col min="14851" max="14851" width="12.42578125" style="32" customWidth="1"/>
    <col min="14852" max="14852" width="1.140625" style="32" customWidth="1"/>
    <col min="14853" max="14853" width="9" style="32" customWidth="1"/>
    <col min="14854" max="14855" width="7.7109375" style="32" customWidth="1"/>
    <col min="14856" max="14856" width="1" style="32" customWidth="1"/>
    <col min="14857" max="14858" width="7.7109375" style="32" customWidth="1"/>
    <col min="14859" max="14859" width="7.5703125" style="32" customWidth="1"/>
    <col min="14860" max="14862" width="4.85546875" style="32" customWidth="1"/>
    <col min="14863" max="14863" width="5.42578125" style="32" bestFit="1" customWidth="1"/>
    <col min="14864" max="14864" width="6.42578125" style="32" bestFit="1" customWidth="1"/>
    <col min="14865" max="14866" width="5.42578125" style="32" bestFit="1" customWidth="1"/>
    <col min="14867" max="15102" width="8.7109375" style="32"/>
    <col min="15103" max="15103" width="0.140625" style="32" customWidth="1"/>
    <col min="15104" max="15104" width="2.7109375" style="32" customWidth="1"/>
    <col min="15105" max="15105" width="15.42578125" style="32" customWidth="1"/>
    <col min="15106" max="15106" width="1.28515625" style="32" customWidth="1"/>
    <col min="15107" max="15107" width="12.42578125" style="32" customWidth="1"/>
    <col min="15108" max="15108" width="1.140625" style="32" customWidth="1"/>
    <col min="15109" max="15109" width="9" style="32" customWidth="1"/>
    <col min="15110" max="15111" width="7.7109375" style="32" customWidth="1"/>
    <col min="15112" max="15112" width="1" style="32" customWidth="1"/>
    <col min="15113" max="15114" width="7.7109375" style="32" customWidth="1"/>
    <col min="15115" max="15115" width="7.5703125" style="32" customWidth="1"/>
    <col min="15116" max="15118" width="4.85546875" style="32" customWidth="1"/>
    <col min="15119" max="15119" width="5.42578125" style="32" bestFit="1" customWidth="1"/>
    <col min="15120" max="15120" width="6.42578125" style="32" bestFit="1" customWidth="1"/>
    <col min="15121" max="15122" width="5.42578125" style="32" bestFit="1" customWidth="1"/>
    <col min="15123" max="15358" width="8.7109375" style="32"/>
    <col min="15359" max="15359" width="0.140625" style="32" customWidth="1"/>
    <col min="15360" max="15360" width="2.7109375" style="32" customWidth="1"/>
    <col min="15361" max="15361" width="15.42578125" style="32" customWidth="1"/>
    <col min="15362" max="15362" width="1.28515625" style="32" customWidth="1"/>
    <col min="15363" max="15363" width="12.42578125" style="32" customWidth="1"/>
    <col min="15364" max="15364" width="1.140625" style="32" customWidth="1"/>
    <col min="15365" max="15365" width="9" style="32" customWidth="1"/>
    <col min="15366" max="15367" width="7.7109375" style="32" customWidth="1"/>
    <col min="15368" max="15368" width="1" style="32" customWidth="1"/>
    <col min="15369" max="15370" width="7.7109375" style="32" customWidth="1"/>
    <col min="15371" max="15371" width="7.5703125" style="32" customWidth="1"/>
    <col min="15372" max="15374" width="4.85546875" style="32" customWidth="1"/>
    <col min="15375" max="15375" width="5.42578125" style="32" bestFit="1" customWidth="1"/>
    <col min="15376" max="15376" width="6.42578125" style="32" bestFit="1" customWidth="1"/>
    <col min="15377" max="15378" width="5.42578125" style="32" bestFit="1" customWidth="1"/>
    <col min="15379" max="15614" width="8.7109375" style="32"/>
    <col min="15615" max="15615" width="0.140625" style="32" customWidth="1"/>
    <col min="15616" max="15616" width="2.7109375" style="32" customWidth="1"/>
    <col min="15617" max="15617" width="15.42578125" style="32" customWidth="1"/>
    <col min="15618" max="15618" width="1.28515625" style="32" customWidth="1"/>
    <col min="15619" max="15619" width="12.42578125" style="32" customWidth="1"/>
    <col min="15620" max="15620" width="1.140625" style="32" customWidth="1"/>
    <col min="15621" max="15621" width="9" style="32" customWidth="1"/>
    <col min="15622" max="15623" width="7.7109375" style="32" customWidth="1"/>
    <col min="15624" max="15624" width="1" style="32" customWidth="1"/>
    <col min="15625" max="15626" width="7.7109375" style="32" customWidth="1"/>
    <col min="15627" max="15627" width="7.5703125" style="32" customWidth="1"/>
    <col min="15628" max="15630" width="4.85546875" style="32" customWidth="1"/>
    <col min="15631" max="15631" width="5.42578125" style="32" bestFit="1" customWidth="1"/>
    <col min="15632" max="15632" width="6.42578125" style="32" bestFit="1" customWidth="1"/>
    <col min="15633" max="15634" width="5.42578125" style="32" bestFit="1" customWidth="1"/>
    <col min="15635" max="15870" width="8.7109375" style="32"/>
    <col min="15871" max="15871" width="0.140625" style="32" customWidth="1"/>
    <col min="15872" max="15872" width="2.7109375" style="32" customWidth="1"/>
    <col min="15873" max="15873" width="15.42578125" style="32" customWidth="1"/>
    <col min="15874" max="15874" width="1.28515625" style="32" customWidth="1"/>
    <col min="15875" max="15875" width="12.42578125" style="32" customWidth="1"/>
    <col min="15876" max="15876" width="1.140625" style="32" customWidth="1"/>
    <col min="15877" max="15877" width="9" style="32" customWidth="1"/>
    <col min="15878" max="15879" width="7.7109375" style="32" customWidth="1"/>
    <col min="15880" max="15880" width="1" style="32" customWidth="1"/>
    <col min="15881" max="15882" width="7.7109375" style="32" customWidth="1"/>
    <col min="15883" max="15883" width="7.5703125" style="32" customWidth="1"/>
    <col min="15884" max="15886" width="4.85546875" style="32" customWidth="1"/>
    <col min="15887" max="15887" width="5.42578125" style="32" bestFit="1" customWidth="1"/>
    <col min="15888" max="15888" width="6.42578125" style="32" bestFit="1" customWidth="1"/>
    <col min="15889" max="15890" width="5.42578125" style="32" bestFit="1" customWidth="1"/>
    <col min="15891" max="16126" width="8.7109375" style="32"/>
    <col min="16127" max="16127" width="0.140625" style="32" customWidth="1"/>
    <col min="16128" max="16128" width="2.7109375" style="32" customWidth="1"/>
    <col min="16129" max="16129" width="15.42578125" style="32" customWidth="1"/>
    <col min="16130" max="16130" width="1.28515625" style="32" customWidth="1"/>
    <col min="16131" max="16131" width="12.42578125" style="32" customWidth="1"/>
    <col min="16132" max="16132" width="1.140625" style="32" customWidth="1"/>
    <col min="16133" max="16133" width="9" style="32" customWidth="1"/>
    <col min="16134" max="16135" width="7.7109375" style="32" customWidth="1"/>
    <col min="16136" max="16136" width="1" style="32" customWidth="1"/>
    <col min="16137" max="16138" width="7.7109375" style="32" customWidth="1"/>
    <col min="16139" max="16139" width="7.5703125" style="32" customWidth="1"/>
    <col min="16140" max="16142" width="4.85546875" style="32" customWidth="1"/>
    <col min="16143" max="16143" width="5.42578125" style="32" bestFit="1" customWidth="1"/>
    <col min="16144" max="16144" width="6.42578125" style="32" bestFit="1" customWidth="1"/>
    <col min="16145" max="16146" width="5.42578125" style="32" bestFit="1" customWidth="1"/>
    <col min="16147" max="16384" width="8.7109375" style="32"/>
  </cols>
  <sheetData>
    <row r="1" spans="1:22" s="27" customFormat="1" ht="0.75" customHeight="1"/>
    <row r="2" spans="1:22" s="27" customFormat="1" ht="21" customHeight="1">
      <c r="E2" s="13"/>
      <c r="K2" s="291" t="s">
        <v>36</v>
      </c>
    </row>
    <row r="3" spans="1:22" s="27" customFormat="1" ht="15" customHeight="1">
      <c r="E3" s="1046" t="s">
        <v>559</v>
      </c>
      <c r="F3" s="1046"/>
      <c r="G3" s="1046"/>
      <c r="H3" s="1046"/>
      <c r="I3" s="1046"/>
      <c r="J3" s="1046"/>
      <c r="K3" s="1046"/>
    </row>
    <row r="4" spans="1:22" s="22" customFormat="1" ht="20.25" customHeight="1">
      <c r="B4" s="14"/>
      <c r="C4" s="6" t="str">
        <f>Indice!C4</f>
        <v>Producción de energía eléctrica</v>
      </c>
    </row>
    <row r="5" spans="1:22" s="22" customFormat="1" ht="12.75" customHeight="1">
      <c r="B5" s="14"/>
      <c r="C5" s="7"/>
    </row>
    <row r="6" spans="1:22" s="22" customFormat="1" ht="13.5" customHeight="1">
      <c r="B6" s="14"/>
      <c r="C6" s="10"/>
      <c r="D6" s="28"/>
      <c r="E6" s="28"/>
    </row>
    <row r="7" spans="1:22" ht="12.75" customHeight="1">
      <c r="A7" s="22"/>
      <c r="B7" s="14"/>
      <c r="C7" s="1053" t="s">
        <v>466</v>
      </c>
      <c r="D7" s="28"/>
      <c r="E7" s="49"/>
      <c r="F7" s="50" t="s">
        <v>14</v>
      </c>
      <c r="G7" s="1067">
        <v>2019</v>
      </c>
      <c r="H7" s="1067"/>
      <c r="I7" s="1067">
        <v>2020</v>
      </c>
      <c r="J7" s="1067"/>
      <c r="K7" s="51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</row>
    <row r="8" spans="1:22" ht="12.75" customHeight="1">
      <c r="A8" s="22"/>
      <c r="B8" s="14"/>
      <c r="C8" s="1053"/>
      <c r="D8" s="28"/>
      <c r="E8" s="52" t="s">
        <v>15</v>
      </c>
      <c r="F8" s="53" t="s">
        <v>10</v>
      </c>
      <c r="G8" s="53" t="s">
        <v>8</v>
      </c>
      <c r="H8" s="53" t="s">
        <v>9</v>
      </c>
      <c r="I8" s="53" t="s">
        <v>8</v>
      </c>
      <c r="J8" s="53" t="s">
        <v>9</v>
      </c>
      <c r="K8" s="84" t="s">
        <v>560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</row>
    <row r="9" spans="1:22" ht="12.75" customHeight="1">
      <c r="A9" s="22"/>
      <c r="B9" s="14"/>
      <c r="C9" s="90"/>
      <c r="D9" s="28"/>
      <c r="E9" s="665" t="s">
        <v>22</v>
      </c>
      <c r="F9" s="666">
        <f>'C37'!F10</f>
        <v>1011.3</v>
      </c>
      <c r="G9" s="666">
        <f>'C37'!G26</f>
        <v>8660.3619660000004</v>
      </c>
      <c r="H9" s="668">
        <f t="shared" ref="H9:H15" si="0">+G9/G$16*100</f>
        <v>15.513626370331401</v>
      </c>
      <c r="I9" s="667">
        <f>'C37'!G10</f>
        <v>6895.423417</v>
      </c>
      <c r="J9" s="668">
        <f t="shared" ref="J9:J15" si="1">+I9/I$16*100</f>
        <v>12.366969624779419</v>
      </c>
      <c r="K9" s="620">
        <f>IF(G9&gt;0,IF((I9/G9-1)*100&gt;1000,"-",(I9/G9-1)*100),"-")</f>
        <v>-20.379500948448005</v>
      </c>
      <c r="L9" s="79"/>
      <c r="M9" s="79"/>
      <c r="N9" s="79"/>
      <c r="O9" s="79"/>
      <c r="P9" s="79"/>
      <c r="Q9" s="79"/>
      <c r="R9" s="79"/>
      <c r="S9" s="79"/>
      <c r="T9" s="79"/>
      <c r="U9" s="78"/>
      <c r="V9" s="78"/>
    </row>
    <row r="10" spans="1:22" ht="12.75" customHeight="1">
      <c r="A10" s="22"/>
      <c r="B10" s="14"/>
      <c r="C10" s="90"/>
      <c r="D10" s="28"/>
      <c r="E10" s="665" t="s">
        <v>23</v>
      </c>
      <c r="F10" s="666">
        <f>'C37'!F11</f>
        <v>1005.83</v>
      </c>
      <c r="G10" s="666">
        <f>'C37'!G27</f>
        <v>7655.1099850000001</v>
      </c>
      <c r="H10" s="668">
        <f t="shared" si="0"/>
        <v>13.712881354996611</v>
      </c>
      <c r="I10" s="667">
        <f>'C37'!G11</f>
        <v>8367.305687</v>
      </c>
      <c r="J10" s="668">
        <f t="shared" si="1"/>
        <v>15.00679639444005</v>
      </c>
      <c r="K10" s="668">
        <f t="shared" ref="K10:K16" si="2">IF(G10&gt;0,IF((I10/G10-1)*100&gt;1000,"-",(I10/G10-1)*100),"-")</f>
        <v>9.303533239829731</v>
      </c>
      <c r="L10" s="79"/>
      <c r="M10" s="79"/>
      <c r="N10" s="79"/>
      <c r="O10" s="79"/>
      <c r="P10" s="79"/>
      <c r="Q10" s="79"/>
      <c r="R10" s="79"/>
      <c r="S10" s="79"/>
      <c r="T10" s="79"/>
      <c r="U10" s="78"/>
      <c r="V10" s="78"/>
    </row>
    <row r="11" spans="1:22" ht="12.75" customHeight="1">
      <c r="A11" s="22"/>
      <c r="B11" s="14"/>
      <c r="C11" s="12"/>
      <c r="D11" s="28"/>
      <c r="E11" s="665" t="s">
        <v>29</v>
      </c>
      <c r="F11" s="666">
        <f>'C37'!F12</f>
        <v>995.8</v>
      </c>
      <c r="G11" s="666">
        <f>'C37'!G28</f>
        <v>8637.449799</v>
      </c>
      <c r="H11" s="668">
        <f t="shared" si="0"/>
        <v>15.472582959031952</v>
      </c>
      <c r="I11" s="667">
        <f>'C37'!G12</f>
        <v>7672.1126759999997</v>
      </c>
      <c r="J11" s="668">
        <f t="shared" si="1"/>
        <v>13.759964933851304</v>
      </c>
      <c r="K11" s="668">
        <f t="shared" si="2"/>
        <v>-11.176182154039981</v>
      </c>
      <c r="L11" s="79"/>
      <c r="M11" s="79"/>
      <c r="N11" s="79"/>
      <c r="O11" s="79"/>
      <c r="P11" s="79"/>
      <c r="Q11" s="79"/>
      <c r="R11" s="79"/>
      <c r="S11" s="79"/>
      <c r="T11" s="79"/>
      <c r="U11" s="78"/>
      <c r="V11" s="78"/>
    </row>
    <row r="12" spans="1:22" ht="12.75" customHeight="1">
      <c r="A12" s="22"/>
      <c r="B12" s="14"/>
      <c r="C12" s="90"/>
      <c r="D12" s="28"/>
      <c r="E12" s="665" t="s">
        <v>24</v>
      </c>
      <c r="F12" s="666">
        <f>'C37'!F13</f>
        <v>991.7</v>
      </c>
      <c r="G12" s="666">
        <f>'C37'!G29</f>
        <v>7569.628463</v>
      </c>
      <c r="H12" s="668">
        <f t="shared" si="0"/>
        <v>13.559755146290609</v>
      </c>
      <c r="I12" s="667">
        <f>'C37'!G13</f>
        <v>7341.3821349999907</v>
      </c>
      <c r="J12" s="668">
        <f t="shared" si="1"/>
        <v>13.166798378705447</v>
      </c>
      <c r="K12" s="668">
        <f t="shared" si="2"/>
        <v>-3.0152910293506086</v>
      </c>
      <c r="L12" s="79"/>
      <c r="M12" s="79"/>
      <c r="N12" s="79"/>
      <c r="O12" s="79"/>
      <c r="P12" s="79"/>
      <c r="Q12" s="79"/>
      <c r="R12" s="79"/>
      <c r="S12" s="79"/>
      <c r="T12" s="79"/>
      <c r="U12" s="78"/>
      <c r="V12" s="78"/>
    </row>
    <row r="13" spans="1:22" ht="12.75" customHeight="1">
      <c r="A13" s="22"/>
      <c r="B13" s="14"/>
      <c r="C13" s="90"/>
      <c r="D13" s="28"/>
      <c r="E13" s="665" t="s">
        <v>16</v>
      </c>
      <c r="F13" s="666">
        <f>'C37'!F14</f>
        <v>1063.94</v>
      </c>
      <c r="G13" s="666">
        <f>'C37'!G30</f>
        <v>8056.1628199999905</v>
      </c>
      <c r="H13" s="668">
        <f t="shared" si="0"/>
        <v>14.431302116320252</v>
      </c>
      <c r="I13" s="667">
        <f>'C37'!G14</f>
        <v>8892.0276889999986</v>
      </c>
      <c r="J13" s="668">
        <f t="shared" si="1"/>
        <v>15.947887414926026</v>
      </c>
      <c r="K13" s="668">
        <f t="shared" si="2"/>
        <v>10.375471395946899</v>
      </c>
      <c r="L13" s="79"/>
      <c r="M13" s="79"/>
      <c r="N13" s="79"/>
      <c r="O13" s="79"/>
      <c r="P13" s="79"/>
      <c r="Q13" s="79"/>
      <c r="R13" s="79"/>
      <c r="S13" s="79"/>
      <c r="T13" s="79"/>
      <c r="U13" s="78"/>
      <c r="V13" s="78"/>
    </row>
    <row r="14" spans="1:22" ht="12.75" customHeight="1">
      <c r="E14" s="665" t="s">
        <v>12</v>
      </c>
      <c r="F14" s="666">
        <f>'C37'!F15</f>
        <v>1003.41</v>
      </c>
      <c r="G14" s="666">
        <f>'C37'!G31</f>
        <v>7892.0727879999995</v>
      </c>
      <c r="H14" s="668">
        <f t="shared" si="0"/>
        <v>14.137361579245988</v>
      </c>
      <c r="I14" s="667">
        <f>'C37'!G15</f>
        <v>7715.1184790000007</v>
      </c>
      <c r="J14" s="668">
        <f t="shared" si="1"/>
        <v>13.837096014457467</v>
      </c>
      <c r="K14" s="668">
        <f t="shared" si="2"/>
        <v>-2.2421778631978695</v>
      </c>
      <c r="L14" s="79"/>
      <c r="M14" s="79"/>
      <c r="N14" s="79"/>
      <c r="O14" s="79"/>
      <c r="P14" s="79"/>
      <c r="Q14" s="79"/>
      <c r="R14" s="79"/>
      <c r="S14" s="79"/>
      <c r="T14" s="79"/>
      <c r="U14" s="78"/>
      <c r="V14" s="78"/>
    </row>
    <row r="15" spans="1:22" ht="12.75" customHeight="1">
      <c r="E15" s="669" t="s">
        <v>25</v>
      </c>
      <c r="F15" s="670">
        <f>'C37'!F16</f>
        <v>1045.31</v>
      </c>
      <c r="G15" s="670">
        <f>'C37'!G32</f>
        <v>7353.4409539999997</v>
      </c>
      <c r="H15" s="671">
        <f t="shared" si="0"/>
        <v>13.17249047378319</v>
      </c>
      <c r="I15" s="670">
        <f>'C37'!G16</f>
        <v>8873.4048280000006</v>
      </c>
      <c r="J15" s="671">
        <f t="shared" si="1"/>
        <v>15.914487238840296</v>
      </c>
      <c r="K15" s="671">
        <f t="shared" si="2"/>
        <v>20.670103744740032</v>
      </c>
      <c r="L15" s="79"/>
      <c r="M15" s="79"/>
      <c r="N15" s="79"/>
      <c r="O15" s="79"/>
      <c r="P15" s="79"/>
      <c r="Q15" s="79"/>
      <c r="R15" s="79"/>
      <c r="S15" s="79"/>
      <c r="T15" s="79"/>
      <c r="U15" s="78"/>
      <c r="V15" s="78"/>
    </row>
    <row r="16" spans="1:22" ht="16.5" customHeight="1">
      <c r="E16" s="672" t="s">
        <v>26</v>
      </c>
      <c r="F16" s="673">
        <f>SUM(F9:F15)</f>
        <v>7117.2899999999991</v>
      </c>
      <c r="G16" s="673">
        <f>SUM(G9:G15)</f>
        <v>55824.226774999988</v>
      </c>
      <c r="H16" s="892">
        <f>SUM(H9:H15)</f>
        <v>100</v>
      </c>
      <c r="I16" s="673">
        <f t="shared" ref="I16:J16" si="3">SUM(I9:I15)</f>
        <v>55756.774910999986</v>
      </c>
      <c r="J16" s="892">
        <f t="shared" si="3"/>
        <v>100.00000000000001</v>
      </c>
      <c r="K16" s="674">
        <f t="shared" si="2"/>
        <v>-0.12082901617583852</v>
      </c>
      <c r="L16" s="80"/>
      <c r="M16" s="80"/>
      <c r="N16" s="80"/>
      <c r="O16" s="80"/>
      <c r="P16" s="80"/>
      <c r="Q16" s="80"/>
      <c r="R16" s="80"/>
      <c r="S16" s="80"/>
      <c r="T16" s="80"/>
      <c r="U16" s="81"/>
      <c r="V16" s="81"/>
    </row>
    <row r="17" spans="5:11" ht="36" customHeight="1">
      <c r="E17" s="1061" t="s">
        <v>511</v>
      </c>
      <c r="F17" s="1061"/>
      <c r="G17" s="1061"/>
      <c r="H17" s="1061"/>
      <c r="I17" s="1061"/>
      <c r="J17" s="1061"/>
      <c r="K17" s="1061"/>
    </row>
  </sheetData>
  <mergeCells count="5">
    <mergeCell ref="E3:K3"/>
    <mergeCell ref="I7:J7"/>
    <mergeCell ref="C7:C8"/>
    <mergeCell ref="G7:H7"/>
    <mergeCell ref="E17:K17"/>
  </mergeCells>
  <hyperlinks>
    <hyperlink ref="C4" location="Indice!A1" display="Indice!A1" xr:uid="{00000000-0004-0000-2400-000000000000}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cellComments="asDisplayed" horizontalDpi="4294967292" verticalDpi="4294967292" r:id="rId1"/>
  <headerFooter alignWithMargins="0"/>
  <ignoredErrors>
    <ignoredError sqref="F9 F10:F13 G9:G13 F14 G14:G15" unlockedFormula="1"/>
    <ignoredError sqref="I9:I13 I14:I15" formula="1"/>
  </ignoredError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44">
    <pageSetUpPr autoPageBreaks="0"/>
  </sheetPr>
  <dimension ref="A1:Z55"/>
  <sheetViews>
    <sheetView showGridLines="0" showRowColHeaders="0" showOutlineSymbols="0" zoomScaleNormal="100" workbookViewId="0">
      <selection activeCell="B2" sqref="B2"/>
    </sheetView>
  </sheetViews>
  <sheetFormatPr baseColWidth="10" defaultRowHeight="11.25"/>
  <cols>
    <col min="1" max="1" width="0.140625" style="27" customWidth="1"/>
    <col min="2" max="2" width="2.7109375" style="27" customWidth="1"/>
    <col min="3" max="3" width="23.7109375" style="27" customWidth="1"/>
    <col min="4" max="4" width="1.28515625" style="27" customWidth="1"/>
    <col min="5" max="5" width="23.5703125" style="32" customWidth="1"/>
    <col min="6" max="6" width="9" style="32" customWidth="1"/>
    <col min="7" max="7" width="10.28515625" style="32" customWidth="1"/>
    <col min="8" max="8" width="8.140625" style="32" customWidth="1"/>
    <col min="9" max="9" width="13.140625" style="32" customWidth="1"/>
    <col min="10" max="10" width="15.140625" style="32" customWidth="1"/>
    <col min="11" max="11" width="8.5703125" style="32" customWidth="1"/>
    <col min="12" max="12" width="7.85546875" style="32" customWidth="1"/>
    <col min="13" max="13" width="11.42578125" style="32" customWidth="1"/>
    <col min="14" max="253" width="11.42578125" style="32"/>
    <col min="254" max="254" width="0.140625" style="32" customWidth="1"/>
    <col min="255" max="255" width="2.7109375" style="32" customWidth="1"/>
    <col min="256" max="256" width="15.42578125" style="32" customWidth="1"/>
    <col min="257" max="257" width="1.28515625" style="32" customWidth="1"/>
    <col min="258" max="258" width="12" style="32" customWidth="1"/>
    <col min="259" max="259" width="6" style="32" customWidth="1"/>
    <col min="260" max="260" width="0.7109375" style="32" customWidth="1"/>
    <col min="261" max="261" width="9" style="32" customWidth="1"/>
    <col min="262" max="262" width="7.140625" style="32" bestFit="1" customWidth="1"/>
    <col min="263" max="263" width="0.85546875" style="32" customWidth="1"/>
    <col min="264" max="264" width="12" style="32" customWidth="1"/>
    <col min="265" max="265" width="13.28515625" style="32" customWidth="1"/>
    <col min="266" max="266" width="0.85546875" style="32" customWidth="1"/>
    <col min="267" max="267" width="7.5703125" style="32" customWidth="1"/>
    <col min="268" max="268" width="7.85546875" style="32" customWidth="1"/>
    <col min="269" max="269" width="11.5703125" style="32" bestFit="1" customWidth="1"/>
    <col min="270" max="280" width="4.42578125" style="32" customWidth="1"/>
    <col min="281" max="509" width="11.42578125" style="32"/>
    <col min="510" max="510" width="0.140625" style="32" customWidth="1"/>
    <col min="511" max="511" width="2.7109375" style="32" customWidth="1"/>
    <col min="512" max="512" width="15.42578125" style="32" customWidth="1"/>
    <col min="513" max="513" width="1.28515625" style="32" customWidth="1"/>
    <col min="514" max="514" width="12" style="32" customWidth="1"/>
    <col min="515" max="515" width="6" style="32" customWidth="1"/>
    <col min="516" max="516" width="0.7109375" style="32" customWidth="1"/>
    <col min="517" max="517" width="9" style="32" customWidth="1"/>
    <col min="518" max="518" width="7.140625" style="32" bestFit="1" customWidth="1"/>
    <col min="519" max="519" width="0.85546875" style="32" customWidth="1"/>
    <col min="520" max="520" width="12" style="32" customWidth="1"/>
    <col min="521" max="521" width="13.28515625" style="32" customWidth="1"/>
    <col min="522" max="522" width="0.85546875" style="32" customWidth="1"/>
    <col min="523" max="523" width="7.5703125" style="32" customWidth="1"/>
    <col min="524" max="524" width="7.85546875" style="32" customWidth="1"/>
    <col min="525" max="525" width="11.5703125" style="32" bestFit="1" customWidth="1"/>
    <col min="526" max="536" width="4.42578125" style="32" customWidth="1"/>
    <col min="537" max="765" width="11.42578125" style="32"/>
    <col min="766" max="766" width="0.140625" style="32" customWidth="1"/>
    <col min="767" max="767" width="2.7109375" style="32" customWidth="1"/>
    <col min="768" max="768" width="15.42578125" style="32" customWidth="1"/>
    <col min="769" max="769" width="1.28515625" style="32" customWidth="1"/>
    <col min="770" max="770" width="12" style="32" customWidth="1"/>
    <col min="771" max="771" width="6" style="32" customWidth="1"/>
    <col min="772" max="772" width="0.7109375" style="32" customWidth="1"/>
    <col min="773" max="773" width="9" style="32" customWidth="1"/>
    <col min="774" max="774" width="7.140625" style="32" bestFit="1" customWidth="1"/>
    <col min="775" max="775" width="0.85546875" style="32" customWidth="1"/>
    <col min="776" max="776" width="12" style="32" customWidth="1"/>
    <col min="777" max="777" width="13.28515625" style="32" customWidth="1"/>
    <col min="778" max="778" width="0.85546875" style="32" customWidth="1"/>
    <col min="779" max="779" width="7.5703125" style="32" customWidth="1"/>
    <col min="780" max="780" width="7.85546875" style="32" customWidth="1"/>
    <col min="781" max="781" width="11.5703125" style="32" bestFit="1" customWidth="1"/>
    <col min="782" max="792" width="4.42578125" style="32" customWidth="1"/>
    <col min="793" max="1021" width="11.42578125" style="32"/>
    <col min="1022" max="1022" width="0.140625" style="32" customWidth="1"/>
    <col min="1023" max="1023" width="2.7109375" style="32" customWidth="1"/>
    <col min="1024" max="1024" width="15.42578125" style="32" customWidth="1"/>
    <col min="1025" max="1025" width="1.28515625" style="32" customWidth="1"/>
    <col min="1026" max="1026" width="12" style="32" customWidth="1"/>
    <col min="1027" max="1027" width="6" style="32" customWidth="1"/>
    <col min="1028" max="1028" width="0.7109375" style="32" customWidth="1"/>
    <col min="1029" max="1029" width="9" style="32" customWidth="1"/>
    <col min="1030" max="1030" width="7.140625" style="32" bestFit="1" customWidth="1"/>
    <col min="1031" max="1031" width="0.85546875" style="32" customWidth="1"/>
    <col min="1032" max="1032" width="12" style="32" customWidth="1"/>
    <col min="1033" max="1033" width="13.28515625" style="32" customWidth="1"/>
    <col min="1034" max="1034" width="0.85546875" style="32" customWidth="1"/>
    <col min="1035" max="1035" width="7.5703125" style="32" customWidth="1"/>
    <col min="1036" max="1036" width="7.85546875" style="32" customWidth="1"/>
    <col min="1037" max="1037" width="11.5703125" style="32" bestFit="1" customWidth="1"/>
    <col min="1038" max="1048" width="4.42578125" style="32" customWidth="1"/>
    <col min="1049" max="1277" width="11.42578125" style="32"/>
    <col min="1278" max="1278" width="0.140625" style="32" customWidth="1"/>
    <col min="1279" max="1279" width="2.7109375" style="32" customWidth="1"/>
    <col min="1280" max="1280" width="15.42578125" style="32" customWidth="1"/>
    <col min="1281" max="1281" width="1.28515625" style="32" customWidth="1"/>
    <col min="1282" max="1282" width="12" style="32" customWidth="1"/>
    <col min="1283" max="1283" width="6" style="32" customWidth="1"/>
    <col min="1284" max="1284" width="0.7109375" style="32" customWidth="1"/>
    <col min="1285" max="1285" width="9" style="32" customWidth="1"/>
    <col min="1286" max="1286" width="7.140625" style="32" bestFit="1" customWidth="1"/>
    <col min="1287" max="1287" width="0.85546875" style="32" customWidth="1"/>
    <col min="1288" max="1288" width="12" style="32" customWidth="1"/>
    <col min="1289" max="1289" width="13.28515625" style="32" customWidth="1"/>
    <col min="1290" max="1290" width="0.85546875" style="32" customWidth="1"/>
    <col min="1291" max="1291" width="7.5703125" style="32" customWidth="1"/>
    <col min="1292" max="1292" width="7.85546875" style="32" customWidth="1"/>
    <col min="1293" max="1293" width="11.5703125" style="32" bestFit="1" customWidth="1"/>
    <col min="1294" max="1304" width="4.42578125" style="32" customWidth="1"/>
    <col min="1305" max="1533" width="11.42578125" style="32"/>
    <col min="1534" max="1534" width="0.140625" style="32" customWidth="1"/>
    <col min="1535" max="1535" width="2.7109375" style="32" customWidth="1"/>
    <col min="1536" max="1536" width="15.42578125" style="32" customWidth="1"/>
    <col min="1537" max="1537" width="1.28515625" style="32" customWidth="1"/>
    <col min="1538" max="1538" width="12" style="32" customWidth="1"/>
    <col min="1539" max="1539" width="6" style="32" customWidth="1"/>
    <col min="1540" max="1540" width="0.7109375" style="32" customWidth="1"/>
    <col min="1541" max="1541" width="9" style="32" customWidth="1"/>
    <col min="1542" max="1542" width="7.140625" style="32" bestFit="1" customWidth="1"/>
    <col min="1543" max="1543" width="0.85546875" style="32" customWidth="1"/>
    <col min="1544" max="1544" width="12" style="32" customWidth="1"/>
    <col min="1545" max="1545" width="13.28515625" style="32" customWidth="1"/>
    <col min="1546" max="1546" width="0.85546875" style="32" customWidth="1"/>
    <col min="1547" max="1547" width="7.5703125" style="32" customWidth="1"/>
    <col min="1548" max="1548" width="7.85546875" style="32" customWidth="1"/>
    <col min="1549" max="1549" width="11.5703125" style="32" bestFit="1" customWidth="1"/>
    <col min="1550" max="1560" width="4.42578125" style="32" customWidth="1"/>
    <col min="1561" max="1789" width="11.42578125" style="32"/>
    <col min="1790" max="1790" width="0.140625" style="32" customWidth="1"/>
    <col min="1791" max="1791" width="2.7109375" style="32" customWidth="1"/>
    <col min="1792" max="1792" width="15.42578125" style="32" customWidth="1"/>
    <col min="1793" max="1793" width="1.28515625" style="32" customWidth="1"/>
    <col min="1794" max="1794" width="12" style="32" customWidth="1"/>
    <col min="1795" max="1795" width="6" style="32" customWidth="1"/>
    <col min="1796" max="1796" width="0.7109375" style="32" customWidth="1"/>
    <col min="1797" max="1797" width="9" style="32" customWidth="1"/>
    <col min="1798" max="1798" width="7.140625" style="32" bestFit="1" customWidth="1"/>
    <col min="1799" max="1799" width="0.85546875" style="32" customWidth="1"/>
    <col min="1800" max="1800" width="12" style="32" customWidth="1"/>
    <col min="1801" max="1801" width="13.28515625" style="32" customWidth="1"/>
    <col min="1802" max="1802" width="0.85546875" style="32" customWidth="1"/>
    <col min="1803" max="1803" width="7.5703125" style="32" customWidth="1"/>
    <col min="1804" max="1804" width="7.85546875" style="32" customWidth="1"/>
    <col min="1805" max="1805" width="11.5703125" style="32" bestFit="1" customWidth="1"/>
    <col min="1806" max="1816" width="4.42578125" style="32" customWidth="1"/>
    <col min="1817" max="2045" width="11.42578125" style="32"/>
    <col min="2046" max="2046" width="0.140625" style="32" customWidth="1"/>
    <col min="2047" max="2047" width="2.7109375" style="32" customWidth="1"/>
    <col min="2048" max="2048" width="15.42578125" style="32" customWidth="1"/>
    <col min="2049" max="2049" width="1.28515625" style="32" customWidth="1"/>
    <col min="2050" max="2050" width="12" style="32" customWidth="1"/>
    <col min="2051" max="2051" width="6" style="32" customWidth="1"/>
    <col min="2052" max="2052" width="0.7109375" style="32" customWidth="1"/>
    <col min="2053" max="2053" width="9" style="32" customWidth="1"/>
    <col min="2054" max="2054" width="7.140625" style="32" bestFit="1" customWidth="1"/>
    <col min="2055" max="2055" width="0.85546875" style="32" customWidth="1"/>
    <col min="2056" max="2056" width="12" style="32" customWidth="1"/>
    <col min="2057" max="2057" width="13.28515625" style="32" customWidth="1"/>
    <col min="2058" max="2058" width="0.85546875" style="32" customWidth="1"/>
    <col min="2059" max="2059" width="7.5703125" style="32" customWidth="1"/>
    <col min="2060" max="2060" width="7.85546875" style="32" customWidth="1"/>
    <col min="2061" max="2061" width="11.5703125" style="32" bestFit="1" customWidth="1"/>
    <col min="2062" max="2072" width="4.42578125" style="32" customWidth="1"/>
    <col min="2073" max="2301" width="11.42578125" style="32"/>
    <col min="2302" max="2302" width="0.140625" style="32" customWidth="1"/>
    <col min="2303" max="2303" width="2.7109375" style="32" customWidth="1"/>
    <col min="2304" max="2304" width="15.42578125" style="32" customWidth="1"/>
    <col min="2305" max="2305" width="1.28515625" style="32" customWidth="1"/>
    <col min="2306" max="2306" width="12" style="32" customWidth="1"/>
    <col min="2307" max="2307" width="6" style="32" customWidth="1"/>
    <col min="2308" max="2308" width="0.7109375" style="32" customWidth="1"/>
    <col min="2309" max="2309" width="9" style="32" customWidth="1"/>
    <col min="2310" max="2310" width="7.140625" style="32" bestFit="1" customWidth="1"/>
    <col min="2311" max="2311" width="0.85546875" style="32" customWidth="1"/>
    <col min="2312" max="2312" width="12" style="32" customWidth="1"/>
    <col min="2313" max="2313" width="13.28515625" style="32" customWidth="1"/>
    <col min="2314" max="2314" width="0.85546875" style="32" customWidth="1"/>
    <col min="2315" max="2315" width="7.5703125" style="32" customWidth="1"/>
    <col min="2316" max="2316" width="7.85546875" style="32" customWidth="1"/>
    <col min="2317" max="2317" width="11.5703125" style="32" bestFit="1" customWidth="1"/>
    <col min="2318" max="2328" width="4.42578125" style="32" customWidth="1"/>
    <col min="2329" max="2557" width="11.42578125" style="32"/>
    <col min="2558" max="2558" width="0.140625" style="32" customWidth="1"/>
    <col min="2559" max="2559" width="2.7109375" style="32" customWidth="1"/>
    <col min="2560" max="2560" width="15.42578125" style="32" customWidth="1"/>
    <col min="2561" max="2561" width="1.28515625" style="32" customWidth="1"/>
    <col min="2562" max="2562" width="12" style="32" customWidth="1"/>
    <col min="2563" max="2563" width="6" style="32" customWidth="1"/>
    <col min="2564" max="2564" width="0.7109375" style="32" customWidth="1"/>
    <col min="2565" max="2565" width="9" style="32" customWidth="1"/>
    <col min="2566" max="2566" width="7.140625" style="32" bestFit="1" customWidth="1"/>
    <col min="2567" max="2567" width="0.85546875" style="32" customWidth="1"/>
    <col min="2568" max="2568" width="12" style="32" customWidth="1"/>
    <col min="2569" max="2569" width="13.28515625" style="32" customWidth="1"/>
    <col min="2570" max="2570" width="0.85546875" style="32" customWidth="1"/>
    <col min="2571" max="2571" width="7.5703125" style="32" customWidth="1"/>
    <col min="2572" max="2572" width="7.85546875" style="32" customWidth="1"/>
    <col min="2573" max="2573" width="11.5703125" style="32" bestFit="1" customWidth="1"/>
    <col min="2574" max="2584" width="4.42578125" style="32" customWidth="1"/>
    <col min="2585" max="2813" width="11.42578125" style="32"/>
    <col min="2814" max="2814" width="0.140625" style="32" customWidth="1"/>
    <col min="2815" max="2815" width="2.7109375" style="32" customWidth="1"/>
    <col min="2816" max="2816" width="15.42578125" style="32" customWidth="1"/>
    <col min="2817" max="2817" width="1.28515625" style="32" customWidth="1"/>
    <col min="2818" max="2818" width="12" style="32" customWidth="1"/>
    <col min="2819" max="2819" width="6" style="32" customWidth="1"/>
    <col min="2820" max="2820" width="0.7109375" style="32" customWidth="1"/>
    <col min="2821" max="2821" width="9" style="32" customWidth="1"/>
    <col min="2822" max="2822" width="7.140625" style="32" bestFit="1" customWidth="1"/>
    <col min="2823" max="2823" width="0.85546875" style="32" customWidth="1"/>
    <col min="2824" max="2824" width="12" style="32" customWidth="1"/>
    <col min="2825" max="2825" width="13.28515625" style="32" customWidth="1"/>
    <col min="2826" max="2826" width="0.85546875" style="32" customWidth="1"/>
    <col min="2827" max="2827" width="7.5703125" style="32" customWidth="1"/>
    <col min="2828" max="2828" width="7.85546875" style="32" customWidth="1"/>
    <col min="2829" max="2829" width="11.5703125" style="32" bestFit="1" customWidth="1"/>
    <col min="2830" max="2840" width="4.42578125" style="32" customWidth="1"/>
    <col min="2841" max="3069" width="11.42578125" style="32"/>
    <col min="3070" max="3070" width="0.140625" style="32" customWidth="1"/>
    <col min="3071" max="3071" width="2.7109375" style="32" customWidth="1"/>
    <col min="3072" max="3072" width="15.42578125" style="32" customWidth="1"/>
    <col min="3073" max="3073" width="1.28515625" style="32" customWidth="1"/>
    <col min="3074" max="3074" width="12" style="32" customWidth="1"/>
    <col min="3075" max="3075" width="6" style="32" customWidth="1"/>
    <col min="3076" max="3076" width="0.7109375" style="32" customWidth="1"/>
    <col min="3077" max="3077" width="9" style="32" customWidth="1"/>
    <col min="3078" max="3078" width="7.140625" style="32" bestFit="1" customWidth="1"/>
    <col min="3079" max="3079" width="0.85546875" style="32" customWidth="1"/>
    <col min="3080" max="3080" width="12" style="32" customWidth="1"/>
    <col min="3081" max="3081" width="13.28515625" style="32" customWidth="1"/>
    <col min="3082" max="3082" width="0.85546875" style="32" customWidth="1"/>
    <col min="3083" max="3083" width="7.5703125" style="32" customWidth="1"/>
    <col min="3084" max="3084" width="7.85546875" style="32" customWidth="1"/>
    <col min="3085" max="3085" width="11.5703125" style="32" bestFit="1" customWidth="1"/>
    <col min="3086" max="3096" width="4.42578125" style="32" customWidth="1"/>
    <col min="3097" max="3325" width="11.42578125" style="32"/>
    <col min="3326" max="3326" width="0.140625" style="32" customWidth="1"/>
    <col min="3327" max="3327" width="2.7109375" style="32" customWidth="1"/>
    <col min="3328" max="3328" width="15.42578125" style="32" customWidth="1"/>
    <col min="3329" max="3329" width="1.28515625" style="32" customWidth="1"/>
    <col min="3330" max="3330" width="12" style="32" customWidth="1"/>
    <col min="3331" max="3331" width="6" style="32" customWidth="1"/>
    <col min="3332" max="3332" width="0.7109375" style="32" customWidth="1"/>
    <col min="3333" max="3333" width="9" style="32" customWidth="1"/>
    <col min="3334" max="3334" width="7.140625" style="32" bestFit="1" customWidth="1"/>
    <col min="3335" max="3335" width="0.85546875" style="32" customWidth="1"/>
    <col min="3336" max="3336" width="12" style="32" customWidth="1"/>
    <col min="3337" max="3337" width="13.28515625" style="32" customWidth="1"/>
    <col min="3338" max="3338" width="0.85546875" style="32" customWidth="1"/>
    <col min="3339" max="3339" width="7.5703125" style="32" customWidth="1"/>
    <col min="3340" max="3340" width="7.85546875" style="32" customWidth="1"/>
    <col min="3341" max="3341" width="11.5703125" style="32" bestFit="1" customWidth="1"/>
    <col min="3342" max="3352" width="4.42578125" style="32" customWidth="1"/>
    <col min="3353" max="3581" width="11.42578125" style="32"/>
    <col min="3582" max="3582" width="0.140625" style="32" customWidth="1"/>
    <col min="3583" max="3583" width="2.7109375" style="32" customWidth="1"/>
    <col min="3584" max="3584" width="15.42578125" style="32" customWidth="1"/>
    <col min="3585" max="3585" width="1.28515625" style="32" customWidth="1"/>
    <col min="3586" max="3586" width="12" style="32" customWidth="1"/>
    <col min="3587" max="3587" width="6" style="32" customWidth="1"/>
    <col min="3588" max="3588" width="0.7109375" style="32" customWidth="1"/>
    <col min="3589" max="3589" width="9" style="32" customWidth="1"/>
    <col min="3590" max="3590" width="7.140625" style="32" bestFit="1" customWidth="1"/>
    <col min="3591" max="3591" width="0.85546875" style="32" customWidth="1"/>
    <col min="3592" max="3592" width="12" style="32" customWidth="1"/>
    <col min="3593" max="3593" width="13.28515625" style="32" customWidth="1"/>
    <col min="3594" max="3594" width="0.85546875" style="32" customWidth="1"/>
    <col min="3595" max="3595" width="7.5703125" style="32" customWidth="1"/>
    <col min="3596" max="3596" width="7.85546875" style="32" customWidth="1"/>
    <col min="3597" max="3597" width="11.5703125" style="32" bestFit="1" customWidth="1"/>
    <col min="3598" max="3608" width="4.42578125" style="32" customWidth="1"/>
    <col min="3609" max="3837" width="11.42578125" style="32"/>
    <col min="3838" max="3838" width="0.140625" style="32" customWidth="1"/>
    <col min="3839" max="3839" width="2.7109375" style="32" customWidth="1"/>
    <col min="3840" max="3840" width="15.42578125" style="32" customWidth="1"/>
    <col min="3841" max="3841" width="1.28515625" style="32" customWidth="1"/>
    <col min="3842" max="3842" width="12" style="32" customWidth="1"/>
    <col min="3843" max="3843" width="6" style="32" customWidth="1"/>
    <col min="3844" max="3844" width="0.7109375" style="32" customWidth="1"/>
    <col min="3845" max="3845" width="9" style="32" customWidth="1"/>
    <col min="3846" max="3846" width="7.140625" style="32" bestFit="1" customWidth="1"/>
    <col min="3847" max="3847" width="0.85546875" style="32" customWidth="1"/>
    <col min="3848" max="3848" width="12" style="32" customWidth="1"/>
    <col min="3849" max="3849" width="13.28515625" style="32" customWidth="1"/>
    <col min="3850" max="3850" width="0.85546875" style="32" customWidth="1"/>
    <col min="3851" max="3851" width="7.5703125" style="32" customWidth="1"/>
    <col min="3852" max="3852" width="7.85546875" style="32" customWidth="1"/>
    <col min="3853" max="3853" width="11.5703125" style="32" bestFit="1" customWidth="1"/>
    <col min="3854" max="3864" width="4.42578125" style="32" customWidth="1"/>
    <col min="3865" max="4093" width="11.42578125" style="32"/>
    <col min="4094" max="4094" width="0.140625" style="32" customWidth="1"/>
    <col min="4095" max="4095" width="2.7109375" style="32" customWidth="1"/>
    <col min="4096" max="4096" width="15.42578125" style="32" customWidth="1"/>
    <col min="4097" max="4097" width="1.28515625" style="32" customWidth="1"/>
    <col min="4098" max="4098" width="12" style="32" customWidth="1"/>
    <col min="4099" max="4099" width="6" style="32" customWidth="1"/>
    <col min="4100" max="4100" width="0.7109375" style="32" customWidth="1"/>
    <col min="4101" max="4101" width="9" style="32" customWidth="1"/>
    <col min="4102" max="4102" width="7.140625" style="32" bestFit="1" customWidth="1"/>
    <col min="4103" max="4103" width="0.85546875" style="32" customWidth="1"/>
    <col min="4104" max="4104" width="12" style="32" customWidth="1"/>
    <col min="4105" max="4105" width="13.28515625" style="32" customWidth="1"/>
    <col min="4106" max="4106" width="0.85546875" style="32" customWidth="1"/>
    <col min="4107" max="4107" width="7.5703125" style="32" customWidth="1"/>
    <col min="4108" max="4108" width="7.85546875" style="32" customWidth="1"/>
    <col min="4109" max="4109" width="11.5703125" style="32" bestFit="1" customWidth="1"/>
    <col min="4110" max="4120" width="4.42578125" style="32" customWidth="1"/>
    <col min="4121" max="4349" width="11.42578125" style="32"/>
    <col min="4350" max="4350" width="0.140625" style="32" customWidth="1"/>
    <col min="4351" max="4351" width="2.7109375" style="32" customWidth="1"/>
    <col min="4352" max="4352" width="15.42578125" style="32" customWidth="1"/>
    <col min="4353" max="4353" width="1.28515625" style="32" customWidth="1"/>
    <col min="4354" max="4354" width="12" style="32" customWidth="1"/>
    <col min="4355" max="4355" width="6" style="32" customWidth="1"/>
    <col min="4356" max="4356" width="0.7109375" style="32" customWidth="1"/>
    <col min="4357" max="4357" width="9" style="32" customWidth="1"/>
    <col min="4358" max="4358" width="7.140625" style="32" bestFit="1" customWidth="1"/>
    <col min="4359" max="4359" width="0.85546875" style="32" customWidth="1"/>
    <col min="4360" max="4360" width="12" style="32" customWidth="1"/>
    <col min="4361" max="4361" width="13.28515625" style="32" customWidth="1"/>
    <col min="4362" max="4362" width="0.85546875" style="32" customWidth="1"/>
    <col min="4363" max="4363" width="7.5703125" style="32" customWidth="1"/>
    <col min="4364" max="4364" width="7.85546875" style="32" customWidth="1"/>
    <col min="4365" max="4365" width="11.5703125" style="32" bestFit="1" customWidth="1"/>
    <col min="4366" max="4376" width="4.42578125" style="32" customWidth="1"/>
    <col min="4377" max="4605" width="11.42578125" style="32"/>
    <col min="4606" max="4606" width="0.140625" style="32" customWidth="1"/>
    <col min="4607" max="4607" width="2.7109375" style="32" customWidth="1"/>
    <col min="4608" max="4608" width="15.42578125" style="32" customWidth="1"/>
    <col min="4609" max="4609" width="1.28515625" style="32" customWidth="1"/>
    <col min="4610" max="4610" width="12" style="32" customWidth="1"/>
    <col min="4611" max="4611" width="6" style="32" customWidth="1"/>
    <col min="4612" max="4612" width="0.7109375" style="32" customWidth="1"/>
    <col min="4613" max="4613" width="9" style="32" customWidth="1"/>
    <col min="4614" max="4614" width="7.140625" style="32" bestFit="1" customWidth="1"/>
    <col min="4615" max="4615" width="0.85546875" style="32" customWidth="1"/>
    <col min="4616" max="4616" width="12" style="32" customWidth="1"/>
    <col min="4617" max="4617" width="13.28515625" style="32" customWidth="1"/>
    <col min="4618" max="4618" width="0.85546875" style="32" customWidth="1"/>
    <col min="4619" max="4619" width="7.5703125" style="32" customWidth="1"/>
    <col min="4620" max="4620" width="7.85546875" style="32" customWidth="1"/>
    <col min="4621" max="4621" width="11.5703125" style="32" bestFit="1" customWidth="1"/>
    <col min="4622" max="4632" width="4.42578125" style="32" customWidth="1"/>
    <col min="4633" max="4861" width="11.42578125" style="32"/>
    <col min="4862" max="4862" width="0.140625" style="32" customWidth="1"/>
    <col min="4863" max="4863" width="2.7109375" style="32" customWidth="1"/>
    <col min="4864" max="4864" width="15.42578125" style="32" customWidth="1"/>
    <col min="4865" max="4865" width="1.28515625" style="32" customWidth="1"/>
    <col min="4866" max="4866" width="12" style="32" customWidth="1"/>
    <col min="4867" max="4867" width="6" style="32" customWidth="1"/>
    <col min="4868" max="4868" width="0.7109375" style="32" customWidth="1"/>
    <col min="4869" max="4869" width="9" style="32" customWidth="1"/>
    <col min="4870" max="4870" width="7.140625" style="32" bestFit="1" customWidth="1"/>
    <col min="4871" max="4871" width="0.85546875" style="32" customWidth="1"/>
    <col min="4872" max="4872" width="12" style="32" customWidth="1"/>
    <col min="4873" max="4873" width="13.28515625" style="32" customWidth="1"/>
    <col min="4874" max="4874" width="0.85546875" style="32" customWidth="1"/>
    <col min="4875" max="4875" width="7.5703125" style="32" customWidth="1"/>
    <col min="4876" max="4876" width="7.85546875" style="32" customWidth="1"/>
    <col min="4877" max="4877" width="11.5703125" style="32" bestFit="1" customWidth="1"/>
    <col min="4878" max="4888" width="4.42578125" style="32" customWidth="1"/>
    <col min="4889" max="5117" width="11.42578125" style="32"/>
    <col min="5118" max="5118" width="0.140625" style="32" customWidth="1"/>
    <col min="5119" max="5119" width="2.7109375" style="32" customWidth="1"/>
    <col min="5120" max="5120" width="15.42578125" style="32" customWidth="1"/>
    <col min="5121" max="5121" width="1.28515625" style="32" customWidth="1"/>
    <col min="5122" max="5122" width="12" style="32" customWidth="1"/>
    <col min="5123" max="5123" width="6" style="32" customWidth="1"/>
    <col min="5124" max="5124" width="0.7109375" style="32" customWidth="1"/>
    <col min="5125" max="5125" width="9" style="32" customWidth="1"/>
    <col min="5126" max="5126" width="7.140625" style="32" bestFit="1" customWidth="1"/>
    <col min="5127" max="5127" width="0.85546875" style="32" customWidth="1"/>
    <col min="5128" max="5128" width="12" style="32" customWidth="1"/>
    <col min="5129" max="5129" width="13.28515625" style="32" customWidth="1"/>
    <col min="5130" max="5130" width="0.85546875" style="32" customWidth="1"/>
    <col min="5131" max="5131" width="7.5703125" style="32" customWidth="1"/>
    <col min="5132" max="5132" width="7.85546875" style="32" customWidth="1"/>
    <col min="5133" max="5133" width="11.5703125" style="32" bestFit="1" customWidth="1"/>
    <col min="5134" max="5144" width="4.42578125" style="32" customWidth="1"/>
    <col min="5145" max="5373" width="11.42578125" style="32"/>
    <col min="5374" max="5374" width="0.140625" style="32" customWidth="1"/>
    <col min="5375" max="5375" width="2.7109375" style="32" customWidth="1"/>
    <col min="5376" max="5376" width="15.42578125" style="32" customWidth="1"/>
    <col min="5377" max="5377" width="1.28515625" style="32" customWidth="1"/>
    <col min="5378" max="5378" width="12" style="32" customWidth="1"/>
    <col min="5379" max="5379" width="6" style="32" customWidth="1"/>
    <col min="5380" max="5380" width="0.7109375" style="32" customWidth="1"/>
    <col min="5381" max="5381" width="9" style="32" customWidth="1"/>
    <col min="5382" max="5382" width="7.140625" style="32" bestFit="1" customWidth="1"/>
    <col min="5383" max="5383" width="0.85546875" style="32" customWidth="1"/>
    <col min="5384" max="5384" width="12" style="32" customWidth="1"/>
    <col min="5385" max="5385" width="13.28515625" style="32" customWidth="1"/>
    <col min="5386" max="5386" width="0.85546875" style="32" customWidth="1"/>
    <col min="5387" max="5387" width="7.5703125" style="32" customWidth="1"/>
    <col min="5388" max="5388" width="7.85546875" style="32" customWidth="1"/>
    <col min="5389" max="5389" width="11.5703125" style="32" bestFit="1" customWidth="1"/>
    <col min="5390" max="5400" width="4.42578125" style="32" customWidth="1"/>
    <col min="5401" max="5629" width="11.42578125" style="32"/>
    <col min="5630" max="5630" width="0.140625" style="32" customWidth="1"/>
    <col min="5631" max="5631" width="2.7109375" style="32" customWidth="1"/>
    <col min="5632" max="5632" width="15.42578125" style="32" customWidth="1"/>
    <col min="5633" max="5633" width="1.28515625" style="32" customWidth="1"/>
    <col min="5634" max="5634" width="12" style="32" customWidth="1"/>
    <col min="5635" max="5635" width="6" style="32" customWidth="1"/>
    <col min="5636" max="5636" width="0.7109375" style="32" customWidth="1"/>
    <col min="5637" max="5637" width="9" style="32" customWidth="1"/>
    <col min="5638" max="5638" width="7.140625" style="32" bestFit="1" customWidth="1"/>
    <col min="5639" max="5639" width="0.85546875" style="32" customWidth="1"/>
    <col min="5640" max="5640" width="12" style="32" customWidth="1"/>
    <col min="5641" max="5641" width="13.28515625" style="32" customWidth="1"/>
    <col min="5642" max="5642" width="0.85546875" style="32" customWidth="1"/>
    <col min="5643" max="5643" width="7.5703125" style="32" customWidth="1"/>
    <col min="5644" max="5644" width="7.85546875" style="32" customWidth="1"/>
    <col min="5645" max="5645" width="11.5703125" style="32" bestFit="1" customWidth="1"/>
    <col min="5646" max="5656" width="4.42578125" style="32" customWidth="1"/>
    <col min="5657" max="5885" width="11.42578125" style="32"/>
    <col min="5886" max="5886" width="0.140625" style="32" customWidth="1"/>
    <col min="5887" max="5887" width="2.7109375" style="32" customWidth="1"/>
    <col min="5888" max="5888" width="15.42578125" style="32" customWidth="1"/>
    <col min="5889" max="5889" width="1.28515625" style="32" customWidth="1"/>
    <col min="5890" max="5890" width="12" style="32" customWidth="1"/>
    <col min="5891" max="5891" width="6" style="32" customWidth="1"/>
    <col min="5892" max="5892" width="0.7109375" style="32" customWidth="1"/>
    <col min="5893" max="5893" width="9" style="32" customWidth="1"/>
    <col min="5894" max="5894" width="7.140625" style="32" bestFit="1" customWidth="1"/>
    <col min="5895" max="5895" width="0.85546875" style="32" customWidth="1"/>
    <col min="5896" max="5896" width="12" style="32" customWidth="1"/>
    <col min="5897" max="5897" width="13.28515625" style="32" customWidth="1"/>
    <col min="5898" max="5898" width="0.85546875" style="32" customWidth="1"/>
    <col min="5899" max="5899" width="7.5703125" style="32" customWidth="1"/>
    <col min="5900" max="5900" width="7.85546875" style="32" customWidth="1"/>
    <col min="5901" max="5901" width="11.5703125" style="32" bestFit="1" customWidth="1"/>
    <col min="5902" max="5912" width="4.42578125" style="32" customWidth="1"/>
    <col min="5913" max="6141" width="11.42578125" style="32"/>
    <col min="6142" max="6142" width="0.140625" style="32" customWidth="1"/>
    <col min="6143" max="6143" width="2.7109375" style="32" customWidth="1"/>
    <col min="6144" max="6144" width="15.42578125" style="32" customWidth="1"/>
    <col min="6145" max="6145" width="1.28515625" style="32" customWidth="1"/>
    <col min="6146" max="6146" width="12" style="32" customWidth="1"/>
    <col min="6147" max="6147" width="6" style="32" customWidth="1"/>
    <col min="6148" max="6148" width="0.7109375" style="32" customWidth="1"/>
    <col min="6149" max="6149" width="9" style="32" customWidth="1"/>
    <col min="6150" max="6150" width="7.140625" style="32" bestFit="1" customWidth="1"/>
    <col min="6151" max="6151" width="0.85546875" style="32" customWidth="1"/>
    <col min="6152" max="6152" width="12" style="32" customWidth="1"/>
    <col min="6153" max="6153" width="13.28515625" style="32" customWidth="1"/>
    <col min="6154" max="6154" width="0.85546875" style="32" customWidth="1"/>
    <col min="6155" max="6155" width="7.5703125" style="32" customWidth="1"/>
    <col min="6156" max="6156" width="7.85546875" style="32" customWidth="1"/>
    <col min="6157" max="6157" width="11.5703125" style="32" bestFit="1" customWidth="1"/>
    <col min="6158" max="6168" width="4.42578125" style="32" customWidth="1"/>
    <col min="6169" max="6397" width="11.42578125" style="32"/>
    <col min="6398" max="6398" width="0.140625" style="32" customWidth="1"/>
    <col min="6399" max="6399" width="2.7109375" style="32" customWidth="1"/>
    <col min="6400" max="6400" width="15.42578125" style="32" customWidth="1"/>
    <col min="6401" max="6401" width="1.28515625" style="32" customWidth="1"/>
    <col min="6402" max="6402" width="12" style="32" customWidth="1"/>
    <col min="6403" max="6403" width="6" style="32" customWidth="1"/>
    <col min="6404" max="6404" width="0.7109375" style="32" customWidth="1"/>
    <col min="6405" max="6405" width="9" style="32" customWidth="1"/>
    <col min="6406" max="6406" width="7.140625" style="32" bestFit="1" customWidth="1"/>
    <col min="6407" max="6407" width="0.85546875" style="32" customWidth="1"/>
    <col min="6408" max="6408" width="12" style="32" customWidth="1"/>
    <col min="6409" max="6409" width="13.28515625" style="32" customWidth="1"/>
    <col min="6410" max="6410" width="0.85546875" style="32" customWidth="1"/>
    <col min="6411" max="6411" width="7.5703125" style="32" customWidth="1"/>
    <col min="6412" max="6412" width="7.85546875" style="32" customWidth="1"/>
    <col min="6413" max="6413" width="11.5703125" style="32" bestFit="1" customWidth="1"/>
    <col min="6414" max="6424" width="4.42578125" style="32" customWidth="1"/>
    <col min="6425" max="6653" width="11.42578125" style="32"/>
    <col min="6654" max="6654" width="0.140625" style="32" customWidth="1"/>
    <col min="6655" max="6655" width="2.7109375" style="32" customWidth="1"/>
    <col min="6656" max="6656" width="15.42578125" style="32" customWidth="1"/>
    <col min="6657" max="6657" width="1.28515625" style="32" customWidth="1"/>
    <col min="6658" max="6658" width="12" style="32" customWidth="1"/>
    <col min="6659" max="6659" width="6" style="32" customWidth="1"/>
    <col min="6660" max="6660" width="0.7109375" style="32" customWidth="1"/>
    <col min="6661" max="6661" width="9" style="32" customWidth="1"/>
    <col min="6662" max="6662" width="7.140625" style="32" bestFit="1" customWidth="1"/>
    <col min="6663" max="6663" width="0.85546875" style="32" customWidth="1"/>
    <col min="6664" max="6664" width="12" style="32" customWidth="1"/>
    <col min="6665" max="6665" width="13.28515625" style="32" customWidth="1"/>
    <col min="6666" max="6666" width="0.85546875" style="32" customWidth="1"/>
    <col min="6667" max="6667" width="7.5703125" style="32" customWidth="1"/>
    <col min="6668" max="6668" width="7.85546875" style="32" customWidth="1"/>
    <col min="6669" max="6669" width="11.5703125" style="32" bestFit="1" customWidth="1"/>
    <col min="6670" max="6680" width="4.42578125" style="32" customWidth="1"/>
    <col min="6681" max="6909" width="11.42578125" style="32"/>
    <col min="6910" max="6910" width="0.140625" style="32" customWidth="1"/>
    <col min="6911" max="6911" width="2.7109375" style="32" customWidth="1"/>
    <col min="6912" max="6912" width="15.42578125" style="32" customWidth="1"/>
    <col min="6913" max="6913" width="1.28515625" style="32" customWidth="1"/>
    <col min="6914" max="6914" width="12" style="32" customWidth="1"/>
    <col min="6915" max="6915" width="6" style="32" customWidth="1"/>
    <col min="6916" max="6916" width="0.7109375" style="32" customWidth="1"/>
    <col min="6917" max="6917" width="9" style="32" customWidth="1"/>
    <col min="6918" max="6918" width="7.140625" style="32" bestFit="1" customWidth="1"/>
    <col min="6919" max="6919" width="0.85546875" style="32" customWidth="1"/>
    <col min="6920" max="6920" width="12" style="32" customWidth="1"/>
    <col min="6921" max="6921" width="13.28515625" style="32" customWidth="1"/>
    <col min="6922" max="6922" width="0.85546875" style="32" customWidth="1"/>
    <col min="6923" max="6923" width="7.5703125" style="32" customWidth="1"/>
    <col min="6924" max="6924" width="7.85546875" style="32" customWidth="1"/>
    <col min="6925" max="6925" width="11.5703125" style="32" bestFit="1" customWidth="1"/>
    <col min="6926" max="6936" width="4.42578125" style="32" customWidth="1"/>
    <col min="6937" max="7165" width="11.42578125" style="32"/>
    <col min="7166" max="7166" width="0.140625" style="32" customWidth="1"/>
    <col min="7167" max="7167" width="2.7109375" style="32" customWidth="1"/>
    <col min="7168" max="7168" width="15.42578125" style="32" customWidth="1"/>
    <col min="7169" max="7169" width="1.28515625" style="32" customWidth="1"/>
    <col min="7170" max="7170" width="12" style="32" customWidth="1"/>
    <col min="7171" max="7171" width="6" style="32" customWidth="1"/>
    <col min="7172" max="7172" width="0.7109375" style="32" customWidth="1"/>
    <col min="7173" max="7173" width="9" style="32" customWidth="1"/>
    <col min="7174" max="7174" width="7.140625" style="32" bestFit="1" customWidth="1"/>
    <col min="7175" max="7175" width="0.85546875" style="32" customWidth="1"/>
    <col min="7176" max="7176" width="12" style="32" customWidth="1"/>
    <col min="7177" max="7177" width="13.28515625" style="32" customWidth="1"/>
    <col min="7178" max="7178" width="0.85546875" style="32" customWidth="1"/>
    <col min="7179" max="7179" width="7.5703125" style="32" customWidth="1"/>
    <col min="7180" max="7180" width="7.85546875" style="32" customWidth="1"/>
    <col min="7181" max="7181" width="11.5703125" style="32" bestFit="1" customWidth="1"/>
    <col min="7182" max="7192" width="4.42578125" style="32" customWidth="1"/>
    <col min="7193" max="7421" width="11.42578125" style="32"/>
    <col min="7422" max="7422" width="0.140625" style="32" customWidth="1"/>
    <col min="7423" max="7423" width="2.7109375" style="32" customWidth="1"/>
    <col min="7424" max="7424" width="15.42578125" style="32" customWidth="1"/>
    <col min="7425" max="7425" width="1.28515625" style="32" customWidth="1"/>
    <col min="7426" max="7426" width="12" style="32" customWidth="1"/>
    <col min="7427" max="7427" width="6" style="32" customWidth="1"/>
    <col min="7428" max="7428" width="0.7109375" style="32" customWidth="1"/>
    <col min="7429" max="7429" width="9" style="32" customWidth="1"/>
    <col min="7430" max="7430" width="7.140625" style="32" bestFit="1" customWidth="1"/>
    <col min="7431" max="7431" width="0.85546875" style="32" customWidth="1"/>
    <col min="7432" max="7432" width="12" style="32" customWidth="1"/>
    <col min="7433" max="7433" width="13.28515625" style="32" customWidth="1"/>
    <col min="7434" max="7434" width="0.85546875" style="32" customWidth="1"/>
    <col min="7435" max="7435" width="7.5703125" style="32" customWidth="1"/>
    <col min="7436" max="7436" width="7.85546875" style="32" customWidth="1"/>
    <col min="7437" max="7437" width="11.5703125" style="32" bestFit="1" customWidth="1"/>
    <col min="7438" max="7448" width="4.42578125" style="32" customWidth="1"/>
    <col min="7449" max="7677" width="11.42578125" style="32"/>
    <col min="7678" max="7678" width="0.140625" style="32" customWidth="1"/>
    <col min="7679" max="7679" width="2.7109375" style="32" customWidth="1"/>
    <col min="7680" max="7680" width="15.42578125" style="32" customWidth="1"/>
    <col min="7681" max="7681" width="1.28515625" style="32" customWidth="1"/>
    <col min="7682" max="7682" width="12" style="32" customWidth="1"/>
    <col min="7683" max="7683" width="6" style="32" customWidth="1"/>
    <col min="7684" max="7684" width="0.7109375" style="32" customWidth="1"/>
    <col min="7685" max="7685" width="9" style="32" customWidth="1"/>
    <col min="7686" max="7686" width="7.140625" style="32" bestFit="1" customWidth="1"/>
    <col min="7687" max="7687" width="0.85546875" style="32" customWidth="1"/>
    <col min="7688" max="7688" width="12" style="32" customWidth="1"/>
    <col min="7689" max="7689" width="13.28515625" style="32" customWidth="1"/>
    <col min="7690" max="7690" width="0.85546875" style="32" customWidth="1"/>
    <col min="7691" max="7691" width="7.5703125" style="32" customWidth="1"/>
    <col min="7692" max="7692" width="7.85546875" style="32" customWidth="1"/>
    <col min="7693" max="7693" width="11.5703125" style="32" bestFit="1" customWidth="1"/>
    <col min="7694" max="7704" width="4.42578125" style="32" customWidth="1"/>
    <col min="7705" max="7933" width="11.42578125" style="32"/>
    <col min="7934" max="7934" width="0.140625" style="32" customWidth="1"/>
    <col min="7935" max="7935" width="2.7109375" style="32" customWidth="1"/>
    <col min="7936" max="7936" width="15.42578125" style="32" customWidth="1"/>
    <col min="7937" max="7937" width="1.28515625" style="32" customWidth="1"/>
    <col min="7938" max="7938" width="12" style="32" customWidth="1"/>
    <col min="7939" max="7939" width="6" style="32" customWidth="1"/>
    <col min="7940" max="7940" width="0.7109375" style="32" customWidth="1"/>
    <col min="7941" max="7941" width="9" style="32" customWidth="1"/>
    <col min="7942" max="7942" width="7.140625" style="32" bestFit="1" customWidth="1"/>
    <col min="7943" max="7943" width="0.85546875" style="32" customWidth="1"/>
    <col min="7944" max="7944" width="12" style="32" customWidth="1"/>
    <col min="7945" max="7945" width="13.28515625" style="32" customWidth="1"/>
    <col min="7946" max="7946" width="0.85546875" style="32" customWidth="1"/>
    <col min="7947" max="7947" width="7.5703125" style="32" customWidth="1"/>
    <col min="7948" max="7948" width="7.85546875" style="32" customWidth="1"/>
    <col min="7949" max="7949" width="11.5703125" style="32" bestFit="1" customWidth="1"/>
    <col min="7950" max="7960" width="4.42578125" style="32" customWidth="1"/>
    <col min="7961" max="8189" width="11.42578125" style="32"/>
    <col min="8190" max="8190" width="0.140625" style="32" customWidth="1"/>
    <col min="8191" max="8191" width="2.7109375" style="32" customWidth="1"/>
    <col min="8192" max="8192" width="15.42578125" style="32" customWidth="1"/>
    <col min="8193" max="8193" width="1.28515625" style="32" customWidth="1"/>
    <col min="8194" max="8194" width="12" style="32" customWidth="1"/>
    <col min="8195" max="8195" width="6" style="32" customWidth="1"/>
    <col min="8196" max="8196" width="0.7109375" style="32" customWidth="1"/>
    <col min="8197" max="8197" width="9" style="32" customWidth="1"/>
    <col min="8198" max="8198" width="7.140625" style="32" bestFit="1" customWidth="1"/>
    <col min="8199" max="8199" width="0.85546875" style="32" customWidth="1"/>
    <col min="8200" max="8200" width="12" style="32" customWidth="1"/>
    <col min="8201" max="8201" width="13.28515625" style="32" customWidth="1"/>
    <col min="8202" max="8202" width="0.85546875" style="32" customWidth="1"/>
    <col min="8203" max="8203" width="7.5703125" style="32" customWidth="1"/>
    <col min="8204" max="8204" width="7.85546875" style="32" customWidth="1"/>
    <col min="8205" max="8205" width="11.5703125" style="32" bestFit="1" customWidth="1"/>
    <col min="8206" max="8216" width="4.42578125" style="32" customWidth="1"/>
    <col min="8217" max="8445" width="11.42578125" style="32"/>
    <col min="8446" max="8446" width="0.140625" style="32" customWidth="1"/>
    <col min="8447" max="8447" width="2.7109375" style="32" customWidth="1"/>
    <col min="8448" max="8448" width="15.42578125" style="32" customWidth="1"/>
    <col min="8449" max="8449" width="1.28515625" style="32" customWidth="1"/>
    <col min="8450" max="8450" width="12" style="32" customWidth="1"/>
    <col min="8451" max="8451" width="6" style="32" customWidth="1"/>
    <col min="8452" max="8452" width="0.7109375" style="32" customWidth="1"/>
    <col min="8453" max="8453" width="9" style="32" customWidth="1"/>
    <col min="8454" max="8454" width="7.140625" style="32" bestFit="1" customWidth="1"/>
    <col min="8455" max="8455" width="0.85546875" style="32" customWidth="1"/>
    <col min="8456" max="8456" width="12" style="32" customWidth="1"/>
    <col min="8457" max="8457" width="13.28515625" style="32" customWidth="1"/>
    <col min="8458" max="8458" width="0.85546875" style="32" customWidth="1"/>
    <col min="8459" max="8459" width="7.5703125" style="32" customWidth="1"/>
    <col min="8460" max="8460" width="7.85546875" style="32" customWidth="1"/>
    <col min="8461" max="8461" width="11.5703125" style="32" bestFit="1" customWidth="1"/>
    <col min="8462" max="8472" width="4.42578125" style="32" customWidth="1"/>
    <col min="8473" max="8701" width="11.42578125" style="32"/>
    <col min="8702" max="8702" width="0.140625" style="32" customWidth="1"/>
    <col min="8703" max="8703" width="2.7109375" style="32" customWidth="1"/>
    <col min="8704" max="8704" width="15.42578125" style="32" customWidth="1"/>
    <col min="8705" max="8705" width="1.28515625" style="32" customWidth="1"/>
    <col min="8706" max="8706" width="12" style="32" customWidth="1"/>
    <col min="8707" max="8707" width="6" style="32" customWidth="1"/>
    <col min="8708" max="8708" width="0.7109375" style="32" customWidth="1"/>
    <col min="8709" max="8709" width="9" style="32" customWidth="1"/>
    <col min="8710" max="8710" width="7.140625" style="32" bestFit="1" customWidth="1"/>
    <col min="8711" max="8711" width="0.85546875" style="32" customWidth="1"/>
    <col min="8712" max="8712" width="12" style="32" customWidth="1"/>
    <col min="8713" max="8713" width="13.28515625" style="32" customWidth="1"/>
    <col min="8714" max="8714" width="0.85546875" style="32" customWidth="1"/>
    <col min="8715" max="8715" width="7.5703125" style="32" customWidth="1"/>
    <col min="8716" max="8716" width="7.85546875" style="32" customWidth="1"/>
    <col min="8717" max="8717" width="11.5703125" style="32" bestFit="1" customWidth="1"/>
    <col min="8718" max="8728" width="4.42578125" style="32" customWidth="1"/>
    <col min="8729" max="8957" width="11.42578125" style="32"/>
    <col min="8958" max="8958" width="0.140625" style="32" customWidth="1"/>
    <col min="8959" max="8959" width="2.7109375" style="32" customWidth="1"/>
    <col min="8960" max="8960" width="15.42578125" style="32" customWidth="1"/>
    <col min="8961" max="8961" width="1.28515625" style="32" customWidth="1"/>
    <col min="8962" max="8962" width="12" style="32" customWidth="1"/>
    <col min="8963" max="8963" width="6" style="32" customWidth="1"/>
    <col min="8964" max="8964" width="0.7109375" style="32" customWidth="1"/>
    <col min="8965" max="8965" width="9" style="32" customWidth="1"/>
    <col min="8966" max="8966" width="7.140625" style="32" bestFit="1" customWidth="1"/>
    <col min="8967" max="8967" width="0.85546875" style="32" customWidth="1"/>
    <col min="8968" max="8968" width="12" style="32" customWidth="1"/>
    <col min="8969" max="8969" width="13.28515625" style="32" customWidth="1"/>
    <col min="8970" max="8970" width="0.85546875" style="32" customWidth="1"/>
    <col min="8971" max="8971" width="7.5703125" style="32" customWidth="1"/>
    <col min="8972" max="8972" width="7.85546875" style="32" customWidth="1"/>
    <col min="8973" max="8973" width="11.5703125" style="32" bestFit="1" customWidth="1"/>
    <col min="8974" max="8984" width="4.42578125" style="32" customWidth="1"/>
    <col min="8985" max="9213" width="11.42578125" style="32"/>
    <col min="9214" max="9214" width="0.140625" style="32" customWidth="1"/>
    <col min="9215" max="9215" width="2.7109375" style="32" customWidth="1"/>
    <col min="9216" max="9216" width="15.42578125" style="32" customWidth="1"/>
    <col min="9217" max="9217" width="1.28515625" style="32" customWidth="1"/>
    <col min="9218" max="9218" width="12" style="32" customWidth="1"/>
    <col min="9219" max="9219" width="6" style="32" customWidth="1"/>
    <col min="9220" max="9220" width="0.7109375" style="32" customWidth="1"/>
    <col min="9221" max="9221" width="9" style="32" customWidth="1"/>
    <col min="9222" max="9222" width="7.140625" style="32" bestFit="1" customWidth="1"/>
    <col min="9223" max="9223" width="0.85546875" style="32" customWidth="1"/>
    <col min="9224" max="9224" width="12" style="32" customWidth="1"/>
    <col min="9225" max="9225" width="13.28515625" style="32" customWidth="1"/>
    <col min="9226" max="9226" width="0.85546875" style="32" customWidth="1"/>
    <col min="9227" max="9227" width="7.5703125" style="32" customWidth="1"/>
    <col min="9228" max="9228" width="7.85546875" style="32" customWidth="1"/>
    <col min="9229" max="9229" width="11.5703125" style="32" bestFit="1" customWidth="1"/>
    <col min="9230" max="9240" width="4.42578125" style="32" customWidth="1"/>
    <col min="9241" max="9469" width="11.42578125" style="32"/>
    <col min="9470" max="9470" width="0.140625" style="32" customWidth="1"/>
    <col min="9471" max="9471" width="2.7109375" style="32" customWidth="1"/>
    <col min="9472" max="9472" width="15.42578125" style="32" customWidth="1"/>
    <col min="9473" max="9473" width="1.28515625" style="32" customWidth="1"/>
    <col min="9474" max="9474" width="12" style="32" customWidth="1"/>
    <col min="9475" max="9475" width="6" style="32" customWidth="1"/>
    <col min="9476" max="9476" width="0.7109375" style="32" customWidth="1"/>
    <col min="9477" max="9477" width="9" style="32" customWidth="1"/>
    <col min="9478" max="9478" width="7.140625" style="32" bestFit="1" customWidth="1"/>
    <col min="9479" max="9479" width="0.85546875" style="32" customWidth="1"/>
    <col min="9480" max="9480" width="12" style="32" customWidth="1"/>
    <col min="9481" max="9481" width="13.28515625" style="32" customWidth="1"/>
    <col min="9482" max="9482" width="0.85546875" style="32" customWidth="1"/>
    <col min="9483" max="9483" width="7.5703125" style="32" customWidth="1"/>
    <col min="9484" max="9484" width="7.85546875" style="32" customWidth="1"/>
    <col min="9485" max="9485" width="11.5703125" style="32" bestFit="1" customWidth="1"/>
    <col min="9486" max="9496" width="4.42578125" style="32" customWidth="1"/>
    <col min="9497" max="9725" width="11.42578125" style="32"/>
    <col min="9726" max="9726" width="0.140625" style="32" customWidth="1"/>
    <col min="9727" max="9727" width="2.7109375" style="32" customWidth="1"/>
    <col min="9728" max="9728" width="15.42578125" style="32" customWidth="1"/>
    <col min="9729" max="9729" width="1.28515625" style="32" customWidth="1"/>
    <col min="9730" max="9730" width="12" style="32" customWidth="1"/>
    <col min="9731" max="9731" width="6" style="32" customWidth="1"/>
    <col min="9732" max="9732" width="0.7109375" style="32" customWidth="1"/>
    <col min="9733" max="9733" width="9" style="32" customWidth="1"/>
    <col min="9734" max="9734" width="7.140625" style="32" bestFit="1" customWidth="1"/>
    <col min="9735" max="9735" width="0.85546875" style="32" customWidth="1"/>
    <col min="9736" max="9736" width="12" style="32" customWidth="1"/>
    <col min="9737" max="9737" width="13.28515625" style="32" customWidth="1"/>
    <col min="9738" max="9738" width="0.85546875" style="32" customWidth="1"/>
    <col min="9739" max="9739" width="7.5703125" style="32" customWidth="1"/>
    <col min="9740" max="9740" width="7.85546875" style="32" customWidth="1"/>
    <col min="9741" max="9741" width="11.5703125" style="32" bestFit="1" customWidth="1"/>
    <col min="9742" max="9752" width="4.42578125" style="32" customWidth="1"/>
    <col min="9753" max="9981" width="11.42578125" style="32"/>
    <col min="9982" max="9982" width="0.140625" style="32" customWidth="1"/>
    <col min="9983" max="9983" width="2.7109375" style="32" customWidth="1"/>
    <col min="9984" max="9984" width="15.42578125" style="32" customWidth="1"/>
    <col min="9985" max="9985" width="1.28515625" style="32" customWidth="1"/>
    <col min="9986" max="9986" width="12" style="32" customWidth="1"/>
    <col min="9987" max="9987" width="6" style="32" customWidth="1"/>
    <col min="9988" max="9988" width="0.7109375" style="32" customWidth="1"/>
    <col min="9989" max="9989" width="9" style="32" customWidth="1"/>
    <col min="9990" max="9990" width="7.140625" style="32" bestFit="1" customWidth="1"/>
    <col min="9991" max="9991" width="0.85546875" style="32" customWidth="1"/>
    <col min="9992" max="9992" width="12" style="32" customWidth="1"/>
    <col min="9993" max="9993" width="13.28515625" style="32" customWidth="1"/>
    <col min="9994" max="9994" width="0.85546875" style="32" customWidth="1"/>
    <col min="9995" max="9995" width="7.5703125" style="32" customWidth="1"/>
    <col min="9996" max="9996" width="7.85546875" style="32" customWidth="1"/>
    <col min="9997" max="9997" width="11.5703125" style="32" bestFit="1" customWidth="1"/>
    <col min="9998" max="10008" width="4.42578125" style="32" customWidth="1"/>
    <col min="10009" max="10237" width="11.42578125" style="32"/>
    <col min="10238" max="10238" width="0.140625" style="32" customWidth="1"/>
    <col min="10239" max="10239" width="2.7109375" style="32" customWidth="1"/>
    <col min="10240" max="10240" width="15.42578125" style="32" customWidth="1"/>
    <col min="10241" max="10241" width="1.28515625" style="32" customWidth="1"/>
    <col min="10242" max="10242" width="12" style="32" customWidth="1"/>
    <col min="10243" max="10243" width="6" style="32" customWidth="1"/>
    <col min="10244" max="10244" width="0.7109375" style="32" customWidth="1"/>
    <col min="10245" max="10245" width="9" style="32" customWidth="1"/>
    <col min="10246" max="10246" width="7.140625" style="32" bestFit="1" customWidth="1"/>
    <col min="10247" max="10247" width="0.85546875" style="32" customWidth="1"/>
    <col min="10248" max="10248" width="12" style="32" customWidth="1"/>
    <col min="10249" max="10249" width="13.28515625" style="32" customWidth="1"/>
    <col min="10250" max="10250" width="0.85546875" style="32" customWidth="1"/>
    <col min="10251" max="10251" width="7.5703125" style="32" customWidth="1"/>
    <col min="10252" max="10252" width="7.85546875" style="32" customWidth="1"/>
    <col min="10253" max="10253" width="11.5703125" style="32" bestFit="1" customWidth="1"/>
    <col min="10254" max="10264" width="4.42578125" style="32" customWidth="1"/>
    <col min="10265" max="10493" width="11.42578125" style="32"/>
    <col min="10494" max="10494" width="0.140625" style="32" customWidth="1"/>
    <col min="10495" max="10495" width="2.7109375" style="32" customWidth="1"/>
    <col min="10496" max="10496" width="15.42578125" style="32" customWidth="1"/>
    <col min="10497" max="10497" width="1.28515625" style="32" customWidth="1"/>
    <col min="10498" max="10498" width="12" style="32" customWidth="1"/>
    <col min="10499" max="10499" width="6" style="32" customWidth="1"/>
    <col min="10500" max="10500" width="0.7109375" style="32" customWidth="1"/>
    <col min="10501" max="10501" width="9" style="32" customWidth="1"/>
    <col min="10502" max="10502" width="7.140625" style="32" bestFit="1" customWidth="1"/>
    <col min="10503" max="10503" width="0.85546875" style="32" customWidth="1"/>
    <col min="10504" max="10504" width="12" style="32" customWidth="1"/>
    <col min="10505" max="10505" width="13.28515625" style="32" customWidth="1"/>
    <col min="10506" max="10506" width="0.85546875" style="32" customWidth="1"/>
    <col min="10507" max="10507" width="7.5703125" style="32" customWidth="1"/>
    <col min="10508" max="10508" width="7.85546875" style="32" customWidth="1"/>
    <col min="10509" max="10509" width="11.5703125" style="32" bestFit="1" customWidth="1"/>
    <col min="10510" max="10520" width="4.42578125" style="32" customWidth="1"/>
    <col min="10521" max="10749" width="11.42578125" style="32"/>
    <col min="10750" max="10750" width="0.140625" style="32" customWidth="1"/>
    <col min="10751" max="10751" width="2.7109375" style="32" customWidth="1"/>
    <col min="10752" max="10752" width="15.42578125" style="32" customWidth="1"/>
    <col min="10753" max="10753" width="1.28515625" style="32" customWidth="1"/>
    <col min="10754" max="10754" width="12" style="32" customWidth="1"/>
    <col min="10755" max="10755" width="6" style="32" customWidth="1"/>
    <col min="10756" max="10756" width="0.7109375" style="32" customWidth="1"/>
    <col min="10757" max="10757" width="9" style="32" customWidth="1"/>
    <col min="10758" max="10758" width="7.140625" style="32" bestFit="1" customWidth="1"/>
    <col min="10759" max="10759" width="0.85546875" style="32" customWidth="1"/>
    <col min="10760" max="10760" width="12" style="32" customWidth="1"/>
    <col min="10761" max="10761" width="13.28515625" style="32" customWidth="1"/>
    <col min="10762" max="10762" width="0.85546875" style="32" customWidth="1"/>
    <col min="10763" max="10763" width="7.5703125" style="32" customWidth="1"/>
    <col min="10764" max="10764" width="7.85546875" style="32" customWidth="1"/>
    <col min="10765" max="10765" width="11.5703125" style="32" bestFit="1" customWidth="1"/>
    <col min="10766" max="10776" width="4.42578125" style="32" customWidth="1"/>
    <col min="10777" max="11005" width="11.42578125" style="32"/>
    <col min="11006" max="11006" width="0.140625" style="32" customWidth="1"/>
    <col min="11007" max="11007" width="2.7109375" style="32" customWidth="1"/>
    <col min="11008" max="11008" width="15.42578125" style="32" customWidth="1"/>
    <col min="11009" max="11009" width="1.28515625" style="32" customWidth="1"/>
    <col min="11010" max="11010" width="12" style="32" customWidth="1"/>
    <col min="11011" max="11011" width="6" style="32" customWidth="1"/>
    <col min="11012" max="11012" width="0.7109375" style="32" customWidth="1"/>
    <col min="11013" max="11013" width="9" style="32" customWidth="1"/>
    <col min="11014" max="11014" width="7.140625" style="32" bestFit="1" customWidth="1"/>
    <col min="11015" max="11015" width="0.85546875" style="32" customWidth="1"/>
    <col min="11016" max="11016" width="12" style="32" customWidth="1"/>
    <col min="11017" max="11017" width="13.28515625" style="32" customWidth="1"/>
    <col min="11018" max="11018" width="0.85546875" style="32" customWidth="1"/>
    <col min="11019" max="11019" width="7.5703125" style="32" customWidth="1"/>
    <col min="11020" max="11020" width="7.85546875" style="32" customWidth="1"/>
    <col min="11021" max="11021" width="11.5703125" style="32" bestFit="1" customWidth="1"/>
    <col min="11022" max="11032" width="4.42578125" style="32" customWidth="1"/>
    <col min="11033" max="11261" width="11.42578125" style="32"/>
    <col min="11262" max="11262" width="0.140625" style="32" customWidth="1"/>
    <col min="11263" max="11263" width="2.7109375" style="32" customWidth="1"/>
    <col min="11264" max="11264" width="15.42578125" style="32" customWidth="1"/>
    <col min="11265" max="11265" width="1.28515625" style="32" customWidth="1"/>
    <col min="11266" max="11266" width="12" style="32" customWidth="1"/>
    <col min="11267" max="11267" width="6" style="32" customWidth="1"/>
    <col min="11268" max="11268" width="0.7109375" style="32" customWidth="1"/>
    <col min="11269" max="11269" width="9" style="32" customWidth="1"/>
    <col min="11270" max="11270" width="7.140625" style="32" bestFit="1" customWidth="1"/>
    <col min="11271" max="11271" width="0.85546875" style="32" customWidth="1"/>
    <col min="11272" max="11272" width="12" style="32" customWidth="1"/>
    <col min="11273" max="11273" width="13.28515625" style="32" customWidth="1"/>
    <col min="11274" max="11274" width="0.85546875" style="32" customWidth="1"/>
    <col min="11275" max="11275" width="7.5703125" style="32" customWidth="1"/>
    <col min="11276" max="11276" width="7.85546875" style="32" customWidth="1"/>
    <col min="11277" max="11277" width="11.5703125" style="32" bestFit="1" customWidth="1"/>
    <col min="11278" max="11288" width="4.42578125" style="32" customWidth="1"/>
    <col min="11289" max="11517" width="11.42578125" style="32"/>
    <col min="11518" max="11518" width="0.140625" style="32" customWidth="1"/>
    <col min="11519" max="11519" width="2.7109375" style="32" customWidth="1"/>
    <col min="11520" max="11520" width="15.42578125" style="32" customWidth="1"/>
    <col min="11521" max="11521" width="1.28515625" style="32" customWidth="1"/>
    <col min="11522" max="11522" width="12" style="32" customWidth="1"/>
    <col min="11523" max="11523" width="6" style="32" customWidth="1"/>
    <col min="11524" max="11524" width="0.7109375" style="32" customWidth="1"/>
    <col min="11525" max="11525" width="9" style="32" customWidth="1"/>
    <col min="11526" max="11526" width="7.140625" style="32" bestFit="1" customWidth="1"/>
    <col min="11527" max="11527" width="0.85546875" style="32" customWidth="1"/>
    <col min="11528" max="11528" width="12" style="32" customWidth="1"/>
    <col min="11529" max="11529" width="13.28515625" style="32" customWidth="1"/>
    <col min="11530" max="11530" width="0.85546875" style="32" customWidth="1"/>
    <col min="11531" max="11531" width="7.5703125" style="32" customWidth="1"/>
    <col min="11532" max="11532" width="7.85546875" style="32" customWidth="1"/>
    <col min="11533" max="11533" width="11.5703125" style="32" bestFit="1" customWidth="1"/>
    <col min="11534" max="11544" width="4.42578125" style="32" customWidth="1"/>
    <col min="11545" max="11773" width="11.42578125" style="32"/>
    <col min="11774" max="11774" width="0.140625" style="32" customWidth="1"/>
    <col min="11775" max="11775" width="2.7109375" style="32" customWidth="1"/>
    <col min="11776" max="11776" width="15.42578125" style="32" customWidth="1"/>
    <col min="11777" max="11777" width="1.28515625" style="32" customWidth="1"/>
    <col min="11778" max="11778" width="12" style="32" customWidth="1"/>
    <col min="11779" max="11779" width="6" style="32" customWidth="1"/>
    <col min="11780" max="11780" width="0.7109375" style="32" customWidth="1"/>
    <col min="11781" max="11781" width="9" style="32" customWidth="1"/>
    <col min="11782" max="11782" width="7.140625" style="32" bestFit="1" customWidth="1"/>
    <col min="11783" max="11783" width="0.85546875" style="32" customWidth="1"/>
    <col min="11784" max="11784" width="12" style="32" customWidth="1"/>
    <col min="11785" max="11785" width="13.28515625" style="32" customWidth="1"/>
    <col min="11786" max="11786" width="0.85546875" style="32" customWidth="1"/>
    <col min="11787" max="11787" width="7.5703125" style="32" customWidth="1"/>
    <col min="11788" max="11788" width="7.85546875" style="32" customWidth="1"/>
    <col min="11789" max="11789" width="11.5703125" style="32" bestFit="1" customWidth="1"/>
    <col min="11790" max="11800" width="4.42578125" style="32" customWidth="1"/>
    <col min="11801" max="12029" width="11.42578125" style="32"/>
    <col min="12030" max="12030" width="0.140625" style="32" customWidth="1"/>
    <col min="12031" max="12031" width="2.7109375" style="32" customWidth="1"/>
    <col min="12032" max="12032" width="15.42578125" style="32" customWidth="1"/>
    <col min="12033" max="12033" width="1.28515625" style="32" customWidth="1"/>
    <col min="12034" max="12034" width="12" style="32" customWidth="1"/>
    <col min="12035" max="12035" width="6" style="32" customWidth="1"/>
    <col min="12036" max="12036" width="0.7109375" style="32" customWidth="1"/>
    <col min="12037" max="12037" width="9" style="32" customWidth="1"/>
    <col min="12038" max="12038" width="7.140625" style="32" bestFit="1" customWidth="1"/>
    <col min="12039" max="12039" width="0.85546875" style="32" customWidth="1"/>
    <col min="12040" max="12040" width="12" style="32" customWidth="1"/>
    <col min="12041" max="12041" width="13.28515625" style="32" customWidth="1"/>
    <col min="12042" max="12042" width="0.85546875" style="32" customWidth="1"/>
    <col min="12043" max="12043" width="7.5703125" style="32" customWidth="1"/>
    <col min="12044" max="12044" width="7.85546875" style="32" customWidth="1"/>
    <col min="12045" max="12045" width="11.5703125" style="32" bestFit="1" customWidth="1"/>
    <col min="12046" max="12056" width="4.42578125" style="32" customWidth="1"/>
    <col min="12057" max="12285" width="11.42578125" style="32"/>
    <col min="12286" max="12286" width="0.140625" style="32" customWidth="1"/>
    <col min="12287" max="12287" width="2.7109375" style="32" customWidth="1"/>
    <col min="12288" max="12288" width="15.42578125" style="32" customWidth="1"/>
    <col min="12289" max="12289" width="1.28515625" style="32" customWidth="1"/>
    <col min="12290" max="12290" width="12" style="32" customWidth="1"/>
    <col min="12291" max="12291" width="6" style="32" customWidth="1"/>
    <col min="12292" max="12292" width="0.7109375" style="32" customWidth="1"/>
    <col min="12293" max="12293" width="9" style="32" customWidth="1"/>
    <col min="12294" max="12294" width="7.140625" style="32" bestFit="1" customWidth="1"/>
    <col min="12295" max="12295" width="0.85546875" style="32" customWidth="1"/>
    <col min="12296" max="12296" width="12" style="32" customWidth="1"/>
    <col min="12297" max="12297" width="13.28515625" style="32" customWidth="1"/>
    <col min="12298" max="12298" width="0.85546875" style="32" customWidth="1"/>
    <col min="12299" max="12299" width="7.5703125" style="32" customWidth="1"/>
    <col min="12300" max="12300" width="7.85546875" style="32" customWidth="1"/>
    <col min="12301" max="12301" width="11.5703125" style="32" bestFit="1" customWidth="1"/>
    <col min="12302" max="12312" width="4.42578125" style="32" customWidth="1"/>
    <col min="12313" max="12541" width="11.42578125" style="32"/>
    <col min="12542" max="12542" width="0.140625" style="32" customWidth="1"/>
    <col min="12543" max="12543" width="2.7109375" style="32" customWidth="1"/>
    <col min="12544" max="12544" width="15.42578125" style="32" customWidth="1"/>
    <col min="12545" max="12545" width="1.28515625" style="32" customWidth="1"/>
    <col min="12546" max="12546" width="12" style="32" customWidth="1"/>
    <col min="12547" max="12547" width="6" style="32" customWidth="1"/>
    <col min="12548" max="12548" width="0.7109375" style="32" customWidth="1"/>
    <col min="12549" max="12549" width="9" style="32" customWidth="1"/>
    <col min="12550" max="12550" width="7.140625" style="32" bestFit="1" customWidth="1"/>
    <col min="12551" max="12551" width="0.85546875" style="32" customWidth="1"/>
    <col min="12552" max="12552" width="12" style="32" customWidth="1"/>
    <col min="12553" max="12553" width="13.28515625" style="32" customWidth="1"/>
    <col min="12554" max="12554" width="0.85546875" style="32" customWidth="1"/>
    <col min="12555" max="12555" width="7.5703125" style="32" customWidth="1"/>
    <col min="12556" max="12556" width="7.85546875" style="32" customWidth="1"/>
    <col min="12557" max="12557" width="11.5703125" style="32" bestFit="1" customWidth="1"/>
    <col min="12558" max="12568" width="4.42578125" style="32" customWidth="1"/>
    <col min="12569" max="12797" width="11.42578125" style="32"/>
    <col min="12798" max="12798" width="0.140625" style="32" customWidth="1"/>
    <col min="12799" max="12799" width="2.7109375" style="32" customWidth="1"/>
    <col min="12800" max="12800" width="15.42578125" style="32" customWidth="1"/>
    <col min="12801" max="12801" width="1.28515625" style="32" customWidth="1"/>
    <col min="12802" max="12802" width="12" style="32" customWidth="1"/>
    <col min="12803" max="12803" width="6" style="32" customWidth="1"/>
    <col min="12804" max="12804" width="0.7109375" style="32" customWidth="1"/>
    <col min="12805" max="12805" width="9" style="32" customWidth="1"/>
    <col min="12806" max="12806" width="7.140625" style="32" bestFit="1" customWidth="1"/>
    <col min="12807" max="12807" width="0.85546875" style="32" customWidth="1"/>
    <col min="12808" max="12808" width="12" style="32" customWidth="1"/>
    <col min="12809" max="12809" width="13.28515625" style="32" customWidth="1"/>
    <col min="12810" max="12810" width="0.85546875" style="32" customWidth="1"/>
    <col min="12811" max="12811" width="7.5703125" style="32" customWidth="1"/>
    <col min="12812" max="12812" width="7.85546875" style="32" customWidth="1"/>
    <col min="12813" max="12813" width="11.5703125" style="32" bestFit="1" customWidth="1"/>
    <col min="12814" max="12824" width="4.42578125" style="32" customWidth="1"/>
    <col min="12825" max="13053" width="11.42578125" style="32"/>
    <col min="13054" max="13054" width="0.140625" style="32" customWidth="1"/>
    <col min="13055" max="13055" width="2.7109375" style="32" customWidth="1"/>
    <col min="13056" max="13056" width="15.42578125" style="32" customWidth="1"/>
    <col min="13057" max="13057" width="1.28515625" style="32" customWidth="1"/>
    <col min="13058" max="13058" width="12" style="32" customWidth="1"/>
    <col min="13059" max="13059" width="6" style="32" customWidth="1"/>
    <col min="13060" max="13060" width="0.7109375" style="32" customWidth="1"/>
    <col min="13061" max="13061" width="9" style="32" customWidth="1"/>
    <col min="13062" max="13062" width="7.140625" style="32" bestFit="1" customWidth="1"/>
    <col min="13063" max="13063" width="0.85546875" style="32" customWidth="1"/>
    <col min="13064" max="13064" width="12" style="32" customWidth="1"/>
    <col min="13065" max="13065" width="13.28515625" style="32" customWidth="1"/>
    <col min="13066" max="13066" width="0.85546875" style="32" customWidth="1"/>
    <col min="13067" max="13067" width="7.5703125" style="32" customWidth="1"/>
    <col min="13068" max="13068" width="7.85546875" style="32" customWidth="1"/>
    <col min="13069" max="13069" width="11.5703125" style="32" bestFit="1" customWidth="1"/>
    <col min="13070" max="13080" width="4.42578125" style="32" customWidth="1"/>
    <col min="13081" max="13309" width="11.42578125" style="32"/>
    <col min="13310" max="13310" width="0.140625" style="32" customWidth="1"/>
    <col min="13311" max="13311" width="2.7109375" style="32" customWidth="1"/>
    <col min="13312" max="13312" width="15.42578125" style="32" customWidth="1"/>
    <col min="13313" max="13313" width="1.28515625" style="32" customWidth="1"/>
    <col min="13314" max="13314" width="12" style="32" customWidth="1"/>
    <col min="13315" max="13315" width="6" style="32" customWidth="1"/>
    <col min="13316" max="13316" width="0.7109375" style="32" customWidth="1"/>
    <col min="13317" max="13317" width="9" style="32" customWidth="1"/>
    <col min="13318" max="13318" width="7.140625" style="32" bestFit="1" customWidth="1"/>
    <col min="13319" max="13319" width="0.85546875" style="32" customWidth="1"/>
    <col min="13320" max="13320" width="12" style="32" customWidth="1"/>
    <col min="13321" max="13321" width="13.28515625" style="32" customWidth="1"/>
    <col min="13322" max="13322" width="0.85546875" style="32" customWidth="1"/>
    <col min="13323" max="13323" width="7.5703125" style="32" customWidth="1"/>
    <col min="13324" max="13324" width="7.85546875" style="32" customWidth="1"/>
    <col min="13325" max="13325" width="11.5703125" style="32" bestFit="1" customWidth="1"/>
    <col min="13326" max="13336" width="4.42578125" style="32" customWidth="1"/>
    <col min="13337" max="13565" width="11.42578125" style="32"/>
    <col min="13566" max="13566" width="0.140625" style="32" customWidth="1"/>
    <col min="13567" max="13567" width="2.7109375" style="32" customWidth="1"/>
    <col min="13568" max="13568" width="15.42578125" style="32" customWidth="1"/>
    <col min="13569" max="13569" width="1.28515625" style="32" customWidth="1"/>
    <col min="13570" max="13570" width="12" style="32" customWidth="1"/>
    <col min="13571" max="13571" width="6" style="32" customWidth="1"/>
    <col min="13572" max="13572" width="0.7109375" style="32" customWidth="1"/>
    <col min="13573" max="13573" width="9" style="32" customWidth="1"/>
    <col min="13574" max="13574" width="7.140625" style="32" bestFit="1" customWidth="1"/>
    <col min="13575" max="13575" width="0.85546875" style="32" customWidth="1"/>
    <col min="13576" max="13576" width="12" style="32" customWidth="1"/>
    <col min="13577" max="13577" width="13.28515625" style="32" customWidth="1"/>
    <col min="13578" max="13578" width="0.85546875" style="32" customWidth="1"/>
    <col min="13579" max="13579" width="7.5703125" style="32" customWidth="1"/>
    <col min="13580" max="13580" width="7.85546875" style="32" customWidth="1"/>
    <col min="13581" max="13581" width="11.5703125" style="32" bestFit="1" customWidth="1"/>
    <col min="13582" max="13592" width="4.42578125" style="32" customWidth="1"/>
    <col min="13593" max="13821" width="11.42578125" style="32"/>
    <col min="13822" max="13822" width="0.140625" style="32" customWidth="1"/>
    <col min="13823" max="13823" width="2.7109375" style="32" customWidth="1"/>
    <col min="13824" max="13824" width="15.42578125" style="32" customWidth="1"/>
    <col min="13825" max="13825" width="1.28515625" style="32" customWidth="1"/>
    <col min="13826" max="13826" width="12" style="32" customWidth="1"/>
    <col min="13827" max="13827" width="6" style="32" customWidth="1"/>
    <col min="13828" max="13828" width="0.7109375" style="32" customWidth="1"/>
    <col min="13829" max="13829" width="9" style="32" customWidth="1"/>
    <col min="13830" max="13830" width="7.140625" style="32" bestFit="1" customWidth="1"/>
    <col min="13831" max="13831" width="0.85546875" style="32" customWidth="1"/>
    <col min="13832" max="13832" width="12" style="32" customWidth="1"/>
    <col min="13833" max="13833" width="13.28515625" style="32" customWidth="1"/>
    <col min="13834" max="13834" width="0.85546875" style="32" customWidth="1"/>
    <col min="13835" max="13835" width="7.5703125" style="32" customWidth="1"/>
    <col min="13836" max="13836" width="7.85546875" style="32" customWidth="1"/>
    <col min="13837" max="13837" width="11.5703125" style="32" bestFit="1" customWidth="1"/>
    <col min="13838" max="13848" width="4.42578125" style="32" customWidth="1"/>
    <col min="13849" max="14077" width="11.42578125" style="32"/>
    <col min="14078" max="14078" width="0.140625" style="32" customWidth="1"/>
    <col min="14079" max="14079" width="2.7109375" style="32" customWidth="1"/>
    <col min="14080" max="14080" width="15.42578125" style="32" customWidth="1"/>
    <col min="14081" max="14081" width="1.28515625" style="32" customWidth="1"/>
    <col min="14082" max="14082" width="12" style="32" customWidth="1"/>
    <col min="14083" max="14083" width="6" style="32" customWidth="1"/>
    <col min="14084" max="14084" width="0.7109375" style="32" customWidth="1"/>
    <col min="14085" max="14085" width="9" style="32" customWidth="1"/>
    <col min="14086" max="14086" width="7.140625" style="32" bestFit="1" customWidth="1"/>
    <col min="14087" max="14087" width="0.85546875" style="32" customWidth="1"/>
    <col min="14088" max="14088" width="12" style="32" customWidth="1"/>
    <col min="14089" max="14089" width="13.28515625" style="32" customWidth="1"/>
    <col min="14090" max="14090" width="0.85546875" style="32" customWidth="1"/>
    <col min="14091" max="14091" width="7.5703125" style="32" customWidth="1"/>
    <col min="14092" max="14092" width="7.85546875" style="32" customWidth="1"/>
    <col min="14093" max="14093" width="11.5703125" style="32" bestFit="1" customWidth="1"/>
    <col min="14094" max="14104" width="4.42578125" style="32" customWidth="1"/>
    <col min="14105" max="14333" width="11.42578125" style="32"/>
    <col min="14334" max="14334" width="0.140625" style="32" customWidth="1"/>
    <col min="14335" max="14335" width="2.7109375" style="32" customWidth="1"/>
    <col min="14336" max="14336" width="15.42578125" style="32" customWidth="1"/>
    <col min="14337" max="14337" width="1.28515625" style="32" customWidth="1"/>
    <col min="14338" max="14338" width="12" style="32" customWidth="1"/>
    <col min="14339" max="14339" width="6" style="32" customWidth="1"/>
    <col min="14340" max="14340" width="0.7109375" style="32" customWidth="1"/>
    <col min="14341" max="14341" width="9" style="32" customWidth="1"/>
    <col min="14342" max="14342" width="7.140625" style="32" bestFit="1" customWidth="1"/>
    <col min="14343" max="14343" width="0.85546875" style="32" customWidth="1"/>
    <col min="14344" max="14344" width="12" style="32" customWidth="1"/>
    <col min="14345" max="14345" width="13.28515625" style="32" customWidth="1"/>
    <col min="14346" max="14346" width="0.85546875" style="32" customWidth="1"/>
    <col min="14347" max="14347" width="7.5703125" style="32" customWidth="1"/>
    <col min="14348" max="14348" width="7.85546875" style="32" customWidth="1"/>
    <col min="14349" max="14349" width="11.5703125" style="32" bestFit="1" customWidth="1"/>
    <col min="14350" max="14360" width="4.42578125" style="32" customWidth="1"/>
    <col min="14361" max="14589" width="11.42578125" style="32"/>
    <col min="14590" max="14590" width="0.140625" style="32" customWidth="1"/>
    <col min="14591" max="14591" width="2.7109375" style="32" customWidth="1"/>
    <col min="14592" max="14592" width="15.42578125" style="32" customWidth="1"/>
    <col min="14593" max="14593" width="1.28515625" style="32" customWidth="1"/>
    <col min="14594" max="14594" width="12" style="32" customWidth="1"/>
    <col min="14595" max="14595" width="6" style="32" customWidth="1"/>
    <col min="14596" max="14596" width="0.7109375" style="32" customWidth="1"/>
    <col min="14597" max="14597" width="9" style="32" customWidth="1"/>
    <col min="14598" max="14598" width="7.140625" style="32" bestFit="1" customWidth="1"/>
    <col min="14599" max="14599" width="0.85546875" style="32" customWidth="1"/>
    <col min="14600" max="14600" width="12" style="32" customWidth="1"/>
    <col min="14601" max="14601" width="13.28515625" style="32" customWidth="1"/>
    <col min="14602" max="14602" width="0.85546875" style="32" customWidth="1"/>
    <col min="14603" max="14603" width="7.5703125" style="32" customWidth="1"/>
    <col min="14604" max="14604" width="7.85546875" style="32" customWidth="1"/>
    <col min="14605" max="14605" width="11.5703125" style="32" bestFit="1" customWidth="1"/>
    <col min="14606" max="14616" width="4.42578125" style="32" customWidth="1"/>
    <col min="14617" max="14845" width="11.42578125" style="32"/>
    <col min="14846" max="14846" width="0.140625" style="32" customWidth="1"/>
    <col min="14847" max="14847" width="2.7109375" style="32" customWidth="1"/>
    <col min="14848" max="14848" width="15.42578125" style="32" customWidth="1"/>
    <col min="14849" max="14849" width="1.28515625" style="32" customWidth="1"/>
    <col min="14850" max="14850" width="12" style="32" customWidth="1"/>
    <col min="14851" max="14851" width="6" style="32" customWidth="1"/>
    <col min="14852" max="14852" width="0.7109375" style="32" customWidth="1"/>
    <col min="14853" max="14853" width="9" style="32" customWidth="1"/>
    <col min="14854" max="14854" width="7.140625" style="32" bestFit="1" customWidth="1"/>
    <col min="14855" max="14855" width="0.85546875" style="32" customWidth="1"/>
    <col min="14856" max="14856" width="12" style="32" customWidth="1"/>
    <col min="14857" max="14857" width="13.28515625" style="32" customWidth="1"/>
    <col min="14858" max="14858" width="0.85546875" style="32" customWidth="1"/>
    <col min="14859" max="14859" width="7.5703125" style="32" customWidth="1"/>
    <col min="14860" max="14860" width="7.85546875" style="32" customWidth="1"/>
    <col min="14861" max="14861" width="11.5703125" style="32" bestFit="1" customWidth="1"/>
    <col min="14862" max="14872" width="4.42578125" style="32" customWidth="1"/>
    <col min="14873" max="15101" width="11.42578125" style="32"/>
    <col min="15102" max="15102" width="0.140625" style="32" customWidth="1"/>
    <col min="15103" max="15103" width="2.7109375" style="32" customWidth="1"/>
    <col min="15104" max="15104" width="15.42578125" style="32" customWidth="1"/>
    <col min="15105" max="15105" width="1.28515625" style="32" customWidth="1"/>
    <col min="15106" max="15106" width="12" style="32" customWidth="1"/>
    <col min="15107" max="15107" width="6" style="32" customWidth="1"/>
    <col min="15108" max="15108" width="0.7109375" style="32" customWidth="1"/>
    <col min="15109" max="15109" width="9" style="32" customWidth="1"/>
    <col min="15110" max="15110" width="7.140625" style="32" bestFit="1" customWidth="1"/>
    <col min="15111" max="15111" width="0.85546875" style="32" customWidth="1"/>
    <col min="15112" max="15112" width="12" style="32" customWidth="1"/>
    <col min="15113" max="15113" width="13.28515625" style="32" customWidth="1"/>
    <col min="15114" max="15114" width="0.85546875" style="32" customWidth="1"/>
    <col min="15115" max="15115" width="7.5703125" style="32" customWidth="1"/>
    <col min="15116" max="15116" width="7.85546875" style="32" customWidth="1"/>
    <col min="15117" max="15117" width="11.5703125" style="32" bestFit="1" customWidth="1"/>
    <col min="15118" max="15128" width="4.42578125" style="32" customWidth="1"/>
    <col min="15129" max="15357" width="11.42578125" style="32"/>
    <col min="15358" max="15358" width="0.140625" style="32" customWidth="1"/>
    <col min="15359" max="15359" width="2.7109375" style="32" customWidth="1"/>
    <col min="15360" max="15360" width="15.42578125" style="32" customWidth="1"/>
    <col min="15361" max="15361" width="1.28515625" style="32" customWidth="1"/>
    <col min="15362" max="15362" width="12" style="32" customWidth="1"/>
    <col min="15363" max="15363" width="6" style="32" customWidth="1"/>
    <col min="15364" max="15364" width="0.7109375" style="32" customWidth="1"/>
    <col min="15365" max="15365" width="9" style="32" customWidth="1"/>
    <col min="15366" max="15366" width="7.140625" style="32" bestFit="1" customWidth="1"/>
    <col min="15367" max="15367" width="0.85546875" style="32" customWidth="1"/>
    <col min="15368" max="15368" width="12" style="32" customWidth="1"/>
    <col min="15369" max="15369" width="13.28515625" style="32" customWidth="1"/>
    <col min="15370" max="15370" width="0.85546875" style="32" customWidth="1"/>
    <col min="15371" max="15371" width="7.5703125" style="32" customWidth="1"/>
    <col min="15372" max="15372" width="7.85546875" style="32" customWidth="1"/>
    <col min="15373" max="15373" width="11.5703125" style="32" bestFit="1" customWidth="1"/>
    <col min="15374" max="15384" width="4.42578125" style="32" customWidth="1"/>
    <col min="15385" max="15613" width="11.42578125" style="32"/>
    <col min="15614" max="15614" width="0.140625" style="32" customWidth="1"/>
    <col min="15615" max="15615" width="2.7109375" style="32" customWidth="1"/>
    <col min="15616" max="15616" width="15.42578125" style="32" customWidth="1"/>
    <col min="15617" max="15617" width="1.28515625" style="32" customWidth="1"/>
    <col min="15618" max="15618" width="12" style="32" customWidth="1"/>
    <col min="15619" max="15619" width="6" style="32" customWidth="1"/>
    <col min="15620" max="15620" width="0.7109375" style="32" customWidth="1"/>
    <col min="15621" max="15621" width="9" style="32" customWidth="1"/>
    <col min="15622" max="15622" width="7.140625" style="32" bestFit="1" customWidth="1"/>
    <col min="15623" max="15623" width="0.85546875" style="32" customWidth="1"/>
    <col min="15624" max="15624" width="12" style="32" customWidth="1"/>
    <col min="15625" max="15625" width="13.28515625" style="32" customWidth="1"/>
    <col min="15626" max="15626" width="0.85546875" style="32" customWidth="1"/>
    <col min="15627" max="15627" width="7.5703125" style="32" customWidth="1"/>
    <col min="15628" max="15628" width="7.85546875" style="32" customWidth="1"/>
    <col min="15629" max="15629" width="11.5703125" style="32" bestFit="1" customWidth="1"/>
    <col min="15630" max="15640" width="4.42578125" style="32" customWidth="1"/>
    <col min="15641" max="15869" width="11.42578125" style="32"/>
    <col min="15870" max="15870" width="0.140625" style="32" customWidth="1"/>
    <col min="15871" max="15871" width="2.7109375" style="32" customWidth="1"/>
    <col min="15872" max="15872" width="15.42578125" style="32" customWidth="1"/>
    <col min="15873" max="15873" width="1.28515625" style="32" customWidth="1"/>
    <col min="15874" max="15874" width="12" style="32" customWidth="1"/>
    <col min="15875" max="15875" width="6" style="32" customWidth="1"/>
    <col min="15876" max="15876" width="0.7109375" style="32" customWidth="1"/>
    <col min="15877" max="15877" width="9" style="32" customWidth="1"/>
    <col min="15878" max="15878" width="7.140625" style="32" bestFit="1" customWidth="1"/>
    <col min="15879" max="15879" width="0.85546875" style="32" customWidth="1"/>
    <col min="15880" max="15880" width="12" style="32" customWidth="1"/>
    <col min="15881" max="15881" width="13.28515625" style="32" customWidth="1"/>
    <col min="15882" max="15882" width="0.85546875" style="32" customWidth="1"/>
    <col min="15883" max="15883" width="7.5703125" style="32" customWidth="1"/>
    <col min="15884" max="15884" width="7.85546875" style="32" customWidth="1"/>
    <col min="15885" max="15885" width="11.5703125" style="32" bestFit="1" customWidth="1"/>
    <col min="15886" max="15896" width="4.42578125" style="32" customWidth="1"/>
    <col min="15897" max="16125" width="11.42578125" style="32"/>
    <col min="16126" max="16126" width="0.140625" style="32" customWidth="1"/>
    <col min="16127" max="16127" width="2.7109375" style="32" customWidth="1"/>
    <col min="16128" max="16128" width="15.42578125" style="32" customWidth="1"/>
    <col min="16129" max="16129" width="1.28515625" style="32" customWidth="1"/>
    <col min="16130" max="16130" width="12" style="32" customWidth="1"/>
    <col min="16131" max="16131" width="6" style="32" customWidth="1"/>
    <col min="16132" max="16132" width="0.7109375" style="32" customWidth="1"/>
    <col min="16133" max="16133" width="9" style="32" customWidth="1"/>
    <col min="16134" max="16134" width="7.140625" style="32" bestFit="1" customWidth="1"/>
    <col min="16135" max="16135" width="0.85546875" style="32" customWidth="1"/>
    <col min="16136" max="16136" width="12" style="32" customWidth="1"/>
    <col min="16137" max="16137" width="13.28515625" style="32" customWidth="1"/>
    <col min="16138" max="16138" width="0.85546875" style="32" customWidth="1"/>
    <col min="16139" max="16139" width="7.5703125" style="32" customWidth="1"/>
    <col min="16140" max="16140" width="7.85546875" style="32" customWidth="1"/>
    <col min="16141" max="16141" width="11.5703125" style="32" bestFit="1" customWidth="1"/>
    <col min="16142" max="16152" width="4.42578125" style="32" customWidth="1"/>
    <col min="16153" max="16384" width="11.42578125" style="32"/>
  </cols>
  <sheetData>
    <row r="1" spans="1:26" s="27" customFormat="1" ht="0.75" customHeight="1"/>
    <row r="2" spans="1:26" s="27" customFormat="1" ht="21" customHeight="1">
      <c r="E2" s="13"/>
      <c r="G2" s="13"/>
      <c r="M2" s="291" t="s">
        <v>36</v>
      </c>
    </row>
    <row r="3" spans="1:26" s="27" customFormat="1" ht="15" customHeight="1">
      <c r="E3" s="1046" t="s">
        <v>559</v>
      </c>
      <c r="F3" s="1046"/>
      <c r="G3" s="1046"/>
      <c r="H3" s="1046"/>
      <c r="I3" s="1046"/>
      <c r="J3" s="1046"/>
      <c r="K3" s="1046"/>
      <c r="L3" s="1046"/>
      <c r="M3" s="1046"/>
    </row>
    <row r="4" spans="1:26" s="22" customFormat="1" ht="20.25" customHeight="1">
      <c r="B4" s="14"/>
      <c r="C4" s="6" t="str">
        <f>Indice!C4</f>
        <v>Producción de energía eléctrica</v>
      </c>
    </row>
    <row r="5" spans="1:26" s="22" customFormat="1" ht="12.75" customHeight="1">
      <c r="B5" s="14"/>
      <c r="C5" s="7"/>
    </row>
    <row r="6" spans="1:26" s="22" customFormat="1" ht="13.5" customHeight="1">
      <c r="B6" s="14"/>
      <c r="C6" s="10"/>
      <c r="D6" s="28"/>
      <c r="E6" s="28"/>
      <c r="O6" s="54"/>
      <c r="P6" s="54"/>
    </row>
    <row r="7" spans="1:26" ht="12.75" customHeight="1">
      <c r="A7" s="22"/>
      <c r="B7" s="14"/>
      <c r="C7" s="1053" t="s">
        <v>619</v>
      </c>
      <c r="D7" s="28"/>
      <c r="E7" s="41"/>
      <c r="F7" s="42"/>
      <c r="G7" s="60"/>
      <c r="H7" s="42"/>
      <c r="I7" s="1062" t="s">
        <v>28</v>
      </c>
      <c r="J7" s="1062"/>
      <c r="K7" s="46" t="s">
        <v>20</v>
      </c>
      <c r="L7" s="48"/>
      <c r="M7" s="42"/>
      <c r="O7" s="54"/>
      <c r="P7" s="54"/>
    </row>
    <row r="8" spans="1:26" ht="12.75" customHeight="1">
      <c r="A8" s="22"/>
      <c r="B8" s="14"/>
      <c r="C8" s="1053"/>
      <c r="D8" s="28"/>
      <c r="E8" s="44"/>
      <c r="F8" s="42" t="s">
        <v>17</v>
      </c>
      <c r="G8" s="60" t="s">
        <v>31</v>
      </c>
      <c r="H8" s="42" t="s">
        <v>18</v>
      </c>
      <c r="I8" s="45"/>
      <c r="J8" s="45" t="s">
        <v>19</v>
      </c>
      <c r="K8" s="61"/>
      <c r="L8" s="1064" t="s">
        <v>130</v>
      </c>
      <c r="M8" s="42" t="s">
        <v>21</v>
      </c>
      <c r="P8" s="54"/>
    </row>
    <row r="9" spans="1:26" ht="12.75" customHeight="1">
      <c r="A9" s="22"/>
      <c r="B9" s="14"/>
      <c r="C9" s="1053"/>
      <c r="D9" s="28"/>
      <c r="E9" s="17" t="s">
        <v>11</v>
      </c>
      <c r="F9" s="46" t="s">
        <v>30</v>
      </c>
      <c r="G9" s="43" t="s">
        <v>8</v>
      </c>
      <c r="H9" s="43" t="s">
        <v>103</v>
      </c>
      <c r="I9" s="43" t="s">
        <v>264</v>
      </c>
      <c r="J9" s="290" t="s">
        <v>265</v>
      </c>
      <c r="K9" s="290" t="s">
        <v>131</v>
      </c>
      <c r="L9" s="1065"/>
      <c r="M9" s="43" t="s">
        <v>33</v>
      </c>
      <c r="P9" s="54"/>
    </row>
    <row r="10" spans="1:26" ht="12.75" customHeight="1">
      <c r="A10" s="22"/>
      <c r="B10" s="14"/>
      <c r="C10" s="848"/>
      <c r="D10" s="28"/>
      <c r="E10" s="475" t="s">
        <v>22</v>
      </c>
      <c r="F10" s="657">
        <v>1011.3</v>
      </c>
      <c r="G10" s="657">
        <v>6895.423417</v>
      </c>
      <c r="H10" s="657">
        <v>7065</v>
      </c>
      <c r="I10" s="899">
        <f>(G10/((M10/100)*F10*8.784))*100</f>
        <v>96.647205118172081</v>
      </c>
      <c r="J10" s="658">
        <f>((G10/(F10/1000))/H10)*100</f>
        <v>96.50921119306544</v>
      </c>
      <c r="K10" s="893">
        <v>0</v>
      </c>
      <c r="L10" s="893">
        <v>19.684511423465072</v>
      </c>
      <c r="M10" s="894">
        <f t="shared" ref="M10:M17" si="0">100-K10-L10</f>
        <v>80.315488576534932</v>
      </c>
      <c r="N10" s="62"/>
      <c r="P10" s="54"/>
      <c r="Q10" s="54"/>
      <c r="R10" s="54"/>
      <c r="S10" s="847"/>
      <c r="T10" s="62"/>
      <c r="U10" s="62"/>
      <c r="V10" s="62"/>
      <c r="W10" s="62"/>
      <c r="X10" s="62"/>
      <c r="Y10" s="62"/>
      <c r="Z10" s="62"/>
    </row>
    <row r="11" spans="1:26" ht="12.75" customHeight="1">
      <c r="A11" s="22"/>
      <c r="B11" s="14"/>
      <c r="C11" s="848"/>
      <c r="D11" s="28"/>
      <c r="E11" s="475" t="s">
        <v>23</v>
      </c>
      <c r="F11" s="657">
        <v>1005.83</v>
      </c>
      <c r="G11" s="657">
        <v>8367.305687</v>
      </c>
      <c r="H11" s="657">
        <v>8740</v>
      </c>
      <c r="I11" s="899">
        <f t="shared" ref="I11:I16" si="1">(G11/((M11/100)*F11*8.784))*100</f>
        <v>95.198523383671201</v>
      </c>
      <c r="J11" s="658">
        <f t="shared" ref="J11:J16" si="2">((G11/(F11/1000))/H11)*100</f>
        <v>95.18085860349494</v>
      </c>
      <c r="K11" s="893">
        <v>0</v>
      </c>
      <c r="L11" s="893">
        <v>0.51937352834434947</v>
      </c>
      <c r="M11" s="894">
        <f t="shared" si="0"/>
        <v>99.480626471655654</v>
      </c>
      <c r="N11" s="62"/>
      <c r="P11" s="54"/>
      <c r="Q11" s="54"/>
      <c r="R11" s="54"/>
      <c r="S11" s="847"/>
    </row>
    <row r="12" spans="1:26" ht="12.75" customHeight="1">
      <c r="A12" s="22"/>
      <c r="B12" s="14"/>
      <c r="C12" s="848"/>
      <c r="D12" s="28"/>
      <c r="E12" s="475" t="s">
        <v>29</v>
      </c>
      <c r="F12" s="657">
        <v>995.8</v>
      </c>
      <c r="G12" s="657">
        <v>7672.1126759999997</v>
      </c>
      <c r="H12" s="657">
        <v>7860</v>
      </c>
      <c r="I12" s="899">
        <f t="shared" si="1"/>
        <v>99.224185583279663</v>
      </c>
      <c r="J12" s="658">
        <f t="shared" si="2"/>
        <v>98.021265344983291</v>
      </c>
      <c r="K12" s="893">
        <v>0</v>
      </c>
      <c r="L12" s="893">
        <v>11.603925261142416</v>
      </c>
      <c r="M12" s="894">
        <f t="shared" si="0"/>
        <v>88.396074738857578</v>
      </c>
      <c r="N12" s="62"/>
      <c r="P12" s="54"/>
      <c r="Q12" s="54"/>
      <c r="R12" s="54"/>
      <c r="S12" s="847"/>
    </row>
    <row r="13" spans="1:26" ht="12.75" customHeight="1">
      <c r="A13" s="22"/>
      <c r="B13" s="14"/>
      <c r="C13" s="848"/>
      <c r="D13" s="28"/>
      <c r="E13" s="475" t="s">
        <v>24</v>
      </c>
      <c r="F13" s="657">
        <v>991.7</v>
      </c>
      <c r="G13" s="657">
        <v>7341.3821349999907</v>
      </c>
      <c r="H13" s="657">
        <v>7561</v>
      </c>
      <c r="I13" s="899">
        <f t="shared" si="1"/>
        <v>98.738538664296073</v>
      </c>
      <c r="J13" s="658">
        <f t="shared" si="2"/>
        <v>97.908022581341157</v>
      </c>
      <c r="K13" s="893">
        <v>9.0256906458394575</v>
      </c>
      <c r="L13" s="893">
        <v>5.6213674132824831</v>
      </c>
      <c r="M13" s="894">
        <f t="shared" si="0"/>
        <v>85.352941940878054</v>
      </c>
      <c r="N13" s="62"/>
      <c r="P13" s="54"/>
      <c r="Q13" s="54"/>
      <c r="R13" s="54"/>
      <c r="S13" s="847"/>
    </row>
    <row r="14" spans="1:26" ht="12.75" customHeight="1">
      <c r="C14" s="848"/>
      <c r="E14" s="475" t="s">
        <v>16</v>
      </c>
      <c r="F14" s="657">
        <v>1063.94</v>
      </c>
      <c r="G14" s="657">
        <v>8892.0276889999986</v>
      </c>
      <c r="H14" s="657">
        <v>8784</v>
      </c>
      <c r="I14" s="899">
        <f t="shared" si="1"/>
        <v>95.513030172573892</v>
      </c>
      <c r="J14" s="658">
        <f t="shared" si="2"/>
        <v>95.146176868599156</v>
      </c>
      <c r="K14" s="893">
        <v>0</v>
      </c>
      <c r="L14" s="893">
        <v>0.38408717984539992</v>
      </c>
      <c r="M14" s="894">
        <f t="shared" si="0"/>
        <v>99.615912820154605</v>
      </c>
      <c r="N14" s="62"/>
      <c r="P14" s="54"/>
      <c r="Q14" s="54"/>
      <c r="R14" s="54"/>
      <c r="S14" s="847"/>
    </row>
    <row r="15" spans="1:26" ht="12.75" customHeight="1">
      <c r="C15" s="848"/>
      <c r="E15" s="475" t="s">
        <v>12</v>
      </c>
      <c r="F15" s="657">
        <v>1003.41</v>
      </c>
      <c r="G15" s="657">
        <v>7715.1184790000007</v>
      </c>
      <c r="H15" s="657">
        <v>7982</v>
      </c>
      <c r="I15" s="899">
        <f t="shared" si="1"/>
        <v>96.32797960757874</v>
      </c>
      <c r="J15" s="658">
        <f t="shared" si="2"/>
        <v>96.327979607578769</v>
      </c>
      <c r="K15" s="893">
        <v>9.1302367941711893</v>
      </c>
      <c r="L15" s="893">
        <v>0</v>
      </c>
      <c r="M15" s="894">
        <f t="shared" si="0"/>
        <v>90.869763205828804</v>
      </c>
      <c r="N15" s="62"/>
      <c r="P15" s="54"/>
      <c r="Q15" s="54"/>
      <c r="R15" s="54"/>
      <c r="S15" s="847"/>
    </row>
    <row r="16" spans="1:26" ht="12.75" customHeight="1">
      <c r="C16" s="848"/>
      <c r="E16" s="496" t="s">
        <v>27</v>
      </c>
      <c r="F16" s="659">
        <v>1045.31</v>
      </c>
      <c r="G16" s="659">
        <v>8873.4048280000006</v>
      </c>
      <c r="H16" s="659">
        <v>8752</v>
      </c>
      <c r="I16" s="900">
        <f t="shared" si="1"/>
        <v>97.594808845632471</v>
      </c>
      <c r="J16" s="660">
        <f t="shared" si="2"/>
        <v>96.992439259072711</v>
      </c>
      <c r="K16" s="895">
        <v>0</v>
      </c>
      <c r="L16" s="895">
        <v>0.97926500127120097</v>
      </c>
      <c r="M16" s="896">
        <f t="shared" si="0"/>
        <v>99.020734998728798</v>
      </c>
      <c r="N16" s="62"/>
      <c r="P16" s="54"/>
      <c r="Q16" s="54"/>
      <c r="R16" s="54"/>
      <c r="S16" s="847"/>
    </row>
    <row r="17" spans="1:14" ht="16.5" customHeight="1">
      <c r="E17" s="661" t="s">
        <v>0</v>
      </c>
      <c r="F17" s="662">
        <f>SUM(F10:F16)</f>
        <v>7117.2899999999991</v>
      </c>
      <c r="G17" s="662">
        <f>SUM(G10:G16)</f>
        <v>55756.774910999986</v>
      </c>
      <c r="H17" s="1003">
        <f>SUMPRODUCT(F10:F16,H10:H16)/SUM(F10:F16)</f>
        <v>8116.0724236331525</v>
      </c>
      <c r="I17" s="901">
        <f>(G17/((M17/100)*(F17*8.784)))*100</f>
        <v>96.964532512402286</v>
      </c>
      <c r="J17" s="663">
        <f>((G17/(F17/1000))/H17)*100</f>
        <v>96.52439086959329</v>
      </c>
      <c r="K17" s="897">
        <v>2.5448290075802968</v>
      </c>
      <c r="L17" s="897">
        <v>5.4784869320270646</v>
      </c>
      <c r="M17" s="898">
        <f t="shared" si="0"/>
        <v>91.976684060392643</v>
      </c>
      <c r="N17" s="62"/>
    </row>
    <row r="18" spans="1:14" ht="24" customHeight="1">
      <c r="E18" s="1061" t="s">
        <v>511</v>
      </c>
      <c r="F18" s="1061"/>
      <c r="G18" s="1061"/>
      <c r="H18" s="1061"/>
      <c r="I18" s="1061"/>
      <c r="J18" s="1061"/>
      <c r="K18" s="1061"/>
      <c r="L18" s="1061"/>
      <c r="M18" s="1061"/>
      <c r="N18" s="62"/>
    </row>
    <row r="19" spans="1:14" ht="24" customHeight="1">
      <c r="E19" s="1070" t="s">
        <v>308</v>
      </c>
      <c r="F19" s="1070"/>
      <c r="G19" s="1070"/>
      <c r="H19" s="1070"/>
      <c r="I19" s="1070"/>
      <c r="J19" s="1070"/>
      <c r="K19" s="1070"/>
      <c r="L19" s="1070"/>
      <c r="M19" s="1070"/>
    </row>
    <row r="20" spans="1:14" ht="24" customHeight="1">
      <c r="E20" s="1070" t="s">
        <v>307</v>
      </c>
      <c r="F20" s="1070"/>
      <c r="G20" s="1070"/>
      <c r="H20" s="1070"/>
      <c r="I20" s="1070"/>
      <c r="J20" s="1070"/>
      <c r="K20" s="1070"/>
      <c r="L20" s="1070"/>
      <c r="M20" s="1070"/>
    </row>
    <row r="21" spans="1:14" ht="12.75" customHeight="1">
      <c r="E21" s="95"/>
      <c r="F21" s="95"/>
      <c r="G21" s="95"/>
      <c r="H21" s="783"/>
      <c r="I21" s="31"/>
      <c r="J21" s="95"/>
      <c r="K21" s="95"/>
      <c r="L21" s="95"/>
      <c r="M21" s="95"/>
    </row>
    <row r="22" spans="1:14" s="56" customFormat="1" ht="16.5" customHeight="1">
      <c r="A22" s="27"/>
      <c r="B22" s="27"/>
      <c r="C22" s="27"/>
      <c r="D22" s="27"/>
    </row>
    <row r="23" spans="1:14" ht="12.75" customHeight="1">
      <c r="C23" s="1053" t="s">
        <v>505</v>
      </c>
      <c r="D23" s="28"/>
      <c r="E23" s="41"/>
      <c r="F23" s="42"/>
      <c r="G23" s="60"/>
      <c r="H23" s="42"/>
      <c r="I23" s="1062" t="s">
        <v>28</v>
      </c>
      <c r="J23" s="1062"/>
      <c r="K23" s="46" t="s">
        <v>20</v>
      </c>
      <c r="L23" s="48"/>
      <c r="M23" s="42"/>
    </row>
    <row r="24" spans="1:14" ht="12.75" customHeight="1">
      <c r="C24" s="1053"/>
      <c r="D24" s="28"/>
      <c r="E24" s="44"/>
      <c r="F24" s="42" t="s">
        <v>17</v>
      </c>
      <c r="G24" s="60" t="s">
        <v>31</v>
      </c>
      <c r="H24" s="42" t="s">
        <v>18</v>
      </c>
      <c r="I24" s="45"/>
      <c r="J24" s="45" t="s">
        <v>19</v>
      </c>
      <c r="K24" s="61"/>
      <c r="L24" s="1064" t="s">
        <v>130</v>
      </c>
      <c r="M24" s="42" t="s">
        <v>21</v>
      </c>
    </row>
    <row r="25" spans="1:14" ht="12.75" customHeight="1">
      <c r="C25" s="1053"/>
      <c r="D25" s="28"/>
      <c r="E25" s="17" t="s">
        <v>11</v>
      </c>
      <c r="F25" s="46" t="s">
        <v>30</v>
      </c>
      <c r="G25" s="43" t="s">
        <v>8</v>
      </c>
      <c r="H25" s="43" t="s">
        <v>103</v>
      </c>
      <c r="I25" s="43" t="s">
        <v>264</v>
      </c>
      <c r="J25" s="297" t="s">
        <v>265</v>
      </c>
      <c r="K25" s="290" t="s">
        <v>131</v>
      </c>
      <c r="L25" s="1065"/>
      <c r="M25" s="43" t="s">
        <v>33</v>
      </c>
    </row>
    <row r="26" spans="1:14" ht="12.75" customHeight="1">
      <c r="C26" s="90"/>
      <c r="D26" s="28"/>
      <c r="E26" s="475" t="s">
        <v>22</v>
      </c>
      <c r="F26" s="657">
        <v>1011.3</v>
      </c>
      <c r="G26" s="657">
        <v>8660.3619660000004</v>
      </c>
      <c r="H26" s="657">
        <v>8760</v>
      </c>
      <c r="I26" s="899">
        <f>(G26/((M26/100)*F26*8.76))*100</f>
        <v>98.170757996051989</v>
      </c>
      <c r="J26" s="658">
        <f>((G26/(F26/1000))/H26)*100</f>
        <v>97.757915080142354</v>
      </c>
      <c r="K26" s="893">
        <v>0</v>
      </c>
      <c r="L26" s="893">
        <v>0.42053552843733677</v>
      </c>
      <c r="M26" s="894">
        <f t="shared" ref="M26:M33" si="3">100-K26-L26</f>
        <v>99.579464471562659</v>
      </c>
      <c r="N26" s="62"/>
    </row>
    <row r="27" spans="1:14" ht="12.75" customHeight="1">
      <c r="C27" s="90"/>
      <c r="D27" s="28"/>
      <c r="E27" s="475" t="s">
        <v>23</v>
      </c>
      <c r="F27" s="657">
        <v>1005.83</v>
      </c>
      <c r="G27" s="657">
        <v>7655.1099850000001</v>
      </c>
      <c r="H27" s="657">
        <v>7824</v>
      </c>
      <c r="I27" s="899">
        <f t="shared" ref="I27:I32" si="4">(G27/((M27/100)*F27*8.76))*100</f>
        <v>97.274276258269182</v>
      </c>
      <c r="J27" s="658">
        <f t="shared" ref="J27:J32" si="5">((G27/(F27/1000))/H27)*100</f>
        <v>97.274276258269097</v>
      </c>
      <c r="K27" s="893">
        <v>9.600456621004632</v>
      </c>
      <c r="L27" s="893">
        <v>1.0844748858447562</v>
      </c>
      <c r="M27" s="894">
        <f t="shared" si="3"/>
        <v>89.315068493150605</v>
      </c>
      <c r="N27" s="62"/>
    </row>
    <row r="28" spans="1:14" ht="12.75" customHeight="1">
      <c r="C28" s="12"/>
      <c r="D28" s="28"/>
      <c r="E28" s="475" t="s">
        <v>29</v>
      </c>
      <c r="F28" s="657">
        <v>995.8</v>
      </c>
      <c r="G28" s="657">
        <v>8637.449799</v>
      </c>
      <c r="H28" s="657">
        <v>8760</v>
      </c>
      <c r="I28" s="899">
        <f t="shared" si="4"/>
        <v>99.016896066217853</v>
      </c>
      <c r="J28" s="658">
        <f t="shared" si="5"/>
        <v>99.016896066217853</v>
      </c>
      <c r="K28" s="893">
        <v>0</v>
      </c>
      <c r="L28" s="893">
        <v>0</v>
      </c>
      <c r="M28" s="894">
        <f t="shared" si="3"/>
        <v>100</v>
      </c>
      <c r="N28" s="62"/>
    </row>
    <row r="29" spans="1:14" ht="12.75" customHeight="1">
      <c r="C29" s="12"/>
      <c r="D29" s="28"/>
      <c r="E29" s="475" t="s">
        <v>24</v>
      </c>
      <c r="F29" s="657">
        <v>991.7</v>
      </c>
      <c r="G29" s="657">
        <v>7569.628463</v>
      </c>
      <c r="H29" s="657">
        <v>7782</v>
      </c>
      <c r="I29" s="899">
        <f>(G29/((M29/100)*F29*8.76))*100</f>
        <v>99.114703908840568</v>
      </c>
      <c r="J29" s="658">
        <f t="shared" si="5"/>
        <v>98.085096573987627</v>
      </c>
      <c r="K29" s="893">
        <v>9.0410958904108973</v>
      </c>
      <c r="L29" s="893">
        <v>3.0461154523181473</v>
      </c>
      <c r="M29" s="894">
        <f t="shared" si="3"/>
        <v>87.912788657270951</v>
      </c>
      <c r="N29" s="62"/>
    </row>
    <row r="30" spans="1:14" ht="12.75" customHeight="1">
      <c r="C30" s="12"/>
      <c r="E30" s="475" t="s">
        <v>16</v>
      </c>
      <c r="F30" s="657">
        <v>1063.94</v>
      </c>
      <c r="G30" s="657">
        <v>8056.1628199999905</v>
      </c>
      <c r="H30" s="657">
        <v>7852</v>
      </c>
      <c r="I30" s="899">
        <f t="shared" si="4"/>
        <v>96.685972197200996</v>
      </c>
      <c r="J30" s="658">
        <f t="shared" si="5"/>
        <v>96.434138954533793</v>
      </c>
      <c r="K30" s="893">
        <v>9.2684551025111404</v>
      </c>
      <c r="L30" s="893">
        <v>1.3303088468763746</v>
      </c>
      <c r="M30" s="894">
        <f t="shared" si="3"/>
        <v>89.401236050612482</v>
      </c>
      <c r="N30" s="62"/>
    </row>
    <row r="31" spans="1:14" ht="12.75" customHeight="1">
      <c r="E31" s="475" t="s">
        <v>12</v>
      </c>
      <c r="F31" s="657">
        <v>1003.41</v>
      </c>
      <c r="G31" s="657">
        <v>7892.0727879999995</v>
      </c>
      <c r="H31" s="657">
        <v>8048</v>
      </c>
      <c r="I31" s="899">
        <f t="shared" si="4"/>
        <v>97.755941085035161</v>
      </c>
      <c r="J31" s="658">
        <f t="shared" si="5"/>
        <v>97.729277804832634</v>
      </c>
      <c r="K31" s="893">
        <v>8.1278538812785115</v>
      </c>
      <c r="L31" s="893">
        <v>2.5058454223675943E-2</v>
      </c>
      <c r="M31" s="894">
        <f t="shared" si="3"/>
        <v>91.847087664497806</v>
      </c>
      <c r="N31" s="62"/>
    </row>
    <row r="32" spans="1:14" ht="12.75" customHeight="1">
      <c r="E32" s="496" t="s">
        <v>27</v>
      </c>
      <c r="F32" s="659">
        <v>1045.31</v>
      </c>
      <c r="G32" s="659">
        <v>7353.4409539999997</v>
      </c>
      <c r="H32" s="659">
        <v>7297</v>
      </c>
      <c r="I32" s="900">
        <f t="shared" si="4"/>
        <v>96.999393602603206</v>
      </c>
      <c r="J32" s="660">
        <f t="shared" si="5"/>
        <v>96.405354988074947</v>
      </c>
      <c r="K32" s="895">
        <v>10.958904109589113</v>
      </c>
      <c r="L32" s="895">
        <v>6.2521450441135693</v>
      </c>
      <c r="M32" s="896">
        <f t="shared" si="3"/>
        <v>82.788950846297311</v>
      </c>
      <c r="N32" s="62"/>
    </row>
    <row r="33" spans="5:14" ht="16.149999999999999" customHeight="1">
      <c r="E33" s="661" t="s">
        <v>0</v>
      </c>
      <c r="F33" s="662">
        <f>SUM(F26:F32)</f>
        <v>7117.2899999999991</v>
      </c>
      <c r="G33" s="662">
        <f>SUM(G26:G32)</f>
        <v>55824.226774999988</v>
      </c>
      <c r="H33" s="1003">
        <f>SUMPRODUCT(F26:F32,H26:H32)/SUM(F26:F32)</f>
        <v>8040.4686264013426</v>
      </c>
      <c r="I33" s="901">
        <f>(G33/((M33/100)*(F33*8.76)))*100</f>
        <v>97.871531089720193</v>
      </c>
      <c r="J33" s="663">
        <f>((G33/(F33/1000))/H33)*100</f>
        <v>97.549869509886634</v>
      </c>
      <c r="K33" s="897">
        <v>6.7573953939353935</v>
      </c>
      <c r="L33" s="897">
        <v>1.7580946950945544</v>
      </c>
      <c r="M33" s="898">
        <f t="shared" si="3"/>
        <v>91.484509910970047</v>
      </c>
      <c r="N33" s="62"/>
    </row>
    <row r="34" spans="5:14" ht="24" customHeight="1">
      <c r="E34" s="1061" t="s">
        <v>511</v>
      </c>
      <c r="F34" s="1061"/>
      <c r="G34" s="1061"/>
      <c r="H34" s="1061"/>
      <c r="I34" s="1061"/>
      <c r="J34" s="1061"/>
      <c r="K34" s="1061"/>
      <c r="L34" s="1061"/>
      <c r="M34" s="1061"/>
      <c r="N34" s="62"/>
    </row>
    <row r="35" spans="5:14" ht="24" customHeight="1">
      <c r="E35" s="1070" t="s">
        <v>308</v>
      </c>
      <c r="F35" s="1070"/>
      <c r="G35" s="1070"/>
      <c r="H35" s="1070"/>
      <c r="I35" s="1070"/>
      <c r="J35" s="1070"/>
      <c r="K35" s="1070"/>
      <c r="L35" s="1070"/>
      <c r="M35" s="1070"/>
    </row>
    <row r="36" spans="5:14" ht="24" customHeight="1">
      <c r="E36" s="1070" t="s">
        <v>307</v>
      </c>
      <c r="F36" s="1070"/>
      <c r="G36" s="1070"/>
      <c r="H36" s="1070"/>
      <c r="I36" s="1070"/>
      <c r="J36" s="1070"/>
      <c r="K36" s="1070"/>
      <c r="L36" s="1070"/>
      <c r="M36" s="1070"/>
    </row>
    <row r="37" spans="5:14" ht="12.75" customHeight="1">
      <c r="E37" s="1069"/>
      <c r="F37" s="1069"/>
      <c r="G37" s="1069"/>
      <c r="H37" s="1069"/>
      <c r="I37" s="1069"/>
      <c r="J37" s="1069"/>
      <c r="K37" s="1069"/>
      <c r="L37" s="1069"/>
      <c r="M37" s="1069"/>
    </row>
    <row r="38" spans="5:14" ht="12.75" customHeight="1">
      <c r="E38" s="95"/>
      <c r="F38" s="95"/>
      <c r="G38" s="95"/>
      <c r="H38" s="95"/>
      <c r="I38" s="95"/>
      <c r="J38" s="95"/>
      <c r="K38" s="95"/>
      <c r="L38" s="95"/>
      <c r="M38" s="95"/>
    </row>
    <row r="39" spans="5:14" ht="12.75" customHeight="1">
      <c r="F39" s="62"/>
      <c r="H39" s="57"/>
    </row>
    <row r="40" spans="5:14">
      <c r="H40" s="57"/>
    </row>
    <row r="41" spans="5:14">
      <c r="H41" s="59"/>
    </row>
    <row r="42" spans="5:14">
      <c r="H42" s="57"/>
    </row>
    <row r="43" spans="5:14">
      <c r="H43" s="57"/>
    </row>
    <row r="44" spans="5:14">
      <c r="H44" s="57"/>
    </row>
    <row r="45" spans="5:14">
      <c r="H45" s="57"/>
    </row>
    <row r="46" spans="5:14">
      <c r="H46" s="57"/>
    </row>
    <row r="47" spans="5:14">
      <c r="H47" s="57"/>
    </row>
    <row r="48" spans="5:14">
      <c r="H48" s="57"/>
    </row>
    <row r="49" spans="8:8">
      <c r="H49" s="57"/>
    </row>
    <row r="50" spans="8:8">
      <c r="H50" s="57"/>
    </row>
    <row r="51" spans="8:8">
      <c r="H51" s="57"/>
    </row>
    <row r="52" spans="8:8">
      <c r="H52" s="57"/>
    </row>
    <row r="53" spans="8:8">
      <c r="H53" s="57"/>
    </row>
    <row r="54" spans="8:8">
      <c r="H54" s="58"/>
    </row>
    <row r="55" spans="8:8">
      <c r="H55" s="58"/>
    </row>
  </sheetData>
  <mergeCells count="14">
    <mergeCell ref="E3:M3"/>
    <mergeCell ref="I7:J7"/>
    <mergeCell ref="L8:L9"/>
    <mergeCell ref="E19:M19"/>
    <mergeCell ref="E20:M20"/>
    <mergeCell ref="E37:M37"/>
    <mergeCell ref="I23:J23"/>
    <mergeCell ref="L24:L25"/>
    <mergeCell ref="C23:C25"/>
    <mergeCell ref="C7:C9"/>
    <mergeCell ref="E35:M35"/>
    <mergeCell ref="E36:M36"/>
    <mergeCell ref="E18:M18"/>
    <mergeCell ref="E34:M34"/>
  </mergeCells>
  <hyperlinks>
    <hyperlink ref="C4" location="Indice!A1" display="Indice!A1" xr:uid="{00000000-0004-0000-2500-000000000000}"/>
  </hyperlinks>
  <printOptions horizontalCentered="1" verticalCentered="1"/>
  <pageMargins left="0.78740157480314965" right="0.74803149606299213" top="0.78740157480314965" bottom="0.98425196850393704" header="0" footer="0"/>
  <pageSetup paperSize="9" scale="86" orientation="landscape" cellComments="asDisplayed" horizontalDpi="4294967292" verticalDpi="4294967292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4">
    <pageSetUpPr autoPageBreaks="0"/>
  </sheetPr>
  <dimension ref="A1:BO32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0.140625" style="1" customWidth="1"/>
    <col min="2" max="2" width="2.7109375" style="1" customWidth="1"/>
    <col min="3" max="3" width="23.7109375" style="1" customWidth="1"/>
    <col min="4" max="4" width="1.28515625" style="1" customWidth="1"/>
    <col min="5" max="5" width="23.5703125" style="33" customWidth="1"/>
    <col min="6" max="7" width="8.7109375" style="33" customWidth="1"/>
    <col min="8" max="8" width="2.5703125" style="33" customWidth="1"/>
    <col min="9" max="10" width="8.7109375" style="33" customWidth="1"/>
    <col min="11" max="11" width="2.5703125" style="33" customWidth="1"/>
    <col min="12" max="13" width="8.7109375" style="33" customWidth="1"/>
    <col min="14" max="253" width="11.42578125" style="33"/>
    <col min="254" max="254" width="0.140625" style="33" customWidth="1"/>
    <col min="255" max="255" width="2.7109375" style="33" customWidth="1"/>
    <col min="256" max="256" width="15.42578125" style="33" customWidth="1"/>
    <col min="257" max="257" width="1.28515625" style="33" customWidth="1"/>
    <col min="258" max="258" width="23.5703125" style="33" customWidth="1"/>
    <col min="259" max="260" width="8.7109375" style="33" customWidth="1"/>
    <col min="261" max="261" width="2.140625" style="33" customWidth="1"/>
    <col min="262" max="263" width="8.7109375" style="33" customWidth="1"/>
    <col min="264" max="264" width="2.5703125" style="33" customWidth="1"/>
    <col min="265" max="266" width="8.7109375" style="33" customWidth="1"/>
    <col min="267" max="267" width="2.5703125" style="33" customWidth="1"/>
    <col min="268" max="269" width="8.7109375" style="33" customWidth="1"/>
    <col min="270" max="509" width="11.42578125" style="33"/>
    <col min="510" max="510" width="0.140625" style="33" customWidth="1"/>
    <col min="511" max="511" width="2.7109375" style="33" customWidth="1"/>
    <col min="512" max="512" width="15.42578125" style="33" customWidth="1"/>
    <col min="513" max="513" width="1.28515625" style="33" customWidth="1"/>
    <col min="514" max="514" width="23.5703125" style="33" customWidth="1"/>
    <col min="515" max="516" width="8.7109375" style="33" customWidth="1"/>
    <col min="517" max="517" width="2.140625" style="33" customWidth="1"/>
    <col min="518" max="519" width="8.7109375" style="33" customWidth="1"/>
    <col min="520" max="520" width="2.5703125" style="33" customWidth="1"/>
    <col min="521" max="522" width="8.7109375" style="33" customWidth="1"/>
    <col min="523" max="523" width="2.5703125" style="33" customWidth="1"/>
    <col min="524" max="525" width="8.7109375" style="33" customWidth="1"/>
    <col min="526" max="765" width="11.42578125" style="33"/>
    <col min="766" max="766" width="0.140625" style="33" customWidth="1"/>
    <col min="767" max="767" width="2.7109375" style="33" customWidth="1"/>
    <col min="768" max="768" width="15.42578125" style="33" customWidth="1"/>
    <col min="769" max="769" width="1.28515625" style="33" customWidth="1"/>
    <col min="770" max="770" width="23.5703125" style="33" customWidth="1"/>
    <col min="771" max="772" width="8.7109375" style="33" customWidth="1"/>
    <col min="773" max="773" width="2.140625" style="33" customWidth="1"/>
    <col min="774" max="775" width="8.7109375" style="33" customWidth="1"/>
    <col min="776" max="776" width="2.5703125" style="33" customWidth="1"/>
    <col min="777" max="778" width="8.7109375" style="33" customWidth="1"/>
    <col min="779" max="779" width="2.5703125" style="33" customWidth="1"/>
    <col min="780" max="781" width="8.7109375" style="33" customWidth="1"/>
    <col min="782" max="1021" width="11.42578125" style="33"/>
    <col min="1022" max="1022" width="0.140625" style="33" customWidth="1"/>
    <col min="1023" max="1023" width="2.7109375" style="33" customWidth="1"/>
    <col min="1024" max="1024" width="15.42578125" style="33" customWidth="1"/>
    <col min="1025" max="1025" width="1.28515625" style="33" customWidth="1"/>
    <col min="1026" max="1026" width="23.5703125" style="33" customWidth="1"/>
    <col min="1027" max="1028" width="8.7109375" style="33" customWidth="1"/>
    <col min="1029" max="1029" width="2.140625" style="33" customWidth="1"/>
    <col min="1030" max="1031" width="8.7109375" style="33" customWidth="1"/>
    <col min="1032" max="1032" width="2.5703125" style="33" customWidth="1"/>
    <col min="1033" max="1034" width="8.7109375" style="33" customWidth="1"/>
    <col min="1035" max="1035" width="2.5703125" style="33" customWidth="1"/>
    <col min="1036" max="1037" width="8.7109375" style="33" customWidth="1"/>
    <col min="1038" max="1277" width="11.42578125" style="33"/>
    <col min="1278" max="1278" width="0.140625" style="33" customWidth="1"/>
    <col min="1279" max="1279" width="2.7109375" style="33" customWidth="1"/>
    <col min="1280" max="1280" width="15.42578125" style="33" customWidth="1"/>
    <col min="1281" max="1281" width="1.28515625" style="33" customWidth="1"/>
    <col min="1282" max="1282" width="23.5703125" style="33" customWidth="1"/>
    <col min="1283" max="1284" width="8.7109375" style="33" customWidth="1"/>
    <col min="1285" max="1285" width="2.140625" style="33" customWidth="1"/>
    <col min="1286" max="1287" width="8.7109375" style="33" customWidth="1"/>
    <col min="1288" max="1288" width="2.5703125" style="33" customWidth="1"/>
    <col min="1289" max="1290" width="8.7109375" style="33" customWidth="1"/>
    <col min="1291" max="1291" width="2.5703125" style="33" customWidth="1"/>
    <col min="1292" max="1293" width="8.7109375" style="33" customWidth="1"/>
    <col min="1294" max="1533" width="11.42578125" style="33"/>
    <col min="1534" max="1534" width="0.140625" style="33" customWidth="1"/>
    <col min="1535" max="1535" width="2.7109375" style="33" customWidth="1"/>
    <col min="1536" max="1536" width="15.42578125" style="33" customWidth="1"/>
    <col min="1537" max="1537" width="1.28515625" style="33" customWidth="1"/>
    <col min="1538" max="1538" width="23.5703125" style="33" customWidth="1"/>
    <col min="1539" max="1540" width="8.7109375" style="33" customWidth="1"/>
    <col min="1541" max="1541" width="2.140625" style="33" customWidth="1"/>
    <col min="1542" max="1543" width="8.7109375" style="33" customWidth="1"/>
    <col min="1544" max="1544" width="2.5703125" style="33" customWidth="1"/>
    <col min="1545" max="1546" width="8.7109375" style="33" customWidth="1"/>
    <col min="1547" max="1547" width="2.5703125" style="33" customWidth="1"/>
    <col min="1548" max="1549" width="8.7109375" style="33" customWidth="1"/>
    <col min="1550" max="1789" width="11.42578125" style="33"/>
    <col min="1790" max="1790" width="0.140625" style="33" customWidth="1"/>
    <col min="1791" max="1791" width="2.7109375" style="33" customWidth="1"/>
    <col min="1792" max="1792" width="15.42578125" style="33" customWidth="1"/>
    <col min="1793" max="1793" width="1.28515625" style="33" customWidth="1"/>
    <col min="1794" max="1794" width="23.5703125" style="33" customWidth="1"/>
    <col min="1795" max="1796" width="8.7109375" style="33" customWidth="1"/>
    <col min="1797" max="1797" width="2.140625" style="33" customWidth="1"/>
    <col min="1798" max="1799" width="8.7109375" style="33" customWidth="1"/>
    <col min="1800" max="1800" width="2.5703125" style="33" customWidth="1"/>
    <col min="1801" max="1802" width="8.7109375" style="33" customWidth="1"/>
    <col min="1803" max="1803" width="2.5703125" style="33" customWidth="1"/>
    <col min="1804" max="1805" width="8.7109375" style="33" customWidth="1"/>
    <col min="1806" max="2045" width="11.42578125" style="33"/>
    <col min="2046" max="2046" width="0.140625" style="33" customWidth="1"/>
    <col min="2047" max="2047" width="2.7109375" style="33" customWidth="1"/>
    <col min="2048" max="2048" width="15.42578125" style="33" customWidth="1"/>
    <col min="2049" max="2049" width="1.28515625" style="33" customWidth="1"/>
    <col min="2050" max="2050" width="23.5703125" style="33" customWidth="1"/>
    <col min="2051" max="2052" width="8.7109375" style="33" customWidth="1"/>
    <col min="2053" max="2053" width="2.140625" style="33" customWidth="1"/>
    <col min="2054" max="2055" width="8.7109375" style="33" customWidth="1"/>
    <col min="2056" max="2056" width="2.5703125" style="33" customWidth="1"/>
    <col min="2057" max="2058" width="8.7109375" style="33" customWidth="1"/>
    <col min="2059" max="2059" width="2.5703125" style="33" customWidth="1"/>
    <col min="2060" max="2061" width="8.7109375" style="33" customWidth="1"/>
    <col min="2062" max="2301" width="11.42578125" style="33"/>
    <col min="2302" max="2302" width="0.140625" style="33" customWidth="1"/>
    <col min="2303" max="2303" width="2.7109375" style="33" customWidth="1"/>
    <col min="2304" max="2304" width="15.42578125" style="33" customWidth="1"/>
    <col min="2305" max="2305" width="1.28515625" style="33" customWidth="1"/>
    <col min="2306" max="2306" width="23.5703125" style="33" customWidth="1"/>
    <col min="2307" max="2308" width="8.7109375" style="33" customWidth="1"/>
    <col min="2309" max="2309" width="2.140625" style="33" customWidth="1"/>
    <col min="2310" max="2311" width="8.7109375" style="33" customWidth="1"/>
    <col min="2312" max="2312" width="2.5703125" style="33" customWidth="1"/>
    <col min="2313" max="2314" width="8.7109375" style="33" customWidth="1"/>
    <col min="2315" max="2315" width="2.5703125" style="33" customWidth="1"/>
    <col min="2316" max="2317" width="8.7109375" style="33" customWidth="1"/>
    <col min="2318" max="2557" width="11.42578125" style="33"/>
    <col min="2558" max="2558" width="0.140625" style="33" customWidth="1"/>
    <col min="2559" max="2559" width="2.7109375" style="33" customWidth="1"/>
    <col min="2560" max="2560" width="15.42578125" style="33" customWidth="1"/>
    <col min="2561" max="2561" width="1.28515625" style="33" customWidth="1"/>
    <col min="2562" max="2562" width="23.5703125" style="33" customWidth="1"/>
    <col min="2563" max="2564" width="8.7109375" style="33" customWidth="1"/>
    <col min="2565" max="2565" width="2.140625" style="33" customWidth="1"/>
    <col min="2566" max="2567" width="8.7109375" style="33" customWidth="1"/>
    <col min="2568" max="2568" width="2.5703125" style="33" customWidth="1"/>
    <col min="2569" max="2570" width="8.7109375" style="33" customWidth="1"/>
    <col min="2571" max="2571" width="2.5703125" style="33" customWidth="1"/>
    <col min="2572" max="2573" width="8.7109375" style="33" customWidth="1"/>
    <col min="2574" max="2813" width="11.42578125" style="33"/>
    <col min="2814" max="2814" width="0.140625" style="33" customWidth="1"/>
    <col min="2815" max="2815" width="2.7109375" style="33" customWidth="1"/>
    <col min="2816" max="2816" width="15.42578125" style="33" customWidth="1"/>
    <col min="2817" max="2817" width="1.28515625" style="33" customWidth="1"/>
    <col min="2818" max="2818" width="23.5703125" style="33" customWidth="1"/>
    <col min="2819" max="2820" width="8.7109375" style="33" customWidth="1"/>
    <col min="2821" max="2821" width="2.140625" style="33" customWidth="1"/>
    <col min="2822" max="2823" width="8.7109375" style="33" customWidth="1"/>
    <col min="2824" max="2824" width="2.5703125" style="33" customWidth="1"/>
    <col min="2825" max="2826" width="8.7109375" style="33" customWidth="1"/>
    <col min="2827" max="2827" width="2.5703125" style="33" customWidth="1"/>
    <col min="2828" max="2829" width="8.7109375" style="33" customWidth="1"/>
    <col min="2830" max="3069" width="11.42578125" style="33"/>
    <col min="3070" max="3070" width="0.140625" style="33" customWidth="1"/>
    <col min="3071" max="3071" width="2.7109375" style="33" customWidth="1"/>
    <col min="3072" max="3072" width="15.42578125" style="33" customWidth="1"/>
    <col min="3073" max="3073" width="1.28515625" style="33" customWidth="1"/>
    <col min="3074" max="3074" width="23.5703125" style="33" customWidth="1"/>
    <col min="3075" max="3076" width="8.7109375" style="33" customWidth="1"/>
    <col min="3077" max="3077" width="2.140625" style="33" customWidth="1"/>
    <col min="3078" max="3079" width="8.7109375" style="33" customWidth="1"/>
    <col min="3080" max="3080" width="2.5703125" style="33" customWidth="1"/>
    <col min="3081" max="3082" width="8.7109375" style="33" customWidth="1"/>
    <col min="3083" max="3083" width="2.5703125" style="33" customWidth="1"/>
    <col min="3084" max="3085" width="8.7109375" style="33" customWidth="1"/>
    <col min="3086" max="3325" width="11.42578125" style="33"/>
    <col min="3326" max="3326" width="0.140625" style="33" customWidth="1"/>
    <col min="3327" max="3327" width="2.7109375" style="33" customWidth="1"/>
    <col min="3328" max="3328" width="15.42578125" style="33" customWidth="1"/>
    <col min="3329" max="3329" width="1.28515625" style="33" customWidth="1"/>
    <col min="3330" max="3330" width="23.5703125" style="33" customWidth="1"/>
    <col min="3331" max="3332" width="8.7109375" style="33" customWidth="1"/>
    <col min="3333" max="3333" width="2.140625" style="33" customWidth="1"/>
    <col min="3334" max="3335" width="8.7109375" style="33" customWidth="1"/>
    <col min="3336" max="3336" width="2.5703125" style="33" customWidth="1"/>
    <col min="3337" max="3338" width="8.7109375" style="33" customWidth="1"/>
    <col min="3339" max="3339" width="2.5703125" style="33" customWidth="1"/>
    <col min="3340" max="3341" width="8.7109375" style="33" customWidth="1"/>
    <col min="3342" max="3581" width="11.42578125" style="33"/>
    <col min="3582" max="3582" width="0.140625" style="33" customWidth="1"/>
    <col min="3583" max="3583" width="2.7109375" style="33" customWidth="1"/>
    <col min="3584" max="3584" width="15.42578125" style="33" customWidth="1"/>
    <col min="3585" max="3585" width="1.28515625" style="33" customWidth="1"/>
    <col min="3586" max="3586" width="23.5703125" style="33" customWidth="1"/>
    <col min="3587" max="3588" width="8.7109375" style="33" customWidth="1"/>
    <col min="3589" max="3589" width="2.140625" style="33" customWidth="1"/>
    <col min="3590" max="3591" width="8.7109375" style="33" customWidth="1"/>
    <col min="3592" max="3592" width="2.5703125" style="33" customWidth="1"/>
    <col min="3593" max="3594" width="8.7109375" style="33" customWidth="1"/>
    <col min="3595" max="3595" width="2.5703125" style="33" customWidth="1"/>
    <col min="3596" max="3597" width="8.7109375" style="33" customWidth="1"/>
    <col min="3598" max="3837" width="11.42578125" style="33"/>
    <col min="3838" max="3838" width="0.140625" style="33" customWidth="1"/>
    <col min="3839" max="3839" width="2.7109375" style="33" customWidth="1"/>
    <col min="3840" max="3840" width="15.42578125" style="33" customWidth="1"/>
    <col min="3841" max="3841" width="1.28515625" style="33" customWidth="1"/>
    <col min="3842" max="3842" width="23.5703125" style="33" customWidth="1"/>
    <col min="3843" max="3844" width="8.7109375" style="33" customWidth="1"/>
    <col min="3845" max="3845" width="2.140625" style="33" customWidth="1"/>
    <col min="3846" max="3847" width="8.7109375" style="33" customWidth="1"/>
    <col min="3848" max="3848" width="2.5703125" style="33" customWidth="1"/>
    <col min="3849" max="3850" width="8.7109375" style="33" customWidth="1"/>
    <col min="3851" max="3851" width="2.5703125" style="33" customWidth="1"/>
    <col min="3852" max="3853" width="8.7109375" style="33" customWidth="1"/>
    <col min="3854" max="4093" width="11.42578125" style="33"/>
    <col min="4094" max="4094" width="0.140625" style="33" customWidth="1"/>
    <col min="4095" max="4095" width="2.7109375" style="33" customWidth="1"/>
    <col min="4096" max="4096" width="15.42578125" style="33" customWidth="1"/>
    <col min="4097" max="4097" width="1.28515625" style="33" customWidth="1"/>
    <col min="4098" max="4098" width="23.5703125" style="33" customWidth="1"/>
    <col min="4099" max="4100" width="8.7109375" style="33" customWidth="1"/>
    <col min="4101" max="4101" width="2.140625" style="33" customWidth="1"/>
    <col min="4102" max="4103" width="8.7109375" style="33" customWidth="1"/>
    <col min="4104" max="4104" width="2.5703125" style="33" customWidth="1"/>
    <col min="4105" max="4106" width="8.7109375" style="33" customWidth="1"/>
    <col min="4107" max="4107" width="2.5703125" style="33" customWidth="1"/>
    <col min="4108" max="4109" width="8.7109375" style="33" customWidth="1"/>
    <col min="4110" max="4349" width="11.42578125" style="33"/>
    <col min="4350" max="4350" width="0.140625" style="33" customWidth="1"/>
    <col min="4351" max="4351" width="2.7109375" style="33" customWidth="1"/>
    <col min="4352" max="4352" width="15.42578125" style="33" customWidth="1"/>
    <col min="4353" max="4353" width="1.28515625" style="33" customWidth="1"/>
    <col min="4354" max="4354" width="23.5703125" style="33" customWidth="1"/>
    <col min="4355" max="4356" width="8.7109375" style="33" customWidth="1"/>
    <col min="4357" max="4357" width="2.140625" style="33" customWidth="1"/>
    <col min="4358" max="4359" width="8.7109375" style="33" customWidth="1"/>
    <col min="4360" max="4360" width="2.5703125" style="33" customWidth="1"/>
    <col min="4361" max="4362" width="8.7109375" style="33" customWidth="1"/>
    <col min="4363" max="4363" width="2.5703125" style="33" customWidth="1"/>
    <col min="4364" max="4365" width="8.7109375" style="33" customWidth="1"/>
    <col min="4366" max="4605" width="11.42578125" style="33"/>
    <col min="4606" max="4606" width="0.140625" style="33" customWidth="1"/>
    <col min="4607" max="4607" width="2.7109375" style="33" customWidth="1"/>
    <col min="4608" max="4608" width="15.42578125" style="33" customWidth="1"/>
    <col min="4609" max="4609" width="1.28515625" style="33" customWidth="1"/>
    <col min="4610" max="4610" width="23.5703125" style="33" customWidth="1"/>
    <col min="4611" max="4612" width="8.7109375" style="33" customWidth="1"/>
    <col min="4613" max="4613" width="2.140625" style="33" customWidth="1"/>
    <col min="4614" max="4615" width="8.7109375" style="33" customWidth="1"/>
    <col min="4616" max="4616" width="2.5703125" style="33" customWidth="1"/>
    <col min="4617" max="4618" width="8.7109375" style="33" customWidth="1"/>
    <col min="4619" max="4619" width="2.5703125" style="33" customWidth="1"/>
    <col min="4620" max="4621" width="8.7109375" style="33" customWidth="1"/>
    <col min="4622" max="4861" width="11.42578125" style="33"/>
    <col min="4862" max="4862" width="0.140625" style="33" customWidth="1"/>
    <col min="4863" max="4863" width="2.7109375" style="33" customWidth="1"/>
    <col min="4864" max="4864" width="15.42578125" style="33" customWidth="1"/>
    <col min="4865" max="4865" width="1.28515625" style="33" customWidth="1"/>
    <col min="4866" max="4866" width="23.5703125" style="33" customWidth="1"/>
    <col min="4867" max="4868" width="8.7109375" style="33" customWidth="1"/>
    <col min="4869" max="4869" width="2.140625" style="33" customWidth="1"/>
    <col min="4870" max="4871" width="8.7109375" style="33" customWidth="1"/>
    <col min="4872" max="4872" width="2.5703125" style="33" customWidth="1"/>
    <col min="4873" max="4874" width="8.7109375" style="33" customWidth="1"/>
    <col min="4875" max="4875" width="2.5703125" style="33" customWidth="1"/>
    <col min="4876" max="4877" width="8.7109375" style="33" customWidth="1"/>
    <col min="4878" max="5117" width="11.42578125" style="33"/>
    <col min="5118" max="5118" width="0.140625" style="33" customWidth="1"/>
    <col min="5119" max="5119" width="2.7109375" style="33" customWidth="1"/>
    <col min="5120" max="5120" width="15.42578125" style="33" customWidth="1"/>
    <col min="5121" max="5121" width="1.28515625" style="33" customWidth="1"/>
    <col min="5122" max="5122" width="23.5703125" style="33" customWidth="1"/>
    <col min="5123" max="5124" width="8.7109375" style="33" customWidth="1"/>
    <col min="5125" max="5125" width="2.140625" style="33" customWidth="1"/>
    <col min="5126" max="5127" width="8.7109375" style="33" customWidth="1"/>
    <col min="5128" max="5128" width="2.5703125" style="33" customWidth="1"/>
    <col min="5129" max="5130" width="8.7109375" style="33" customWidth="1"/>
    <col min="5131" max="5131" width="2.5703125" style="33" customWidth="1"/>
    <col min="5132" max="5133" width="8.7109375" style="33" customWidth="1"/>
    <col min="5134" max="5373" width="11.42578125" style="33"/>
    <col min="5374" max="5374" width="0.140625" style="33" customWidth="1"/>
    <col min="5375" max="5375" width="2.7109375" style="33" customWidth="1"/>
    <col min="5376" max="5376" width="15.42578125" style="33" customWidth="1"/>
    <col min="5377" max="5377" width="1.28515625" style="33" customWidth="1"/>
    <col min="5378" max="5378" width="23.5703125" style="33" customWidth="1"/>
    <col min="5379" max="5380" width="8.7109375" style="33" customWidth="1"/>
    <col min="5381" max="5381" width="2.140625" style="33" customWidth="1"/>
    <col min="5382" max="5383" width="8.7109375" style="33" customWidth="1"/>
    <col min="5384" max="5384" width="2.5703125" style="33" customWidth="1"/>
    <col min="5385" max="5386" width="8.7109375" style="33" customWidth="1"/>
    <col min="5387" max="5387" width="2.5703125" style="33" customWidth="1"/>
    <col min="5388" max="5389" width="8.7109375" style="33" customWidth="1"/>
    <col min="5390" max="5629" width="11.42578125" style="33"/>
    <col min="5630" max="5630" width="0.140625" style="33" customWidth="1"/>
    <col min="5631" max="5631" width="2.7109375" style="33" customWidth="1"/>
    <col min="5632" max="5632" width="15.42578125" style="33" customWidth="1"/>
    <col min="5633" max="5633" width="1.28515625" style="33" customWidth="1"/>
    <col min="5634" max="5634" width="23.5703125" style="33" customWidth="1"/>
    <col min="5635" max="5636" width="8.7109375" style="33" customWidth="1"/>
    <col min="5637" max="5637" width="2.140625" style="33" customWidth="1"/>
    <col min="5638" max="5639" width="8.7109375" style="33" customWidth="1"/>
    <col min="5640" max="5640" width="2.5703125" style="33" customWidth="1"/>
    <col min="5641" max="5642" width="8.7109375" style="33" customWidth="1"/>
    <col min="5643" max="5643" width="2.5703125" style="33" customWidth="1"/>
    <col min="5644" max="5645" width="8.7109375" style="33" customWidth="1"/>
    <col min="5646" max="5885" width="11.42578125" style="33"/>
    <col min="5886" max="5886" width="0.140625" style="33" customWidth="1"/>
    <col min="5887" max="5887" width="2.7109375" style="33" customWidth="1"/>
    <col min="5888" max="5888" width="15.42578125" style="33" customWidth="1"/>
    <col min="5889" max="5889" width="1.28515625" style="33" customWidth="1"/>
    <col min="5890" max="5890" width="23.5703125" style="33" customWidth="1"/>
    <col min="5891" max="5892" width="8.7109375" style="33" customWidth="1"/>
    <col min="5893" max="5893" width="2.140625" style="33" customWidth="1"/>
    <col min="5894" max="5895" width="8.7109375" style="33" customWidth="1"/>
    <col min="5896" max="5896" width="2.5703125" style="33" customWidth="1"/>
    <col min="5897" max="5898" width="8.7109375" style="33" customWidth="1"/>
    <col min="5899" max="5899" width="2.5703125" style="33" customWidth="1"/>
    <col min="5900" max="5901" width="8.7109375" style="33" customWidth="1"/>
    <col min="5902" max="6141" width="11.42578125" style="33"/>
    <col min="6142" max="6142" width="0.140625" style="33" customWidth="1"/>
    <col min="6143" max="6143" width="2.7109375" style="33" customWidth="1"/>
    <col min="6144" max="6144" width="15.42578125" style="33" customWidth="1"/>
    <col min="6145" max="6145" width="1.28515625" style="33" customWidth="1"/>
    <col min="6146" max="6146" width="23.5703125" style="33" customWidth="1"/>
    <col min="6147" max="6148" width="8.7109375" style="33" customWidth="1"/>
    <col min="6149" max="6149" width="2.140625" style="33" customWidth="1"/>
    <col min="6150" max="6151" width="8.7109375" style="33" customWidth="1"/>
    <col min="6152" max="6152" width="2.5703125" style="33" customWidth="1"/>
    <col min="6153" max="6154" width="8.7109375" style="33" customWidth="1"/>
    <col min="6155" max="6155" width="2.5703125" style="33" customWidth="1"/>
    <col min="6156" max="6157" width="8.7109375" style="33" customWidth="1"/>
    <col min="6158" max="6397" width="11.42578125" style="33"/>
    <col min="6398" max="6398" width="0.140625" style="33" customWidth="1"/>
    <col min="6399" max="6399" width="2.7109375" style="33" customWidth="1"/>
    <col min="6400" max="6400" width="15.42578125" style="33" customWidth="1"/>
    <col min="6401" max="6401" width="1.28515625" style="33" customWidth="1"/>
    <col min="6402" max="6402" width="23.5703125" style="33" customWidth="1"/>
    <col min="6403" max="6404" width="8.7109375" style="33" customWidth="1"/>
    <col min="6405" max="6405" width="2.140625" style="33" customWidth="1"/>
    <col min="6406" max="6407" width="8.7109375" style="33" customWidth="1"/>
    <col min="6408" max="6408" width="2.5703125" style="33" customWidth="1"/>
    <col min="6409" max="6410" width="8.7109375" style="33" customWidth="1"/>
    <col min="6411" max="6411" width="2.5703125" style="33" customWidth="1"/>
    <col min="6412" max="6413" width="8.7109375" style="33" customWidth="1"/>
    <col min="6414" max="6653" width="11.42578125" style="33"/>
    <col min="6654" max="6654" width="0.140625" style="33" customWidth="1"/>
    <col min="6655" max="6655" width="2.7109375" style="33" customWidth="1"/>
    <col min="6656" max="6656" width="15.42578125" style="33" customWidth="1"/>
    <col min="6657" max="6657" width="1.28515625" style="33" customWidth="1"/>
    <col min="6658" max="6658" width="23.5703125" style="33" customWidth="1"/>
    <col min="6659" max="6660" width="8.7109375" style="33" customWidth="1"/>
    <col min="6661" max="6661" width="2.140625" style="33" customWidth="1"/>
    <col min="6662" max="6663" width="8.7109375" style="33" customWidth="1"/>
    <col min="6664" max="6664" width="2.5703125" style="33" customWidth="1"/>
    <col min="6665" max="6666" width="8.7109375" style="33" customWidth="1"/>
    <col min="6667" max="6667" width="2.5703125" style="33" customWidth="1"/>
    <col min="6668" max="6669" width="8.7109375" style="33" customWidth="1"/>
    <col min="6670" max="6909" width="11.42578125" style="33"/>
    <col min="6910" max="6910" width="0.140625" style="33" customWidth="1"/>
    <col min="6911" max="6911" width="2.7109375" style="33" customWidth="1"/>
    <col min="6912" max="6912" width="15.42578125" style="33" customWidth="1"/>
    <col min="6913" max="6913" width="1.28515625" style="33" customWidth="1"/>
    <col min="6914" max="6914" width="23.5703125" style="33" customWidth="1"/>
    <col min="6915" max="6916" width="8.7109375" style="33" customWidth="1"/>
    <col min="6917" max="6917" width="2.140625" style="33" customWidth="1"/>
    <col min="6918" max="6919" width="8.7109375" style="33" customWidth="1"/>
    <col min="6920" max="6920" width="2.5703125" style="33" customWidth="1"/>
    <col min="6921" max="6922" width="8.7109375" style="33" customWidth="1"/>
    <col min="6923" max="6923" width="2.5703125" style="33" customWidth="1"/>
    <col min="6924" max="6925" width="8.7109375" style="33" customWidth="1"/>
    <col min="6926" max="7165" width="11.42578125" style="33"/>
    <col min="7166" max="7166" width="0.140625" style="33" customWidth="1"/>
    <col min="7167" max="7167" width="2.7109375" style="33" customWidth="1"/>
    <col min="7168" max="7168" width="15.42578125" style="33" customWidth="1"/>
    <col min="7169" max="7169" width="1.28515625" style="33" customWidth="1"/>
    <col min="7170" max="7170" width="23.5703125" style="33" customWidth="1"/>
    <col min="7171" max="7172" width="8.7109375" style="33" customWidth="1"/>
    <col min="7173" max="7173" width="2.140625" style="33" customWidth="1"/>
    <col min="7174" max="7175" width="8.7109375" style="33" customWidth="1"/>
    <col min="7176" max="7176" width="2.5703125" style="33" customWidth="1"/>
    <col min="7177" max="7178" width="8.7109375" style="33" customWidth="1"/>
    <col min="7179" max="7179" width="2.5703125" style="33" customWidth="1"/>
    <col min="7180" max="7181" width="8.7109375" style="33" customWidth="1"/>
    <col min="7182" max="7421" width="11.42578125" style="33"/>
    <col min="7422" max="7422" width="0.140625" style="33" customWidth="1"/>
    <col min="7423" max="7423" width="2.7109375" style="33" customWidth="1"/>
    <col min="7424" max="7424" width="15.42578125" style="33" customWidth="1"/>
    <col min="7425" max="7425" width="1.28515625" style="33" customWidth="1"/>
    <col min="7426" max="7426" width="23.5703125" style="33" customWidth="1"/>
    <col min="7427" max="7428" width="8.7109375" style="33" customWidth="1"/>
    <col min="7429" max="7429" width="2.140625" style="33" customWidth="1"/>
    <col min="7430" max="7431" width="8.7109375" style="33" customWidth="1"/>
    <col min="7432" max="7432" width="2.5703125" style="33" customWidth="1"/>
    <col min="7433" max="7434" width="8.7109375" style="33" customWidth="1"/>
    <col min="7435" max="7435" width="2.5703125" style="33" customWidth="1"/>
    <col min="7436" max="7437" width="8.7109375" style="33" customWidth="1"/>
    <col min="7438" max="7677" width="11.42578125" style="33"/>
    <col min="7678" max="7678" width="0.140625" style="33" customWidth="1"/>
    <col min="7679" max="7679" width="2.7109375" style="33" customWidth="1"/>
    <col min="7680" max="7680" width="15.42578125" style="33" customWidth="1"/>
    <col min="7681" max="7681" width="1.28515625" style="33" customWidth="1"/>
    <col min="7682" max="7682" width="23.5703125" style="33" customWidth="1"/>
    <col min="7683" max="7684" width="8.7109375" style="33" customWidth="1"/>
    <col min="7685" max="7685" width="2.140625" style="33" customWidth="1"/>
    <col min="7686" max="7687" width="8.7109375" style="33" customWidth="1"/>
    <col min="7688" max="7688" width="2.5703125" style="33" customWidth="1"/>
    <col min="7689" max="7690" width="8.7109375" style="33" customWidth="1"/>
    <col min="7691" max="7691" width="2.5703125" style="33" customWidth="1"/>
    <col min="7692" max="7693" width="8.7109375" style="33" customWidth="1"/>
    <col min="7694" max="7933" width="11.42578125" style="33"/>
    <col min="7934" max="7934" width="0.140625" style="33" customWidth="1"/>
    <col min="7935" max="7935" width="2.7109375" style="33" customWidth="1"/>
    <col min="7936" max="7936" width="15.42578125" style="33" customWidth="1"/>
    <col min="7937" max="7937" width="1.28515625" style="33" customWidth="1"/>
    <col min="7938" max="7938" width="23.5703125" style="33" customWidth="1"/>
    <col min="7939" max="7940" width="8.7109375" style="33" customWidth="1"/>
    <col min="7941" max="7941" width="2.140625" style="33" customWidth="1"/>
    <col min="7942" max="7943" width="8.7109375" style="33" customWidth="1"/>
    <col min="7944" max="7944" width="2.5703125" style="33" customWidth="1"/>
    <col min="7945" max="7946" width="8.7109375" style="33" customWidth="1"/>
    <col min="7947" max="7947" width="2.5703125" style="33" customWidth="1"/>
    <col min="7948" max="7949" width="8.7109375" style="33" customWidth="1"/>
    <col min="7950" max="8189" width="11.42578125" style="33"/>
    <col min="8190" max="8190" width="0.140625" style="33" customWidth="1"/>
    <col min="8191" max="8191" width="2.7109375" style="33" customWidth="1"/>
    <col min="8192" max="8192" width="15.42578125" style="33" customWidth="1"/>
    <col min="8193" max="8193" width="1.28515625" style="33" customWidth="1"/>
    <col min="8194" max="8194" width="23.5703125" style="33" customWidth="1"/>
    <col min="8195" max="8196" width="8.7109375" style="33" customWidth="1"/>
    <col min="8197" max="8197" width="2.140625" style="33" customWidth="1"/>
    <col min="8198" max="8199" width="8.7109375" style="33" customWidth="1"/>
    <col min="8200" max="8200" width="2.5703125" style="33" customWidth="1"/>
    <col min="8201" max="8202" width="8.7109375" style="33" customWidth="1"/>
    <col min="8203" max="8203" width="2.5703125" style="33" customWidth="1"/>
    <col min="8204" max="8205" width="8.7109375" style="33" customWidth="1"/>
    <col min="8206" max="8445" width="11.42578125" style="33"/>
    <col min="8446" max="8446" width="0.140625" style="33" customWidth="1"/>
    <col min="8447" max="8447" width="2.7109375" style="33" customWidth="1"/>
    <col min="8448" max="8448" width="15.42578125" style="33" customWidth="1"/>
    <col min="8449" max="8449" width="1.28515625" style="33" customWidth="1"/>
    <col min="8450" max="8450" width="23.5703125" style="33" customWidth="1"/>
    <col min="8451" max="8452" width="8.7109375" style="33" customWidth="1"/>
    <col min="8453" max="8453" width="2.140625" style="33" customWidth="1"/>
    <col min="8454" max="8455" width="8.7109375" style="33" customWidth="1"/>
    <col min="8456" max="8456" width="2.5703125" style="33" customWidth="1"/>
    <col min="8457" max="8458" width="8.7109375" style="33" customWidth="1"/>
    <col min="8459" max="8459" width="2.5703125" style="33" customWidth="1"/>
    <col min="8460" max="8461" width="8.7109375" style="33" customWidth="1"/>
    <col min="8462" max="8701" width="11.42578125" style="33"/>
    <col min="8702" max="8702" width="0.140625" style="33" customWidth="1"/>
    <col min="8703" max="8703" width="2.7109375" style="33" customWidth="1"/>
    <col min="8704" max="8704" width="15.42578125" style="33" customWidth="1"/>
    <col min="8705" max="8705" width="1.28515625" style="33" customWidth="1"/>
    <col min="8706" max="8706" width="23.5703125" style="33" customWidth="1"/>
    <col min="8707" max="8708" width="8.7109375" style="33" customWidth="1"/>
    <col min="8709" max="8709" width="2.140625" style="33" customWidth="1"/>
    <col min="8710" max="8711" width="8.7109375" style="33" customWidth="1"/>
    <col min="8712" max="8712" width="2.5703125" style="33" customWidth="1"/>
    <col min="8713" max="8714" width="8.7109375" style="33" customWidth="1"/>
    <col min="8715" max="8715" width="2.5703125" style="33" customWidth="1"/>
    <col min="8716" max="8717" width="8.7109375" style="33" customWidth="1"/>
    <col min="8718" max="8957" width="11.42578125" style="33"/>
    <col min="8958" max="8958" width="0.140625" style="33" customWidth="1"/>
    <col min="8959" max="8959" width="2.7109375" style="33" customWidth="1"/>
    <col min="8960" max="8960" width="15.42578125" style="33" customWidth="1"/>
    <col min="8961" max="8961" width="1.28515625" style="33" customWidth="1"/>
    <col min="8962" max="8962" width="23.5703125" style="33" customWidth="1"/>
    <col min="8963" max="8964" width="8.7109375" style="33" customWidth="1"/>
    <col min="8965" max="8965" width="2.140625" style="33" customWidth="1"/>
    <col min="8966" max="8967" width="8.7109375" style="33" customWidth="1"/>
    <col min="8968" max="8968" width="2.5703125" style="33" customWidth="1"/>
    <col min="8969" max="8970" width="8.7109375" style="33" customWidth="1"/>
    <col min="8971" max="8971" width="2.5703125" style="33" customWidth="1"/>
    <col min="8972" max="8973" width="8.7109375" style="33" customWidth="1"/>
    <col min="8974" max="9213" width="11.42578125" style="33"/>
    <col min="9214" max="9214" width="0.140625" style="33" customWidth="1"/>
    <col min="9215" max="9215" width="2.7109375" style="33" customWidth="1"/>
    <col min="9216" max="9216" width="15.42578125" style="33" customWidth="1"/>
    <col min="9217" max="9217" width="1.28515625" style="33" customWidth="1"/>
    <col min="9218" max="9218" width="23.5703125" style="33" customWidth="1"/>
    <col min="9219" max="9220" width="8.7109375" style="33" customWidth="1"/>
    <col min="9221" max="9221" width="2.140625" style="33" customWidth="1"/>
    <col min="9222" max="9223" width="8.7109375" style="33" customWidth="1"/>
    <col min="9224" max="9224" width="2.5703125" style="33" customWidth="1"/>
    <col min="9225" max="9226" width="8.7109375" style="33" customWidth="1"/>
    <col min="9227" max="9227" width="2.5703125" style="33" customWidth="1"/>
    <col min="9228" max="9229" width="8.7109375" style="33" customWidth="1"/>
    <col min="9230" max="9469" width="11.42578125" style="33"/>
    <col min="9470" max="9470" width="0.140625" style="33" customWidth="1"/>
    <col min="9471" max="9471" width="2.7109375" style="33" customWidth="1"/>
    <col min="9472" max="9472" width="15.42578125" style="33" customWidth="1"/>
    <col min="9473" max="9473" width="1.28515625" style="33" customWidth="1"/>
    <col min="9474" max="9474" width="23.5703125" style="33" customWidth="1"/>
    <col min="9475" max="9476" width="8.7109375" style="33" customWidth="1"/>
    <col min="9477" max="9477" width="2.140625" style="33" customWidth="1"/>
    <col min="9478" max="9479" width="8.7109375" style="33" customWidth="1"/>
    <col min="9480" max="9480" width="2.5703125" style="33" customWidth="1"/>
    <col min="9481" max="9482" width="8.7109375" style="33" customWidth="1"/>
    <col min="9483" max="9483" width="2.5703125" style="33" customWidth="1"/>
    <col min="9484" max="9485" width="8.7109375" style="33" customWidth="1"/>
    <col min="9486" max="9725" width="11.42578125" style="33"/>
    <col min="9726" max="9726" width="0.140625" style="33" customWidth="1"/>
    <col min="9727" max="9727" width="2.7109375" style="33" customWidth="1"/>
    <col min="9728" max="9728" width="15.42578125" style="33" customWidth="1"/>
    <col min="9729" max="9729" width="1.28515625" style="33" customWidth="1"/>
    <col min="9730" max="9730" width="23.5703125" style="33" customWidth="1"/>
    <col min="9731" max="9732" width="8.7109375" style="33" customWidth="1"/>
    <col min="9733" max="9733" width="2.140625" style="33" customWidth="1"/>
    <col min="9734" max="9735" width="8.7109375" style="33" customWidth="1"/>
    <col min="9736" max="9736" width="2.5703125" style="33" customWidth="1"/>
    <col min="9737" max="9738" width="8.7109375" style="33" customWidth="1"/>
    <col min="9739" max="9739" width="2.5703125" style="33" customWidth="1"/>
    <col min="9740" max="9741" width="8.7109375" style="33" customWidth="1"/>
    <col min="9742" max="9981" width="11.42578125" style="33"/>
    <col min="9982" max="9982" width="0.140625" style="33" customWidth="1"/>
    <col min="9983" max="9983" width="2.7109375" style="33" customWidth="1"/>
    <col min="9984" max="9984" width="15.42578125" style="33" customWidth="1"/>
    <col min="9985" max="9985" width="1.28515625" style="33" customWidth="1"/>
    <col min="9986" max="9986" width="23.5703125" style="33" customWidth="1"/>
    <col min="9987" max="9988" width="8.7109375" style="33" customWidth="1"/>
    <col min="9989" max="9989" width="2.140625" style="33" customWidth="1"/>
    <col min="9990" max="9991" width="8.7109375" style="33" customWidth="1"/>
    <col min="9992" max="9992" width="2.5703125" style="33" customWidth="1"/>
    <col min="9993" max="9994" width="8.7109375" style="33" customWidth="1"/>
    <col min="9995" max="9995" width="2.5703125" style="33" customWidth="1"/>
    <col min="9996" max="9997" width="8.7109375" style="33" customWidth="1"/>
    <col min="9998" max="10237" width="11.42578125" style="33"/>
    <col min="10238" max="10238" width="0.140625" style="33" customWidth="1"/>
    <col min="10239" max="10239" width="2.7109375" style="33" customWidth="1"/>
    <col min="10240" max="10240" width="15.42578125" style="33" customWidth="1"/>
    <col min="10241" max="10241" width="1.28515625" style="33" customWidth="1"/>
    <col min="10242" max="10242" width="23.5703125" style="33" customWidth="1"/>
    <col min="10243" max="10244" width="8.7109375" style="33" customWidth="1"/>
    <col min="10245" max="10245" width="2.140625" style="33" customWidth="1"/>
    <col min="10246" max="10247" width="8.7109375" style="33" customWidth="1"/>
    <col min="10248" max="10248" width="2.5703125" style="33" customWidth="1"/>
    <col min="10249" max="10250" width="8.7109375" style="33" customWidth="1"/>
    <col min="10251" max="10251" width="2.5703125" style="33" customWidth="1"/>
    <col min="10252" max="10253" width="8.7109375" style="33" customWidth="1"/>
    <col min="10254" max="10493" width="11.42578125" style="33"/>
    <col min="10494" max="10494" width="0.140625" style="33" customWidth="1"/>
    <col min="10495" max="10495" width="2.7109375" style="33" customWidth="1"/>
    <col min="10496" max="10496" width="15.42578125" style="33" customWidth="1"/>
    <col min="10497" max="10497" width="1.28515625" style="33" customWidth="1"/>
    <col min="10498" max="10498" width="23.5703125" style="33" customWidth="1"/>
    <col min="10499" max="10500" width="8.7109375" style="33" customWidth="1"/>
    <col min="10501" max="10501" width="2.140625" style="33" customWidth="1"/>
    <col min="10502" max="10503" width="8.7109375" style="33" customWidth="1"/>
    <col min="10504" max="10504" width="2.5703125" style="33" customWidth="1"/>
    <col min="10505" max="10506" width="8.7109375" style="33" customWidth="1"/>
    <col min="10507" max="10507" width="2.5703125" style="33" customWidth="1"/>
    <col min="10508" max="10509" width="8.7109375" style="33" customWidth="1"/>
    <col min="10510" max="10749" width="11.42578125" style="33"/>
    <col min="10750" max="10750" width="0.140625" style="33" customWidth="1"/>
    <col min="10751" max="10751" width="2.7109375" style="33" customWidth="1"/>
    <col min="10752" max="10752" width="15.42578125" style="33" customWidth="1"/>
    <col min="10753" max="10753" width="1.28515625" style="33" customWidth="1"/>
    <col min="10754" max="10754" width="23.5703125" style="33" customWidth="1"/>
    <col min="10755" max="10756" width="8.7109375" style="33" customWidth="1"/>
    <col min="10757" max="10757" width="2.140625" style="33" customWidth="1"/>
    <col min="10758" max="10759" width="8.7109375" style="33" customWidth="1"/>
    <col min="10760" max="10760" width="2.5703125" style="33" customWidth="1"/>
    <col min="10761" max="10762" width="8.7109375" style="33" customWidth="1"/>
    <col min="10763" max="10763" width="2.5703125" style="33" customWidth="1"/>
    <col min="10764" max="10765" width="8.7109375" style="33" customWidth="1"/>
    <col min="10766" max="11005" width="11.42578125" style="33"/>
    <col min="11006" max="11006" width="0.140625" style="33" customWidth="1"/>
    <col min="11007" max="11007" width="2.7109375" style="33" customWidth="1"/>
    <col min="11008" max="11008" width="15.42578125" style="33" customWidth="1"/>
    <col min="11009" max="11009" width="1.28515625" style="33" customWidth="1"/>
    <col min="11010" max="11010" width="23.5703125" style="33" customWidth="1"/>
    <col min="11011" max="11012" width="8.7109375" style="33" customWidth="1"/>
    <col min="11013" max="11013" width="2.140625" style="33" customWidth="1"/>
    <col min="11014" max="11015" width="8.7109375" style="33" customWidth="1"/>
    <col min="11016" max="11016" width="2.5703125" style="33" customWidth="1"/>
    <col min="11017" max="11018" width="8.7109375" style="33" customWidth="1"/>
    <col min="11019" max="11019" width="2.5703125" style="33" customWidth="1"/>
    <col min="11020" max="11021" width="8.7109375" style="33" customWidth="1"/>
    <col min="11022" max="11261" width="11.42578125" style="33"/>
    <col min="11262" max="11262" width="0.140625" style="33" customWidth="1"/>
    <col min="11263" max="11263" width="2.7109375" style="33" customWidth="1"/>
    <col min="11264" max="11264" width="15.42578125" style="33" customWidth="1"/>
    <col min="11265" max="11265" width="1.28515625" style="33" customWidth="1"/>
    <col min="11266" max="11266" width="23.5703125" style="33" customWidth="1"/>
    <col min="11267" max="11268" width="8.7109375" style="33" customWidth="1"/>
    <col min="11269" max="11269" width="2.140625" style="33" customWidth="1"/>
    <col min="11270" max="11271" width="8.7109375" style="33" customWidth="1"/>
    <col min="11272" max="11272" width="2.5703125" style="33" customWidth="1"/>
    <col min="11273" max="11274" width="8.7109375" style="33" customWidth="1"/>
    <col min="11275" max="11275" width="2.5703125" style="33" customWidth="1"/>
    <col min="11276" max="11277" width="8.7109375" style="33" customWidth="1"/>
    <col min="11278" max="11517" width="11.42578125" style="33"/>
    <col min="11518" max="11518" width="0.140625" style="33" customWidth="1"/>
    <col min="11519" max="11519" width="2.7109375" style="33" customWidth="1"/>
    <col min="11520" max="11520" width="15.42578125" style="33" customWidth="1"/>
    <col min="11521" max="11521" width="1.28515625" style="33" customWidth="1"/>
    <col min="11522" max="11522" width="23.5703125" style="33" customWidth="1"/>
    <col min="11523" max="11524" width="8.7109375" style="33" customWidth="1"/>
    <col min="11525" max="11525" width="2.140625" style="33" customWidth="1"/>
    <col min="11526" max="11527" width="8.7109375" style="33" customWidth="1"/>
    <col min="11528" max="11528" width="2.5703125" style="33" customWidth="1"/>
    <col min="11529" max="11530" width="8.7109375" style="33" customWidth="1"/>
    <col min="11531" max="11531" width="2.5703125" style="33" customWidth="1"/>
    <col min="11532" max="11533" width="8.7109375" style="33" customWidth="1"/>
    <col min="11534" max="11773" width="11.42578125" style="33"/>
    <col min="11774" max="11774" width="0.140625" style="33" customWidth="1"/>
    <col min="11775" max="11775" width="2.7109375" style="33" customWidth="1"/>
    <col min="11776" max="11776" width="15.42578125" style="33" customWidth="1"/>
    <col min="11777" max="11777" width="1.28515625" style="33" customWidth="1"/>
    <col min="11778" max="11778" width="23.5703125" style="33" customWidth="1"/>
    <col min="11779" max="11780" width="8.7109375" style="33" customWidth="1"/>
    <col min="11781" max="11781" width="2.140625" style="33" customWidth="1"/>
    <col min="11782" max="11783" width="8.7109375" style="33" customWidth="1"/>
    <col min="11784" max="11784" width="2.5703125" style="33" customWidth="1"/>
    <col min="11785" max="11786" width="8.7109375" style="33" customWidth="1"/>
    <col min="11787" max="11787" width="2.5703125" style="33" customWidth="1"/>
    <col min="11788" max="11789" width="8.7109375" style="33" customWidth="1"/>
    <col min="11790" max="12029" width="11.42578125" style="33"/>
    <col min="12030" max="12030" width="0.140625" style="33" customWidth="1"/>
    <col min="12031" max="12031" width="2.7109375" style="33" customWidth="1"/>
    <col min="12032" max="12032" width="15.42578125" style="33" customWidth="1"/>
    <col min="12033" max="12033" width="1.28515625" style="33" customWidth="1"/>
    <col min="12034" max="12034" width="23.5703125" style="33" customWidth="1"/>
    <col min="12035" max="12036" width="8.7109375" style="33" customWidth="1"/>
    <col min="12037" max="12037" width="2.140625" style="33" customWidth="1"/>
    <col min="12038" max="12039" width="8.7109375" style="33" customWidth="1"/>
    <col min="12040" max="12040" width="2.5703125" style="33" customWidth="1"/>
    <col min="12041" max="12042" width="8.7109375" style="33" customWidth="1"/>
    <col min="12043" max="12043" width="2.5703125" style="33" customWidth="1"/>
    <col min="12044" max="12045" width="8.7109375" style="33" customWidth="1"/>
    <col min="12046" max="12285" width="11.42578125" style="33"/>
    <col min="12286" max="12286" width="0.140625" style="33" customWidth="1"/>
    <col min="12287" max="12287" width="2.7109375" style="33" customWidth="1"/>
    <col min="12288" max="12288" width="15.42578125" style="33" customWidth="1"/>
    <col min="12289" max="12289" width="1.28515625" style="33" customWidth="1"/>
    <col min="12290" max="12290" width="23.5703125" style="33" customWidth="1"/>
    <col min="12291" max="12292" width="8.7109375" style="33" customWidth="1"/>
    <col min="12293" max="12293" width="2.140625" style="33" customWidth="1"/>
    <col min="12294" max="12295" width="8.7109375" style="33" customWidth="1"/>
    <col min="12296" max="12296" width="2.5703125" style="33" customWidth="1"/>
    <col min="12297" max="12298" width="8.7109375" style="33" customWidth="1"/>
    <col min="12299" max="12299" width="2.5703125" style="33" customWidth="1"/>
    <col min="12300" max="12301" width="8.7109375" style="33" customWidth="1"/>
    <col min="12302" max="12541" width="11.42578125" style="33"/>
    <col min="12542" max="12542" width="0.140625" style="33" customWidth="1"/>
    <col min="12543" max="12543" width="2.7109375" style="33" customWidth="1"/>
    <col min="12544" max="12544" width="15.42578125" style="33" customWidth="1"/>
    <col min="12545" max="12545" width="1.28515625" style="33" customWidth="1"/>
    <col min="12546" max="12546" width="23.5703125" style="33" customWidth="1"/>
    <col min="12547" max="12548" width="8.7109375" style="33" customWidth="1"/>
    <col min="12549" max="12549" width="2.140625" style="33" customWidth="1"/>
    <col min="12550" max="12551" width="8.7109375" style="33" customWidth="1"/>
    <col min="12552" max="12552" width="2.5703125" style="33" customWidth="1"/>
    <col min="12553" max="12554" width="8.7109375" style="33" customWidth="1"/>
    <col min="12555" max="12555" width="2.5703125" style="33" customWidth="1"/>
    <col min="12556" max="12557" width="8.7109375" style="33" customWidth="1"/>
    <col min="12558" max="12797" width="11.42578125" style="33"/>
    <col min="12798" max="12798" width="0.140625" style="33" customWidth="1"/>
    <col min="12799" max="12799" width="2.7109375" style="33" customWidth="1"/>
    <col min="12800" max="12800" width="15.42578125" style="33" customWidth="1"/>
    <col min="12801" max="12801" width="1.28515625" style="33" customWidth="1"/>
    <col min="12802" max="12802" width="23.5703125" style="33" customWidth="1"/>
    <col min="12803" max="12804" width="8.7109375" style="33" customWidth="1"/>
    <col min="12805" max="12805" width="2.140625" style="33" customWidth="1"/>
    <col min="12806" max="12807" width="8.7109375" style="33" customWidth="1"/>
    <col min="12808" max="12808" width="2.5703125" style="33" customWidth="1"/>
    <col min="12809" max="12810" width="8.7109375" style="33" customWidth="1"/>
    <col min="12811" max="12811" width="2.5703125" style="33" customWidth="1"/>
    <col min="12812" max="12813" width="8.7109375" style="33" customWidth="1"/>
    <col min="12814" max="13053" width="11.42578125" style="33"/>
    <col min="13054" max="13054" width="0.140625" style="33" customWidth="1"/>
    <col min="13055" max="13055" width="2.7109375" style="33" customWidth="1"/>
    <col min="13056" max="13056" width="15.42578125" style="33" customWidth="1"/>
    <col min="13057" max="13057" width="1.28515625" style="33" customWidth="1"/>
    <col min="13058" max="13058" width="23.5703125" style="33" customWidth="1"/>
    <col min="13059" max="13060" width="8.7109375" style="33" customWidth="1"/>
    <col min="13061" max="13061" width="2.140625" style="33" customWidth="1"/>
    <col min="13062" max="13063" width="8.7109375" style="33" customWidth="1"/>
    <col min="13064" max="13064" width="2.5703125" style="33" customWidth="1"/>
    <col min="13065" max="13066" width="8.7109375" style="33" customWidth="1"/>
    <col min="13067" max="13067" width="2.5703125" style="33" customWidth="1"/>
    <col min="13068" max="13069" width="8.7109375" style="33" customWidth="1"/>
    <col min="13070" max="13309" width="11.42578125" style="33"/>
    <col min="13310" max="13310" width="0.140625" style="33" customWidth="1"/>
    <col min="13311" max="13311" width="2.7109375" style="33" customWidth="1"/>
    <col min="13312" max="13312" width="15.42578125" style="33" customWidth="1"/>
    <col min="13313" max="13313" width="1.28515625" style="33" customWidth="1"/>
    <col min="13314" max="13314" width="23.5703125" style="33" customWidth="1"/>
    <col min="13315" max="13316" width="8.7109375" style="33" customWidth="1"/>
    <col min="13317" max="13317" width="2.140625" style="33" customWidth="1"/>
    <col min="13318" max="13319" width="8.7109375" style="33" customWidth="1"/>
    <col min="13320" max="13320" width="2.5703125" style="33" customWidth="1"/>
    <col min="13321" max="13322" width="8.7109375" style="33" customWidth="1"/>
    <col min="13323" max="13323" width="2.5703125" style="33" customWidth="1"/>
    <col min="13324" max="13325" width="8.7109375" style="33" customWidth="1"/>
    <col min="13326" max="13565" width="11.42578125" style="33"/>
    <col min="13566" max="13566" width="0.140625" style="33" customWidth="1"/>
    <col min="13567" max="13567" width="2.7109375" style="33" customWidth="1"/>
    <col min="13568" max="13568" width="15.42578125" style="33" customWidth="1"/>
    <col min="13569" max="13569" width="1.28515625" style="33" customWidth="1"/>
    <col min="13570" max="13570" width="23.5703125" style="33" customWidth="1"/>
    <col min="13571" max="13572" width="8.7109375" style="33" customWidth="1"/>
    <col min="13573" max="13573" width="2.140625" style="33" customWidth="1"/>
    <col min="13574" max="13575" width="8.7109375" style="33" customWidth="1"/>
    <col min="13576" max="13576" width="2.5703125" style="33" customWidth="1"/>
    <col min="13577" max="13578" width="8.7109375" style="33" customWidth="1"/>
    <col min="13579" max="13579" width="2.5703125" style="33" customWidth="1"/>
    <col min="13580" max="13581" width="8.7109375" style="33" customWidth="1"/>
    <col min="13582" max="13821" width="11.42578125" style="33"/>
    <col min="13822" max="13822" width="0.140625" style="33" customWidth="1"/>
    <col min="13823" max="13823" width="2.7109375" style="33" customWidth="1"/>
    <col min="13824" max="13824" width="15.42578125" style="33" customWidth="1"/>
    <col min="13825" max="13825" width="1.28515625" style="33" customWidth="1"/>
    <col min="13826" max="13826" width="23.5703125" style="33" customWidth="1"/>
    <col min="13827" max="13828" width="8.7109375" style="33" customWidth="1"/>
    <col min="13829" max="13829" width="2.140625" style="33" customWidth="1"/>
    <col min="13830" max="13831" width="8.7109375" style="33" customWidth="1"/>
    <col min="13832" max="13832" width="2.5703125" style="33" customWidth="1"/>
    <col min="13833" max="13834" width="8.7109375" style="33" customWidth="1"/>
    <col min="13835" max="13835" width="2.5703125" style="33" customWidth="1"/>
    <col min="13836" max="13837" width="8.7109375" style="33" customWidth="1"/>
    <col min="13838" max="14077" width="11.42578125" style="33"/>
    <col min="14078" max="14078" width="0.140625" style="33" customWidth="1"/>
    <col min="14079" max="14079" width="2.7109375" style="33" customWidth="1"/>
    <col min="14080" max="14080" width="15.42578125" style="33" customWidth="1"/>
    <col min="14081" max="14081" width="1.28515625" style="33" customWidth="1"/>
    <col min="14082" max="14082" width="23.5703125" style="33" customWidth="1"/>
    <col min="14083" max="14084" width="8.7109375" style="33" customWidth="1"/>
    <col min="14085" max="14085" width="2.140625" style="33" customWidth="1"/>
    <col min="14086" max="14087" width="8.7109375" style="33" customWidth="1"/>
    <col min="14088" max="14088" width="2.5703125" style="33" customWidth="1"/>
    <col min="14089" max="14090" width="8.7109375" style="33" customWidth="1"/>
    <col min="14091" max="14091" width="2.5703125" style="33" customWidth="1"/>
    <col min="14092" max="14093" width="8.7109375" style="33" customWidth="1"/>
    <col min="14094" max="14333" width="11.42578125" style="33"/>
    <col min="14334" max="14334" width="0.140625" style="33" customWidth="1"/>
    <col min="14335" max="14335" width="2.7109375" style="33" customWidth="1"/>
    <col min="14336" max="14336" width="15.42578125" style="33" customWidth="1"/>
    <col min="14337" max="14337" width="1.28515625" style="33" customWidth="1"/>
    <col min="14338" max="14338" width="23.5703125" style="33" customWidth="1"/>
    <col min="14339" max="14340" width="8.7109375" style="33" customWidth="1"/>
    <col min="14341" max="14341" width="2.140625" style="33" customWidth="1"/>
    <col min="14342" max="14343" width="8.7109375" style="33" customWidth="1"/>
    <col min="14344" max="14344" width="2.5703125" style="33" customWidth="1"/>
    <col min="14345" max="14346" width="8.7109375" style="33" customWidth="1"/>
    <col min="14347" max="14347" width="2.5703125" style="33" customWidth="1"/>
    <col min="14348" max="14349" width="8.7109375" style="33" customWidth="1"/>
    <col min="14350" max="14589" width="11.42578125" style="33"/>
    <col min="14590" max="14590" width="0.140625" style="33" customWidth="1"/>
    <col min="14591" max="14591" width="2.7109375" style="33" customWidth="1"/>
    <col min="14592" max="14592" width="15.42578125" style="33" customWidth="1"/>
    <col min="14593" max="14593" width="1.28515625" style="33" customWidth="1"/>
    <col min="14594" max="14594" width="23.5703125" style="33" customWidth="1"/>
    <col min="14595" max="14596" width="8.7109375" style="33" customWidth="1"/>
    <col min="14597" max="14597" width="2.140625" style="33" customWidth="1"/>
    <col min="14598" max="14599" width="8.7109375" style="33" customWidth="1"/>
    <col min="14600" max="14600" width="2.5703125" style="33" customWidth="1"/>
    <col min="14601" max="14602" width="8.7109375" style="33" customWidth="1"/>
    <col min="14603" max="14603" width="2.5703125" style="33" customWidth="1"/>
    <col min="14604" max="14605" width="8.7109375" style="33" customWidth="1"/>
    <col min="14606" max="14845" width="11.42578125" style="33"/>
    <col min="14846" max="14846" width="0.140625" style="33" customWidth="1"/>
    <col min="14847" max="14847" width="2.7109375" style="33" customWidth="1"/>
    <col min="14848" max="14848" width="15.42578125" style="33" customWidth="1"/>
    <col min="14849" max="14849" width="1.28515625" style="33" customWidth="1"/>
    <col min="14850" max="14850" width="23.5703125" style="33" customWidth="1"/>
    <col min="14851" max="14852" width="8.7109375" style="33" customWidth="1"/>
    <col min="14853" max="14853" width="2.140625" style="33" customWidth="1"/>
    <col min="14854" max="14855" width="8.7109375" style="33" customWidth="1"/>
    <col min="14856" max="14856" width="2.5703125" style="33" customWidth="1"/>
    <col min="14857" max="14858" width="8.7109375" style="33" customWidth="1"/>
    <col min="14859" max="14859" width="2.5703125" style="33" customWidth="1"/>
    <col min="14860" max="14861" width="8.7109375" style="33" customWidth="1"/>
    <col min="14862" max="15101" width="11.42578125" style="33"/>
    <col min="15102" max="15102" width="0.140625" style="33" customWidth="1"/>
    <col min="15103" max="15103" width="2.7109375" style="33" customWidth="1"/>
    <col min="15104" max="15104" width="15.42578125" style="33" customWidth="1"/>
    <col min="15105" max="15105" width="1.28515625" style="33" customWidth="1"/>
    <col min="15106" max="15106" width="23.5703125" style="33" customWidth="1"/>
    <col min="15107" max="15108" width="8.7109375" style="33" customWidth="1"/>
    <col min="15109" max="15109" width="2.140625" style="33" customWidth="1"/>
    <col min="15110" max="15111" width="8.7109375" style="33" customWidth="1"/>
    <col min="15112" max="15112" width="2.5703125" style="33" customWidth="1"/>
    <col min="15113" max="15114" width="8.7109375" style="33" customWidth="1"/>
    <col min="15115" max="15115" width="2.5703125" style="33" customWidth="1"/>
    <col min="15116" max="15117" width="8.7109375" style="33" customWidth="1"/>
    <col min="15118" max="15357" width="11.42578125" style="33"/>
    <col min="15358" max="15358" width="0.140625" style="33" customWidth="1"/>
    <col min="15359" max="15359" width="2.7109375" style="33" customWidth="1"/>
    <col min="15360" max="15360" width="15.42578125" style="33" customWidth="1"/>
    <col min="15361" max="15361" width="1.28515625" style="33" customWidth="1"/>
    <col min="15362" max="15362" width="23.5703125" style="33" customWidth="1"/>
    <col min="15363" max="15364" width="8.7109375" style="33" customWidth="1"/>
    <col min="15365" max="15365" width="2.140625" style="33" customWidth="1"/>
    <col min="15366" max="15367" width="8.7109375" style="33" customWidth="1"/>
    <col min="15368" max="15368" width="2.5703125" style="33" customWidth="1"/>
    <col min="15369" max="15370" width="8.7109375" style="33" customWidth="1"/>
    <col min="15371" max="15371" width="2.5703125" style="33" customWidth="1"/>
    <col min="15372" max="15373" width="8.7109375" style="33" customWidth="1"/>
    <col min="15374" max="15613" width="11.42578125" style="33"/>
    <col min="15614" max="15614" width="0.140625" style="33" customWidth="1"/>
    <col min="15615" max="15615" width="2.7109375" style="33" customWidth="1"/>
    <col min="15616" max="15616" width="15.42578125" style="33" customWidth="1"/>
    <col min="15617" max="15617" width="1.28515625" style="33" customWidth="1"/>
    <col min="15618" max="15618" width="23.5703125" style="33" customWidth="1"/>
    <col min="15619" max="15620" width="8.7109375" style="33" customWidth="1"/>
    <col min="15621" max="15621" width="2.140625" style="33" customWidth="1"/>
    <col min="15622" max="15623" width="8.7109375" style="33" customWidth="1"/>
    <col min="15624" max="15624" width="2.5703125" style="33" customWidth="1"/>
    <col min="15625" max="15626" width="8.7109375" style="33" customWidth="1"/>
    <col min="15627" max="15627" width="2.5703125" style="33" customWidth="1"/>
    <col min="15628" max="15629" width="8.7109375" style="33" customWidth="1"/>
    <col min="15630" max="15869" width="11.42578125" style="33"/>
    <col min="15870" max="15870" width="0.140625" style="33" customWidth="1"/>
    <col min="15871" max="15871" width="2.7109375" style="33" customWidth="1"/>
    <col min="15872" max="15872" width="15.42578125" style="33" customWidth="1"/>
    <col min="15873" max="15873" width="1.28515625" style="33" customWidth="1"/>
    <col min="15874" max="15874" width="23.5703125" style="33" customWidth="1"/>
    <col min="15875" max="15876" width="8.7109375" style="33" customWidth="1"/>
    <col min="15877" max="15877" width="2.140625" style="33" customWidth="1"/>
    <col min="15878" max="15879" width="8.7109375" style="33" customWidth="1"/>
    <col min="15880" max="15880" width="2.5703125" style="33" customWidth="1"/>
    <col min="15881" max="15882" width="8.7109375" style="33" customWidth="1"/>
    <col min="15883" max="15883" width="2.5703125" style="33" customWidth="1"/>
    <col min="15884" max="15885" width="8.7109375" style="33" customWidth="1"/>
    <col min="15886" max="16125" width="11.42578125" style="33"/>
    <col min="16126" max="16126" width="0.140625" style="33" customWidth="1"/>
    <col min="16127" max="16127" width="2.7109375" style="33" customWidth="1"/>
    <col min="16128" max="16128" width="15.42578125" style="33" customWidth="1"/>
    <col min="16129" max="16129" width="1.28515625" style="33" customWidth="1"/>
    <col min="16130" max="16130" width="23.5703125" style="33" customWidth="1"/>
    <col min="16131" max="16132" width="8.7109375" style="33" customWidth="1"/>
    <col min="16133" max="16133" width="2.140625" style="33" customWidth="1"/>
    <col min="16134" max="16135" width="8.7109375" style="33" customWidth="1"/>
    <col min="16136" max="16136" width="2.5703125" style="33" customWidth="1"/>
    <col min="16137" max="16138" width="8.7109375" style="33" customWidth="1"/>
    <col min="16139" max="16139" width="2.5703125" style="33" customWidth="1"/>
    <col min="16140" max="16141" width="8.7109375" style="33" customWidth="1"/>
    <col min="16142" max="16384" width="11.42578125" style="33"/>
  </cols>
  <sheetData>
    <row r="1" spans="1:67" s="1" customFormat="1" ht="0.75" customHeight="1"/>
    <row r="2" spans="1:67" s="1" customFormat="1" ht="21" customHeight="1">
      <c r="M2" s="298" t="s">
        <v>36</v>
      </c>
    </row>
    <row r="3" spans="1:67" s="1" customFormat="1" ht="15" customHeight="1">
      <c r="F3" s="89"/>
      <c r="G3" s="89"/>
      <c r="M3" s="987" t="s">
        <v>559</v>
      </c>
    </row>
    <row r="4" spans="1:67" s="4" customFormat="1" ht="20.25" customHeight="1">
      <c r="B4" s="5"/>
      <c r="C4" s="6" t="str">
        <f>Indice!C4</f>
        <v>Producción de energía eléctrica</v>
      </c>
      <c r="I4"/>
      <c r="J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4" customFormat="1" ht="12.75" customHeight="1">
      <c r="B5" s="5"/>
      <c r="C5" s="15"/>
      <c r="I5"/>
      <c r="J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4" customFormat="1" ht="13.5" customHeight="1">
      <c r="B6" s="5"/>
      <c r="D6" s="21"/>
      <c r="I6"/>
      <c r="J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4" customFormat="1" ht="12.75" customHeight="1">
      <c r="B7" s="5"/>
      <c r="C7" s="1045" t="s">
        <v>478</v>
      </c>
      <c r="D7" s="21"/>
      <c r="E7" s="41"/>
      <c r="F7" s="1057" t="s">
        <v>4</v>
      </c>
      <c r="G7" s="1057"/>
      <c r="H7" s="256"/>
      <c r="I7" s="1057" t="s">
        <v>67</v>
      </c>
      <c r="J7" s="1057"/>
      <c r="K7" s="256"/>
      <c r="L7" s="1057" t="s">
        <v>3</v>
      </c>
      <c r="M7" s="105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1" customFormat="1" ht="12.75" customHeight="1">
      <c r="A8" s="4"/>
      <c r="B8" s="5"/>
      <c r="C8" s="1045"/>
      <c r="D8" s="21"/>
      <c r="E8" s="101"/>
      <c r="F8" s="319">
        <v>2019</v>
      </c>
      <c r="G8" s="319">
        <v>2020</v>
      </c>
      <c r="H8" s="320"/>
      <c r="I8" s="319">
        <v>2019</v>
      </c>
      <c r="J8" s="319">
        <v>2020</v>
      </c>
      <c r="K8" s="320"/>
      <c r="L8" s="319">
        <v>2019</v>
      </c>
      <c r="M8" s="319">
        <v>2020</v>
      </c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1" customFormat="1" ht="12.75" customHeight="1">
      <c r="A9" s="4"/>
      <c r="B9" s="5"/>
      <c r="C9" s="1045"/>
      <c r="D9" s="21"/>
      <c r="E9" s="648" t="s">
        <v>2</v>
      </c>
      <c r="F9" s="649">
        <f>'C33'!F69</f>
        <v>9215.0450000000019</v>
      </c>
      <c r="G9" s="649">
        <f>'C33'!F35</f>
        <v>5492.0250000000015</v>
      </c>
      <c r="H9" s="649"/>
      <c r="I9" s="649">
        <f>'C35'!F118</f>
        <v>24561.86</v>
      </c>
      <c r="J9" s="649">
        <f>'C35'!F60</f>
        <v>24561.86</v>
      </c>
      <c r="K9" s="649"/>
      <c r="L9" s="649">
        <f>'C37'!F33</f>
        <v>7117.2899999999991</v>
      </c>
      <c r="M9" s="649">
        <f>'C37'!F17</f>
        <v>7117.2899999999991</v>
      </c>
      <c r="N9" s="73"/>
      <c r="O9" s="73"/>
      <c r="P9" s="71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1" customFormat="1" ht="12.75" customHeight="1">
      <c r="A10" s="4"/>
      <c r="B10" s="5"/>
      <c r="C10" s="347"/>
      <c r="D10" s="21"/>
      <c r="E10" s="648" t="s">
        <v>118</v>
      </c>
      <c r="F10" s="649">
        <f>'C33'!G69</f>
        <v>10670.697702999996</v>
      </c>
      <c r="G10" s="649">
        <f>'C33'!G35</f>
        <v>4800.055719</v>
      </c>
      <c r="H10" s="649"/>
      <c r="I10" s="649">
        <f>'C35'!G118</f>
        <v>51143.255618999996</v>
      </c>
      <c r="J10" s="649">
        <f>'C35'!G60</f>
        <v>38356.55317900001</v>
      </c>
      <c r="K10" s="649"/>
      <c r="L10" s="649">
        <f>'C37'!G33</f>
        <v>55824.226774999988</v>
      </c>
      <c r="M10" s="649">
        <f>'C37'!G17</f>
        <v>55756.774910999986</v>
      </c>
      <c r="N10" s="73"/>
      <c r="O10" s="73"/>
      <c r="P10" s="71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1" customFormat="1" ht="12.75" customHeight="1">
      <c r="A11" s="4"/>
      <c r="B11" s="5"/>
      <c r="C11" s="98"/>
      <c r="D11" s="21"/>
      <c r="E11" s="648" t="s">
        <v>126</v>
      </c>
      <c r="F11" s="649">
        <f>'C33'!H69</f>
        <v>1735.5690362879395</v>
      </c>
      <c r="G11" s="649">
        <f>'C33'!H35</f>
        <v>1354.2720490165282</v>
      </c>
      <c r="H11" s="649"/>
      <c r="I11" s="649">
        <f>'C35'!H118</f>
        <v>3311.9572271806774</v>
      </c>
      <c r="J11" s="649">
        <f>'C35'!H60</f>
        <v>2812.6338046060032</v>
      </c>
      <c r="K11" s="649"/>
      <c r="L11" s="649">
        <f>'C37'!H33</f>
        <v>8040.4686264013426</v>
      </c>
      <c r="M11" s="649">
        <f>'C37'!H17</f>
        <v>8116.0724236331525</v>
      </c>
      <c r="N11" s="73"/>
      <c r="O11" s="73"/>
      <c r="P11" s="7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1" customFormat="1" ht="12.75" customHeight="1">
      <c r="A12" s="4"/>
      <c r="B12" s="5"/>
      <c r="D12" s="21"/>
      <c r="E12" s="650" t="s">
        <v>127</v>
      </c>
      <c r="F12" s="651"/>
      <c r="G12" s="651"/>
      <c r="H12" s="651"/>
      <c r="I12" s="651"/>
      <c r="J12" s="651"/>
      <c r="K12" s="651"/>
      <c r="L12" s="651"/>
      <c r="M12" s="651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1" customFormat="1" ht="12.75" customHeight="1">
      <c r="A13" s="4"/>
      <c r="B13" s="5"/>
      <c r="D13" s="21"/>
      <c r="E13" s="652" t="s">
        <v>305</v>
      </c>
      <c r="F13" s="653">
        <f>'C33'!I69</f>
        <v>14.847288248804203</v>
      </c>
      <c r="G13" s="653">
        <f>'C33'!I35</f>
        <v>14.573204863247266</v>
      </c>
      <c r="H13" s="651"/>
      <c r="I13" s="653">
        <f>'C35'!I118</f>
        <v>27.145457569426622</v>
      </c>
      <c r="J13" s="653">
        <f>'C35'!I60</f>
        <v>21.779004986123031</v>
      </c>
      <c r="K13" s="651"/>
      <c r="L13" s="653">
        <f>'C37'!I33</f>
        <v>97.871531089720193</v>
      </c>
      <c r="M13" s="653">
        <f>'C37'!I17</f>
        <v>96.964532512402286</v>
      </c>
      <c r="N13" s="71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1" customFormat="1" ht="12.75" customHeight="1">
      <c r="A14" s="4"/>
      <c r="B14" s="5"/>
      <c r="D14" s="21"/>
      <c r="E14" s="652" t="s">
        <v>306</v>
      </c>
      <c r="F14" s="653">
        <f>'C33'!J69</f>
        <v>66.719604448368983</v>
      </c>
      <c r="G14" s="653">
        <f>'C33'!J35</f>
        <v>64.536863986756529</v>
      </c>
      <c r="H14" s="651"/>
      <c r="I14" s="653">
        <f>'C35'!J118</f>
        <v>62.869846414417694</v>
      </c>
      <c r="J14" s="653">
        <f>'C35'!J60</f>
        <v>55.522003560034705</v>
      </c>
      <c r="K14" s="651"/>
      <c r="L14" s="653">
        <f>'C37'!J33</f>
        <v>97.549869509886634</v>
      </c>
      <c r="M14" s="653">
        <f>'C37'!J17</f>
        <v>96.52439086959329</v>
      </c>
      <c r="N14" s="71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1" customFormat="1" ht="12.75" customHeight="1">
      <c r="A15" s="4"/>
      <c r="B15" s="5"/>
      <c r="D15" s="21"/>
      <c r="E15" s="650" t="s">
        <v>128</v>
      </c>
      <c r="F15" s="653"/>
      <c r="G15" s="653"/>
      <c r="H15" s="651"/>
      <c r="I15" s="653"/>
      <c r="J15" s="653"/>
      <c r="K15" s="651"/>
      <c r="L15" s="653"/>
      <c r="M15" s="653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1" customFormat="1" ht="12.75" customHeight="1">
      <c r="A16" s="4"/>
      <c r="B16" s="5"/>
      <c r="D16" s="21"/>
      <c r="E16" s="652" t="s">
        <v>131</v>
      </c>
      <c r="F16" s="653">
        <f>'C33'!K69</f>
        <v>1.8351127234555649</v>
      </c>
      <c r="G16" s="653">
        <f>'C33'!K35</f>
        <v>8.179950364164231</v>
      </c>
      <c r="H16" s="651"/>
      <c r="I16" s="653">
        <f>'C35'!K118</f>
        <v>4.6654064321284627</v>
      </c>
      <c r="J16" s="653">
        <f>'C35'!K60</f>
        <v>6.1017857930476334</v>
      </c>
      <c r="K16" s="651"/>
      <c r="L16" s="653">
        <f>'C37'!K33</f>
        <v>6.7573953939353935</v>
      </c>
      <c r="M16" s="653">
        <f>'C37'!K17</f>
        <v>2.5448290075802968</v>
      </c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1:67" s="1" customFormat="1" ht="12.75" customHeight="1">
      <c r="A17" s="4"/>
      <c r="B17" s="5"/>
      <c r="C17" s="12"/>
      <c r="D17" s="21"/>
      <c r="E17" s="652" t="s">
        <v>130</v>
      </c>
      <c r="F17" s="653">
        <f>'C33'!L69</f>
        <v>9.1333012532734994</v>
      </c>
      <c r="G17" s="653">
        <f>'C33'!L35</f>
        <v>23.544315902970329</v>
      </c>
      <c r="H17" s="651"/>
      <c r="I17" s="653">
        <f>'C35'!L118</f>
        <v>7.770542413977406</v>
      </c>
      <c r="J17" s="653">
        <f>'C35'!L60</f>
        <v>12.268559326338677</v>
      </c>
      <c r="K17" s="651"/>
      <c r="L17" s="653">
        <f>'C37'!L33</f>
        <v>1.7580946950945544</v>
      </c>
      <c r="M17" s="653">
        <f>'C37'!L17</f>
        <v>5.4784869320270646</v>
      </c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1:67" s="1" customFormat="1" ht="12.75" customHeight="1">
      <c r="A18" s="4"/>
      <c r="B18" s="5"/>
      <c r="C18" s="12"/>
      <c r="D18" s="21"/>
      <c r="E18" s="654" t="s">
        <v>132</v>
      </c>
      <c r="F18" s="655">
        <f>'C33'!M69</f>
        <v>89.031586023270933</v>
      </c>
      <c r="G18" s="655">
        <f>'C33'!M35</f>
        <v>68.275733732865447</v>
      </c>
      <c r="H18" s="656"/>
      <c r="I18" s="655">
        <f>'C35'!M118</f>
        <v>87.564051153894127</v>
      </c>
      <c r="J18" s="655">
        <f>'C35'!M60</f>
        <v>81.629654880613685</v>
      </c>
      <c r="K18" s="656"/>
      <c r="L18" s="655">
        <f>'C37'!M33</f>
        <v>91.484509910970047</v>
      </c>
      <c r="M18" s="655">
        <f>'C37'!M17</f>
        <v>91.976684060392643</v>
      </c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1:67" s="1" customFormat="1" ht="33.950000000000003" customHeight="1">
      <c r="A19" s="4"/>
      <c r="B19" s="5"/>
      <c r="C19" s="12"/>
      <c r="D19" s="21"/>
      <c r="E19" s="1061" t="s">
        <v>511</v>
      </c>
      <c r="F19" s="1061"/>
      <c r="G19" s="1061"/>
      <c r="H19" s="1061"/>
      <c r="I19" s="1061"/>
      <c r="J19" s="1061"/>
      <c r="K19" s="1061"/>
      <c r="L19" s="1061"/>
      <c r="M19" s="1061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1:67" s="1" customFormat="1" ht="24" customHeight="1">
      <c r="A20" s="4"/>
      <c r="B20" s="5"/>
      <c r="D20" s="21"/>
      <c r="E20" s="1071" t="s">
        <v>308</v>
      </c>
      <c r="F20" s="1071"/>
      <c r="G20" s="1071"/>
      <c r="H20" s="1071"/>
      <c r="I20" s="1071"/>
      <c r="J20" s="1071"/>
      <c r="K20" s="1071"/>
      <c r="L20" s="1071"/>
      <c r="M20" s="1071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1:67" s="1" customFormat="1" ht="24" customHeight="1">
      <c r="A21" s="4"/>
      <c r="B21" s="5"/>
      <c r="C21" s="10"/>
      <c r="D21" s="21"/>
      <c r="E21" s="1071" t="s">
        <v>307</v>
      </c>
      <c r="F21" s="1071"/>
      <c r="G21" s="1071"/>
      <c r="H21" s="1071"/>
      <c r="I21" s="1071"/>
      <c r="J21" s="1071"/>
      <c r="K21" s="1071"/>
      <c r="L21" s="1071"/>
      <c r="M21" s="1071"/>
    </row>
    <row r="22" spans="1:67">
      <c r="E22" s="819"/>
      <c r="F22" s="95"/>
      <c r="G22" s="95"/>
      <c r="H22" s="95"/>
      <c r="I22" s="95"/>
      <c r="J22" s="95"/>
      <c r="K22" s="95"/>
      <c r="L22" s="95"/>
      <c r="M22" s="95"/>
    </row>
    <row r="23" spans="1:67">
      <c r="F23" s="87"/>
      <c r="G23" s="63"/>
      <c r="I23" s="88"/>
    </row>
    <row r="24" spans="1:67">
      <c r="F24" s="87"/>
      <c r="G24" s="63"/>
      <c r="I24" s="88"/>
    </row>
    <row r="25" spans="1:67" ht="11.1" customHeight="1">
      <c r="F25" s="87"/>
      <c r="G25" s="63"/>
      <c r="I25" s="88"/>
    </row>
    <row r="26" spans="1:67" ht="14.25" customHeight="1">
      <c r="F26" s="87"/>
      <c r="G26" s="63"/>
      <c r="I26" s="88"/>
    </row>
    <row r="27" spans="1:67">
      <c r="F27" s="87"/>
      <c r="G27" s="63"/>
      <c r="I27" s="88"/>
    </row>
    <row r="28" spans="1:67">
      <c r="F28" s="87"/>
      <c r="G28" s="63"/>
      <c r="I28" s="88"/>
    </row>
    <row r="29" spans="1:67">
      <c r="F29" s="87"/>
      <c r="G29" s="63"/>
      <c r="I29" s="88"/>
    </row>
    <row r="30" spans="1:67">
      <c r="F30" s="87"/>
      <c r="G30" s="63"/>
      <c r="I30" s="88"/>
    </row>
    <row r="31" spans="1:67">
      <c r="F31" s="87"/>
      <c r="G31" s="63"/>
      <c r="I31" s="88"/>
    </row>
    <row r="32" spans="1:67">
      <c r="F32" s="88"/>
    </row>
  </sheetData>
  <mergeCells count="7">
    <mergeCell ref="C7:C9"/>
    <mergeCell ref="E21:M21"/>
    <mergeCell ref="F7:G7"/>
    <mergeCell ref="I7:J7"/>
    <mergeCell ref="L7:M7"/>
    <mergeCell ref="E20:M20"/>
    <mergeCell ref="E19:M19"/>
  </mergeCells>
  <hyperlinks>
    <hyperlink ref="C4" location="Indice!A1" display="Indice!A1" xr:uid="{00000000-0004-0000-2600-000000000000}"/>
  </hyperlinks>
  <printOptions horizontalCentered="1" verticalCentered="1"/>
  <pageMargins left="0.78740157480314965" right="0.78740157480314965" top="0.78740157480314965" bottom="0.98425196850393704" header="0" footer="0"/>
  <pageSetup paperSize="9" scale="99" orientation="landscape" horizontalDpi="4294967292" verticalDpi="4294967292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91E9D-C654-4B56-8FDE-846C32FEB49A}">
  <sheetPr codeName="Hoja19">
    <pageSetUpPr autoPageBreaks="0" fitToPage="1"/>
  </sheetPr>
  <dimension ref="B1:N43"/>
  <sheetViews>
    <sheetView showGridLines="0" showRowColHeaders="0" zoomScaleNormal="100" workbookViewId="0">
      <selection activeCell="B2" sqref="B2"/>
    </sheetView>
  </sheetViews>
  <sheetFormatPr baseColWidth="10" defaultRowHeight="12.75"/>
  <cols>
    <col min="1" max="1" width="0.140625" style="158" customWidth="1"/>
    <col min="2" max="2" width="2.7109375" style="158" customWidth="1"/>
    <col min="3" max="3" width="23.7109375" style="158" customWidth="1"/>
    <col min="4" max="4" width="1.28515625" style="158" customWidth="1"/>
    <col min="5" max="5" width="27.7109375" style="158" customWidth="1"/>
    <col min="6" max="11" width="10.7109375" style="158" customWidth="1"/>
    <col min="12" max="250" width="11.42578125" style="158"/>
    <col min="251" max="251" width="0.140625" style="158" customWidth="1"/>
    <col min="252" max="252" width="2.7109375" style="158" customWidth="1"/>
    <col min="253" max="253" width="18.5703125" style="158" customWidth="1"/>
    <col min="254" max="254" width="1.28515625" style="158" customWidth="1"/>
    <col min="255" max="255" width="22.85546875" style="158" customWidth="1"/>
    <col min="256" max="256" width="9.42578125" style="158" bestFit="1" customWidth="1"/>
    <col min="257" max="257" width="1.5703125" style="158" customWidth="1"/>
    <col min="258" max="258" width="10.5703125" style="158" customWidth="1"/>
    <col min="259" max="259" width="9.28515625" style="158" customWidth="1"/>
    <col min="260" max="260" width="1.5703125" style="158" customWidth="1"/>
    <col min="261" max="261" width="10.5703125" style="158" customWidth="1"/>
    <col min="262" max="262" width="9.5703125" style="158" customWidth="1"/>
    <col min="263" max="263" width="1.5703125" style="158" customWidth="1"/>
    <col min="264" max="264" width="9.5703125" style="158" customWidth="1"/>
    <col min="265" max="265" width="12" style="158" bestFit="1" customWidth="1"/>
    <col min="266" max="266" width="13.42578125" style="158" bestFit="1" customWidth="1"/>
    <col min="267" max="267" width="12" style="158" bestFit="1" customWidth="1"/>
    <col min="268" max="506" width="11.42578125" style="158"/>
    <col min="507" max="507" width="0.140625" style="158" customWidth="1"/>
    <col min="508" max="508" width="2.7109375" style="158" customWidth="1"/>
    <col min="509" max="509" width="18.5703125" style="158" customWidth="1"/>
    <col min="510" max="510" width="1.28515625" style="158" customWidth="1"/>
    <col min="511" max="511" width="22.85546875" style="158" customWidth="1"/>
    <col min="512" max="512" width="9.42578125" style="158" bestFit="1" customWidth="1"/>
    <col min="513" max="513" width="1.5703125" style="158" customWidth="1"/>
    <col min="514" max="514" width="10.5703125" style="158" customWidth="1"/>
    <col min="515" max="515" width="9.28515625" style="158" customWidth="1"/>
    <col min="516" max="516" width="1.5703125" style="158" customWidth="1"/>
    <col min="517" max="517" width="10.5703125" style="158" customWidth="1"/>
    <col min="518" max="518" width="9.5703125" style="158" customWidth="1"/>
    <col min="519" max="519" width="1.5703125" style="158" customWidth="1"/>
    <col min="520" max="520" width="9.5703125" style="158" customWidth="1"/>
    <col min="521" max="521" width="12" style="158" bestFit="1" customWidth="1"/>
    <col min="522" max="522" width="13.42578125" style="158" bestFit="1" customWidth="1"/>
    <col min="523" max="523" width="12" style="158" bestFit="1" customWidth="1"/>
    <col min="524" max="762" width="11.42578125" style="158"/>
    <col min="763" max="763" width="0.140625" style="158" customWidth="1"/>
    <col min="764" max="764" width="2.7109375" style="158" customWidth="1"/>
    <col min="765" max="765" width="18.5703125" style="158" customWidth="1"/>
    <col min="766" max="766" width="1.28515625" style="158" customWidth="1"/>
    <col min="767" max="767" width="22.85546875" style="158" customWidth="1"/>
    <col min="768" max="768" width="9.42578125" style="158" bestFit="1" customWidth="1"/>
    <col min="769" max="769" width="1.5703125" style="158" customWidth="1"/>
    <col min="770" max="770" width="10.5703125" style="158" customWidth="1"/>
    <col min="771" max="771" width="9.28515625" style="158" customWidth="1"/>
    <col min="772" max="772" width="1.5703125" style="158" customWidth="1"/>
    <col min="773" max="773" width="10.5703125" style="158" customWidth="1"/>
    <col min="774" max="774" width="9.5703125" style="158" customWidth="1"/>
    <col min="775" max="775" width="1.5703125" style="158" customWidth="1"/>
    <col min="776" max="776" width="9.5703125" style="158" customWidth="1"/>
    <col min="777" max="777" width="12" style="158" bestFit="1" customWidth="1"/>
    <col min="778" max="778" width="13.42578125" style="158" bestFit="1" customWidth="1"/>
    <col min="779" max="779" width="12" style="158" bestFit="1" customWidth="1"/>
    <col min="780" max="1018" width="11.42578125" style="158"/>
    <col min="1019" max="1019" width="0.140625" style="158" customWidth="1"/>
    <col min="1020" max="1020" width="2.7109375" style="158" customWidth="1"/>
    <col min="1021" max="1021" width="18.5703125" style="158" customWidth="1"/>
    <col min="1022" max="1022" width="1.28515625" style="158" customWidth="1"/>
    <col min="1023" max="1023" width="22.85546875" style="158" customWidth="1"/>
    <col min="1024" max="1024" width="9.42578125" style="158" bestFit="1" customWidth="1"/>
    <col min="1025" max="1025" width="1.5703125" style="158" customWidth="1"/>
    <col min="1026" max="1026" width="10.5703125" style="158" customWidth="1"/>
    <col min="1027" max="1027" width="9.28515625" style="158" customWidth="1"/>
    <col min="1028" max="1028" width="1.5703125" style="158" customWidth="1"/>
    <col min="1029" max="1029" width="10.5703125" style="158" customWidth="1"/>
    <col min="1030" max="1030" width="9.5703125" style="158" customWidth="1"/>
    <col min="1031" max="1031" width="1.5703125" style="158" customWidth="1"/>
    <col min="1032" max="1032" width="9.5703125" style="158" customWidth="1"/>
    <col min="1033" max="1033" width="12" style="158" bestFit="1" customWidth="1"/>
    <col min="1034" max="1034" width="13.42578125" style="158" bestFit="1" customWidth="1"/>
    <col min="1035" max="1035" width="12" style="158" bestFit="1" customWidth="1"/>
    <col min="1036" max="1274" width="11.42578125" style="158"/>
    <col min="1275" max="1275" width="0.140625" style="158" customWidth="1"/>
    <col min="1276" max="1276" width="2.7109375" style="158" customWidth="1"/>
    <col min="1277" max="1277" width="18.5703125" style="158" customWidth="1"/>
    <col min="1278" max="1278" width="1.28515625" style="158" customWidth="1"/>
    <col min="1279" max="1279" width="22.85546875" style="158" customWidth="1"/>
    <col min="1280" max="1280" width="9.42578125" style="158" bestFit="1" customWidth="1"/>
    <col min="1281" max="1281" width="1.5703125" style="158" customWidth="1"/>
    <col min="1282" max="1282" width="10.5703125" style="158" customWidth="1"/>
    <col min="1283" max="1283" width="9.28515625" style="158" customWidth="1"/>
    <col min="1284" max="1284" width="1.5703125" style="158" customWidth="1"/>
    <col min="1285" max="1285" width="10.5703125" style="158" customWidth="1"/>
    <col min="1286" max="1286" width="9.5703125" style="158" customWidth="1"/>
    <col min="1287" max="1287" width="1.5703125" style="158" customWidth="1"/>
    <col min="1288" max="1288" width="9.5703125" style="158" customWidth="1"/>
    <col min="1289" max="1289" width="12" style="158" bestFit="1" customWidth="1"/>
    <col min="1290" max="1290" width="13.42578125" style="158" bestFit="1" customWidth="1"/>
    <col min="1291" max="1291" width="12" style="158" bestFit="1" customWidth="1"/>
    <col min="1292" max="1530" width="11.42578125" style="158"/>
    <col min="1531" max="1531" width="0.140625" style="158" customWidth="1"/>
    <col min="1532" max="1532" width="2.7109375" style="158" customWidth="1"/>
    <col min="1533" max="1533" width="18.5703125" style="158" customWidth="1"/>
    <col min="1534" max="1534" width="1.28515625" style="158" customWidth="1"/>
    <col min="1535" max="1535" width="22.85546875" style="158" customWidth="1"/>
    <col min="1536" max="1536" width="9.42578125" style="158" bestFit="1" customWidth="1"/>
    <col min="1537" max="1537" width="1.5703125" style="158" customWidth="1"/>
    <col min="1538" max="1538" width="10.5703125" style="158" customWidth="1"/>
    <col min="1539" max="1539" width="9.28515625" style="158" customWidth="1"/>
    <col min="1540" max="1540" width="1.5703125" style="158" customWidth="1"/>
    <col min="1541" max="1541" width="10.5703125" style="158" customWidth="1"/>
    <col min="1542" max="1542" width="9.5703125" style="158" customWidth="1"/>
    <col min="1543" max="1543" width="1.5703125" style="158" customWidth="1"/>
    <col min="1544" max="1544" width="9.5703125" style="158" customWidth="1"/>
    <col min="1545" max="1545" width="12" style="158" bestFit="1" customWidth="1"/>
    <col min="1546" max="1546" width="13.42578125" style="158" bestFit="1" customWidth="1"/>
    <col min="1547" max="1547" width="12" style="158" bestFit="1" customWidth="1"/>
    <col min="1548" max="1786" width="11.42578125" style="158"/>
    <col min="1787" max="1787" width="0.140625" style="158" customWidth="1"/>
    <col min="1788" max="1788" width="2.7109375" style="158" customWidth="1"/>
    <col min="1789" max="1789" width="18.5703125" style="158" customWidth="1"/>
    <col min="1790" max="1790" width="1.28515625" style="158" customWidth="1"/>
    <col min="1791" max="1791" width="22.85546875" style="158" customWidth="1"/>
    <col min="1792" max="1792" width="9.42578125" style="158" bestFit="1" customWidth="1"/>
    <col min="1793" max="1793" width="1.5703125" style="158" customWidth="1"/>
    <col min="1794" max="1794" width="10.5703125" style="158" customWidth="1"/>
    <col min="1795" max="1795" width="9.28515625" style="158" customWidth="1"/>
    <col min="1796" max="1796" width="1.5703125" style="158" customWidth="1"/>
    <col min="1797" max="1797" width="10.5703125" style="158" customWidth="1"/>
    <col min="1798" max="1798" width="9.5703125" style="158" customWidth="1"/>
    <col min="1799" max="1799" width="1.5703125" style="158" customWidth="1"/>
    <col min="1800" max="1800" width="9.5703125" style="158" customWidth="1"/>
    <col min="1801" max="1801" width="12" style="158" bestFit="1" customWidth="1"/>
    <col min="1802" max="1802" width="13.42578125" style="158" bestFit="1" customWidth="1"/>
    <col min="1803" max="1803" width="12" style="158" bestFit="1" customWidth="1"/>
    <col min="1804" max="2042" width="11.42578125" style="158"/>
    <col min="2043" max="2043" width="0.140625" style="158" customWidth="1"/>
    <col min="2044" max="2044" width="2.7109375" style="158" customWidth="1"/>
    <col min="2045" max="2045" width="18.5703125" style="158" customWidth="1"/>
    <col min="2046" max="2046" width="1.28515625" style="158" customWidth="1"/>
    <col min="2047" max="2047" width="22.85546875" style="158" customWidth="1"/>
    <col min="2048" max="2048" width="9.42578125" style="158" bestFit="1" customWidth="1"/>
    <col min="2049" max="2049" width="1.5703125" style="158" customWidth="1"/>
    <col min="2050" max="2050" width="10.5703125" style="158" customWidth="1"/>
    <col min="2051" max="2051" width="9.28515625" style="158" customWidth="1"/>
    <col min="2052" max="2052" width="1.5703125" style="158" customWidth="1"/>
    <col min="2053" max="2053" width="10.5703125" style="158" customWidth="1"/>
    <col min="2054" max="2054" width="9.5703125" style="158" customWidth="1"/>
    <col min="2055" max="2055" width="1.5703125" style="158" customWidth="1"/>
    <col min="2056" max="2056" width="9.5703125" style="158" customWidth="1"/>
    <col min="2057" max="2057" width="12" style="158" bestFit="1" customWidth="1"/>
    <col min="2058" max="2058" width="13.42578125" style="158" bestFit="1" customWidth="1"/>
    <col min="2059" max="2059" width="12" style="158" bestFit="1" customWidth="1"/>
    <col min="2060" max="2298" width="11.42578125" style="158"/>
    <col min="2299" max="2299" width="0.140625" style="158" customWidth="1"/>
    <col min="2300" max="2300" width="2.7109375" style="158" customWidth="1"/>
    <col min="2301" max="2301" width="18.5703125" style="158" customWidth="1"/>
    <col min="2302" max="2302" width="1.28515625" style="158" customWidth="1"/>
    <col min="2303" max="2303" width="22.85546875" style="158" customWidth="1"/>
    <col min="2304" max="2304" width="9.42578125" style="158" bestFit="1" customWidth="1"/>
    <col min="2305" max="2305" width="1.5703125" style="158" customWidth="1"/>
    <col min="2306" max="2306" width="10.5703125" style="158" customWidth="1"/>
    <col min="2307" max="2307" width="9.28515625" style="158" customWidth="1"/>
    <col min="2308" max="2308" width="1.5703125" style="158" customWidth="1"/>
    <col min="2309" max="2309" width="10.5703125" style="158" customWidth="1"/>
    <col min="2310" max="2310" width="9.5703125" style="158" customWidth="1"/>
    <col min="2311" max="2311" width="1.5703125" style="158" customWidth="1"/>
    <col min="2312" max="2312" width="9.5703125" style="158" customWidth="1"/>
    <col min="2313" max="2313" width="12" style="158" bestFit="1" customWidth="1"/>
    <col min="2314" max="2314" width="13.42578125" style="158" bestFit="1" customWidth="1"/>
    <col min="2315" max="2315" width="12" style="158" bestFit="1" customWidth="1"/>
    <col min="2316" max="2554" width="11.42578125" style="158"/>
    <col min="2555" max="2555" width="0.140625" style="158" customWidth="1"/>
    <col min="2556" max="2556" width="2.7109375" style="158" customWidth="1"/>
    <col min="2557" max="2557" width="18.5703125" style="158" customWidth="1"/>
    <col min="2558" max="2558" width="1.28515625" style="158" customWidth="1"/>
    <col min="2559" max="2559" width="22.85546875" style="158" customWidth="1"/>
    <col min="2560" max="2560" width="9.42578125" style="158" bestFit="1" customWidth="1"/>
    <col min="2561" max="2561" width="1.5703125" style="158" customWidth="1"/>
    <col min="2562" max="2562" width="10.5703125" style="158" customWidth="1"/>
    <col min="2563" max="2563" width="9.28515625" style="158" customWidth="1"/>
    <col min="2564" max="2564" width="1.5703125" style="158" customWidth="1"/>
    <col min="2565" max="2565" width="10.5703125" style="158" customWidth="1"/>
    <col min="2566" max="2566" width="9.5703125" style="158" customWidth="1"/>
    <col min="2567" max="2567" width="1.5703125" style="158" customWidth="1"/>
    <col min="2568" max="2568" width="9.5703125" style="158" customWidth="1"/>
    <col min="2569" max="2569" width="12" style="158" bestFit="1" customWidth="1"/>
    <col min="2570" max="2570" width="13.42578125" style="158" bestFit="1" customWidth="1"/>
    <col min="2571" max="2571" width="12" style="158" bestFit="1" customWidth="1"/>
    <col min="2572" max="2810" width="11.42578125" style="158"/>
    <col min="2811" max="2811" width="0.140625" style="158" customWidth="1"/>
    <col min="2812" max="2812" width="2.7109375" style="158" customWidth="1"/>
    <col min="2813" max="2813" width="18.5703125" style="158" customWidth="1"/>
    <col min="2814" max="2814" width="1.28515625" style="158" customWidth="1"/>
    <col min="2815" max="2815" width="22.85546875" style="158" customWidth="1"/>
    <col min="2816" max="2816" width="9.42578125" style="158" bestFit="1" customWidth="1"/>
    <col min="2817" max="2817" width="1.5703125" style="158" customWidth="1"/>
    <col min="2818" max="2818" width="10.5703125" style="158" customWidth="1"/>
    <col min="2819" max="2819" width="9.28515625" style="158" customWidth="1"/>
    <col min="2820" max="2820" width="1.5703125" style="158" customWidth="1"/>
    <col min="2821" max="2821" width="10.5703125" style="158" customWidth="1"/>
    <col min="2822" max="2822" width="9.5703125" style="158" customWidth="1"/>
    <col min="2823" max="2823" width="1.5703125" style="158" customWidth="1"/>
    <col min="2824" max="2824" width="9.5703125" style="158" customWidth="1"/>
    <col min="2825" max="2825" width="12" style="158" bestFit="1" customWidth="1"/>
    <col min="2826" max="2826" width="13.42578125" style="158" bestFit="1" customWidth="1"/>
    <col min="2827" max="2827" width="12" style="158" bestFit="1" customWidth="1"/>
    <col min="2828" max="3066" width="11.42578125" style="158"/>
    <col min="3067" max="3067" width="0.140625" style="158" customWidth="1"/>
    <col min="3068" max="3068" width="2.7109375" style="158" customWidth="1"/>
    <col min="3069" max="3069" width="18.5703125" style="158" customWidth="1"/>
    <col min="3070" max="3070" width="1.28515625" style="158" customWidth="1"/>
    <col min="3071" max="3071" width="22.85546875" style="158" customWidth="1"/>
    <col min="3072" max="3072" width="9.42578125" style="158" bestFit="1" customWidth="1"/>
    <col min="3073" max="3073" width="1.5703125" style="158" customWidth="1"/>
    <col min="3074" max="3074" width="10.5703125" style="158" customWidth="1"/>
    <col min="3075" max="3075" width="9.28515625" style="158" customWidth="1"/>
    <col min="3076" max="3076" width="1.5703125" style="158" customWidth="1"/>
    <col min="3077" max="3077" width="10.5703125" style="158" customWidth="1"/>
    <col min="3078" max="3078" width="9.5703125" style="158" customWidth="1"/>
    <col min="3079" max="3079" width="1.5703125" style="158" customWidth="1"/>
    <col min="3080" max="3080" width="9.5703125" style="158" customWidth="1"/>
    <col min="3081" max="3081" width="12" style="158" bestFit="1" customWidth="1"/>
    <col min="3082" max="3082" width="13.42578125" style="158" bestFit="1" customWidth="1"/>
    <col min="3083" max="3083" width="12" style="158" bestFit="1" customWidth="1"/>
    <col min="3084" max="3322" width="11.42578125" style="158"/>
    <col min="3323" max="3323" width="0.140625" style="158" customWidth="1"/>
    <col min="3324" max="3324" width="2.7109375" style="158" customWidth="1"/>
    <col min="3325" max="3325" width="18.5703125" style="158" customWidth="1"/>
    <col min="3326" max="3326" width="1.28515625" style="158" customWidth="1"/>
    <col min="3327" max="3327" width="22.85546875" style="158" customWidth="1"/>
    <col min="3328" max="3328" width="9.42578125" style="158" bestFit="1" customWidth="1"/>
    <col min="3329" max="3329" width="1.5703125" style="158" customWidth="1"/>
    <col min="3330" max="3330" width="10.5703125" style="158" customWidth="1"/>
    <col min="3331" max="3331" width="9.28515625" style="158" customWidth="1"/>
    <col min="3332" max="3332" width="1.5703125" style="158" customWidth="1"/>
    <col min="3333" max="3333" width="10.5703125" style="158" customWidth="1"/>
    <col min="3334" max="3334" width="9.5703125" style="158" customWidth="1"/>
    <col min="3335" max="3335" width="1.5703125" style="158" customWidth="1"/>
    <col min="3336" max="3336" width="9.5703125" style="158" customWidth="1"/>
    <col min="3337" max="3337" width="12" style="158" bestFit="1" customWidth="1"/>
    <col min="3338" max="3338" width="13.42578125" style="158" bestFit="1" customWidth="1"/>
    <col min="3339" max="3339" width="12" style="158" bestFit="1" customWidth="1"/>
    <col min="3340" max="3578" width="11.42578125" style="158"/>
    <col min="3579" max="3579" width="0.140625" style="158" customWidth="1"/>
    <col min="3580" max="3580" width="2.7109375" style="158" customWidth="1"/>
    <col min="3581" max="3581" width="18.5703125" style="158" customWidth="1"/>
    <col min="3582" max="3582" width="1.28515625" style="158" customWidth="1"/>
    <col min="3583" max="3583" width="22.85546875" style="158" customWidth="1"/>
    <col min="3584" max="3584" width="9.42578125" style="158" bestFit="1" customWidth="1"/>
    <col min="3585" max="3585" width="1.5703125" style="158" customWidth="1"/>
    <col min="3586" max="3586" width="10.5703125" style="158" customWidth="1"/>
    <col min="3587" max="3587" width="9.28515625" style="158" customWidth="1"/>
    <col min="3588" max="3588" width="1.5703125" style="158" customWidth="1"/>
    <col min="3589" max="3589" width="10.5703125" style="158" customWidth="1"/>
    <col min="3590" max="3590" width="9.5703125" style="158" customWidth="1"/>
    <col min="3591" max="3591" width="1.5703125" style="158" customWidth="1"/>
    <col min="3592" max="3592" width="9.5703125" style="158" customWidth="1"/>
    <col min="3593" max="3593" width="12" style="158" bestFit="1" customWidth="1"/>
    <col min="3594" max="3594" width="13.42578125" style="158" bestFit="1" customWidth="1"/>
    <col min="3595" max="3595" width="12" style="158" bestFit="1" customWidth="1"/>
    <col min="3596" max="3834" width="11.42578125" style="158"/>
    <col min="3835" max="3835" width="0.140625" style="158" customWidth="1"/>
    <col min="3836" max="3836" width="2.7109375" style="158" customWidth="1"/>
    <col min="3837" max="3837" width="18.5703125" style="158" customWidth="1"/>
    <col min="3838" max="3838" width="1.28515625" style="158" customWidth="1"/>
    <col min="3839" max="3839" width="22.85546875" style="158" customWidth="1"/>
    <col min="3840" max="3840" width="9.42578125" style="158" bestFit="1" customWidth="1"/>
    <col min="3841" max="3841" width="1.5703125" style="158" customWidth="1"/>
    <col min="3842" max="3842" width="10.5703125" style="158" customWidth="1"/>
    <col min="3843" max="3843" width="9.28515625" style="158" customWidth="1"/>
    <col min="3844" max="3844" width="1.5703125" style="158" customWidth="1"/>
    <col min="3845" max="3845" width="10.5703125" style="158" customWidth="1"/>
    <col min="3846" max="3846" width="9.5703125" style="158" customWidth="1"/>
    <col min="3847" max="3847" width="1.5703125" style="158" customWidth="1"/>
    <col min="3848" max="3848" width="9.5703125" style="158" customWidth="1"/>
    <col min="3849" max="3849" width="12" style="158" bestFit="1" customWidth="1"/>
    <col min="3850" max="3850" width="13.42578125" style="158" bestFit="1" customWidth="1"/>
    <col min="3851" max="3851" width="12" style="158" bestFit="1" customWidth="1"/>
    <col min="3852" max="4090" width="11.42578125" style="158"/>
    <col min="4091" max="4091" width="0.140625" style="158" customWidth="1"/>
    <col min="4092" max="4092" width="2.7109375" style="158" customWidth="1"/>
    <col min="4093" max="4093" width="18.5703125" style="158" customWidth="1"/>
    <col min="4094" max="4094" width="1.28515625" style="158" customWidth="1"/>
    <col min="4095" max="4095" width="22.85546875" style="158" customWidth="1"/>
    <col min="4096" max="4096" width="9.42578125" style="158" bestFit="1" customWidth="1"/>
    <col min="4097" max="4097" width="1.5703125" style="158" customWidth="1"/>
    <col min="4098" max="4098" width="10.5703125" style="158" customWidth="1"/>
    <col min="4099" max="4099" width="9.28515625" style="158" customWidth="1"/>
    <col min="4100" max="4100" width="1.5703125" style="158" customWidth="1"/>
    <col min="4101" max="4101" width="10.5703125" style="158" customWidth="1"/>
    <col min="4102" max="4102" width="9.5703125" style="158" customWidth="1"/>
    <col min="4103" max="4103" width="1.5703125" style="158" customWidth="1"/>
    <col min="4104" max="4104" width="9.5703125" style="158" customWidth="1"/>
    <col min="4105" max="4105" width="12" style="158" bestFit="1" customWidth="1"/>
    <col min="4106" max="4106" width="13.42578125" style="158" bestFit="1" customWidth="1"/>
    <col min="4107" max="4107" width="12" style="158" bestFit="1" customWidth="1"/>
    <col min="4108" max="4346" width="11.42578125" style="158"/>
    <col min="4347" max="4347" width="0.140625" style="158" customWidth="1"/>
    <col min="4348" max="4348" width="2.7109375" style="158" customWidth="1"/>
    <col min="4349" max="4349" width="18.5703125" style="158" customWidth="1"/>
    <col min="4350" max="4350" width="1.28515625" style="158" customWidth="1"/>
    <col min="4351" max="4351" width="22.85546875" style="158" customWidth="1"/>
    <col min="4352" max="4352" width="9.42578125" style="158" bestFit="1" customWidth="1"/>
    <col min="4353" max="4353" width="1.5703125" style="158" customWidth="1"/>
    <col min="4354" max="4354" width="10.5703125" style="158" customWidth="1"/>
    <col min="4355" max="4355" width="9.28515625" style="158" customWidth="1"/>
    <col min="4356" max="4356" width="1.5703125" style="158" customWidth="1"/>
    <col min="4357" max="4357" width="10.5703125" style="158" customWidth="1"/>
    <col min="4358" max="4358" width="9.5703125" style="158" customWidth="1"/>
    <col min="4359" max="4359" width="1.5703125" style="158" customWidth="1"/>
    <col min="4360" max="4360" width="9.5703125" style="158" customWidth="1"/>
    <col min="4361" max="4361" width="12" style="158" bestFit="1" customWidth="1"/>
    <col min="4362" max="4362" width="13.42578125" style="158" bestFit="1" customWidth="1"/>
    <col min="4363" max="4363" width="12" style="158" bestFit="1" customWidth="1"/>
    <col min="4364" max="4602" width="11.42578125" style="158"/>
    <col min="4603" max="4603" width="0.140625" style="158" customWidth="1"/>
    <col min="4604" max="4604" width="2.7109375" style="158" customWidth="1"/>
    <col min="4605" max="4605" width="18.5703125" style="158" customWidth="1"/>
    <col min="4606" max="4606" width="1.28515625" style="158" customWidth="1"/>
    <col min="4607" max="4607" width="22.85546875" style="158" customWidth="1"/>
    <col min="4608" max="4608" width="9.42578125" style="158" bestFit="1" customWidth="1"/>
    <col min="4609" max="4609" width="1.5703125" style="158" customWidth="1"/>
    <col min="4610" max="4610" width="10.5703125" style="158" customWidth="1"/>
    <col min="4611" max="4611" width="9.28515625" style="158" customWidth="1"/>
    <col min="4612" max="4612" width="1.5703125" style="158" customWidth="1"/>
    <col min="4613" max="4613" width="10.5703125" style="158" customWidth="1"/>
    <col min="4614" max="4614" width="9.5703125" style="158" customWidth="1"/>
    <col min="4615" max="4615" width="1.5703125" style="158" customWidth="1"/>
    <col min="4616" max="4616" width="9.5703125" style="158" customWidth="1"/>
    <col min="4617" max="4617" width="12" style="158" bestFit="1" customWidth="1"/>
    <col min="4618" max="4618" width="13.42578125" style="158" bestFit="1" customWidth="1"/>
    <col min="4619" max="4619" width="12" style="158" bestFit="1" customWidth="1"/>
    <col min="4620" max="4858" width="11.42578125" style="158"/>
    <col min="4859" max="4859" width="0.140625" style="158" customWidth="1"/>
    <col min="4860" max="4860" width="2.7109375" style="158" customWidth="1"/>
    <col min="4861" max="4861" width="18.5703125" style="158" customWidth="1"/>
    <col min="4862" max="4862" width="1.28515625" style="158" customWidth="1"/>
    <col min="4863" max="4863" width="22.85546875" style="158" customWidth="1"/>
    <col min="4864" max="4864" width="9.42578125" style="158" bestFit="1" customWidth="1"/>
    <col min="4865" max="4865" width="1.5703125" style="158" customWidth="1"/>
    <col min="4866" max="4866" width="10.5703125" style="158" customWidth="1"/>
    <col min="4867" max="4867" width="9.28515625" style="158" customWidth="1"/>
    <col min="4868" max="4868" width="1.5703125" style="158" customWidth="1"/>
    <col min="4869" max="4869" width="10.5703125" style="158" customWidth="1"/>
    <col min="4870" max="4870" width="9.5703125" style="158" customWidth="1"/>
    <col min="4871" max="4871" width="1.5703125" style="158" customWidth="1"/>
    <col min="4872" max="4872" width="9.5703125" style="158" customWidth="1"/>
    <col min="4873" max="4873" width="12" style="158" bestFit="1" customWidth="1"/>
    <col min="4874" max="4874" width="13.42578125" style="158" bestFit="1" customWidth="1"/>
    <col min="4875" max="4875" width="12" style="158" bestFit="1" customWidth="1"/>
    <col min="4876" max="5114" width="11.42578125" style="158"/>
    <col min="5115" max="5115" width="0.140625" style="158" customWidth="1"/>
    <col min="5116" max="5116" width="2.7109375" style="158" customWidth="1"/>
    <col min="5117" max="5117" width="18.5703125" style="158" customWidth="1"/>
    <col min="5118" max="5118" width="1.28515625" style="158" customWidth="1"/>
    <col min="5119" max="5119" width="22.85546875" style="158" customWidth="1"/>
    <col min="5120" max="5120" width="9.42578125" style="158" bestFit="1" customWidth="1"/>
    <col min="5121" max="5121" width="1.5703125" style="158" customWidth="1"/>
    <col min="5122" max="5122" width="10.5703125" style="158" customWidth="1"/>
    <col min="5123" max="5123" width="9.28515625" style="158" customWidth="1"/>
    <col min="5124" max="5124" width="1.5703125" style="158" customWidth="1"/>
    <col min="5125" max="5125" width="10.5703125" style="158" customWidth="1"/>
    <col min="5126" max="5126" width="9.5703125" style="158" customWidth="1"/>
    <col min="5127" max="5127" width="1.5703125" style="158" customWidth="1"/>
    <col min="5128" max="5128" width="9.5703125" style="158" customWidth="1"/>
    <col min="5129" max="5129" width="12" style="158" bestFit="1" customWidth="1"/>
    <col min="5130" max="5130" width="13.42578125" style="158" bestFit="1" customWidth="1"/>
    <col min="5131" max="5131" width="12" style="158" bestFit="1" customWidth="1"/>
    <col min="5132" max="5370" width="11.42578125" style="158"/>
    <col min="5371" max="5371" width="0.140625" style="158" customWidth="1"/>
    <col min="5372" max="5372" width="2.7109375" style="158" customWidth="1"/>
    <col min="5373" max="5373" width="18.5703125" style="158" customWidth="1"/>
    <col min="5374" max="5374" width="1.28515625" style="158" customWidth="1"/>
    <col min="5375" max="5375" width="22.85546875" style="158" customWidth="1"/>
    <col min="5376" max="5376" width="9.42578125" style="158" bestFit="1" customWidth="1"/>
    <col min="5377" max="5377" width="1.5703125" style="158" customWidth="1"/>
    <col min="5378" max="5378" width="10.5703125" style="158" customWidth="1"/>
    <col min="5379" max="5379" width="9.28515625" style="158" customWidth="1"/>
    <col min="5380" max="5380" width="1.5703125" style="158" customWidth="1"/>
    <col min="5381" max="5381" width="10.5703125" style="158" customWidth="1"/>
    <col min="5382" max="5382" width="9.5703125" style="158" customWidth="1"/>
    <col min="5383" max="5383" width="1.5703125" style="158" customWidth="1"/>
    <col min="5384" max="5384" width="9.5703125" style="158" customWidth="1"/>
    <col min="5385" max="5385" width="12" style="158" bestFit="1" customWidth="1"/>
    <col min="5386" max="5386" width="13.42578125" style="158" bestFit="1" customWidth="1"/>
    <col min="5387" max="5387" width="12" style="158" bestFit="1" customWidth="1"/>
    <col min="5388" max="5626" width="11.42578125" style="158"/>
    <col min="5627" max="5627" width="0.140625" style="158" customWidth="1"/>
    <col min="5628" max="5628" width="2.7109375" style="158" customWidth="1"/>
    <col min="5629" max="5629" width="18.5703125" style="158" customWidth="1"/>
    <col min="5630" max="5630" width="1.28515625" style="158" customWidth="1"/>
    <col min="5631" max="5631" width="22.85546875" style="158" customWidth="1"/>
    <col min="5632" max="5632" width="9.42578125" style="158" bestFit="1" customWidth="1"/>
    <col min="5633" max="5633" width="1.5703125" style="158" customWidth="1"/>
    <col min="5634" max="5634" width="10.5703125" style="158" customWidth="1"/>
    <col min="5635" max="5635" width="9.28515625" style="158" customWidth="1"/>
    <col min="5636" max="5636" width="1.5703125" style="158" customWidth="1"/>
    <col min="5637" max="5637" width="10.5703125" style="158" customWidth="1"/>
    <col min="5638" max="5638" width="9.5703125" style="158" customWidth="1"/>
    <col min="5639" max="5639" width="1.5703125" style="158" customWidth="1"/>
    <col min="5640" max="5640" width="9.5703125" style="158" customWidth="1"/>
    <col min="5641" max="5641" width="12" style="158" bestFit="1" customWidth="1"/>
    <col min="5642" max="5642" width="13.42578125" style="158" bestFit="1" customWidth="1"/>
    <col min="5643" max="5643" width="12" style="158" bestFit="1" customWidth="1"/>
    <col min="5644" max="5882" width="11.42578125" style="158"/>
    <col min="5883" max="5883" width="0.140625" style="158" customWidth="1"/>
    <col min="5884" max="5884" width="2.7109375" style="158" customWidth="1"/>
    <col min="5885" max="5885" width="18.5703125" style="158" customWidth="1"/>
    <col min="5886" max="5886" width="1.28515625" style="158" customWidth="1"/>
    <col min="5887" max="5887" width="22.85546875" style="158" customWidth="1"/>
    <col min="5888" max="5888" width="9.42578125" style="158" bestFit="1" customWidth="1"/>
    <col min="5889" max="5889" width="1.5703125" style="158" customWidth="1"/>
    <col min="5890" max="5890" width="10.5703125" style="158" customWidth="1"/>
    <col min="5891" max="5891" width="9.28515625" style="158" customWidth="1"/>
    <col min="5892" max="5892" width="1.5703125" style="158" customWidth="1"/>
    <col min="5893" max="5893" width="10.5703125" style="158" customWidth="1"/>
    <col min="5894" max="5894" width="9.5703125" style="158" customWidth="1"/>
    <col min="5895" max="5895" width="1.5703125" style="158" customWidth="1"/>
    <col min="5896" max="5896" width="9.5703125" style="158" customWidth="1"/>
    <col min="5897" max="5897" width="12" style="158" bestFit="1" customWidth="1"/>
    <col min="5898" max="5898" width="13.42578125" style="158" bestFit="1" customWidth="1"/>
    <col min="5899" max="5899" width="12" style="158" bestFit="1" customWidth="1"/>
    <col min="5900" max="6138" width="11.42578125" style="158"/>
    <col min="6139" max="6139" width="0.140625" style="158" customWidth="1"/>
    <col min="6140" max="6140" width="2.7109375" style="158" customWidth="1"/>
    <col min="6141" max="6141" width="18.5703125" style="158" customWidth="1"/>
    <col min="6142" max="6142" width="1.28515625" style="158" customWidth="1"/>
    <col min="6143" max="6143" width="22.85546875" style="158" customWidth="1"/>
    <col min="6144" max="6144" width="9.42578125" style="158" bestFit="1" customWidth="1"/>
    <col min="6145" max="6145" width="1.5703125" style="158" customWidth="1"/>
    <col min="6146" max="6146" width="10.5703125" style="158" customWidth="1"/>
    <col min="6147" max="6147" width="9.28515625" style="158" customWidth="1"/>
    <col min="6148" max="6148" width="1.5703125" style="158" customWidth="1"/>
    <col min="6149" max="6149" width="10.5703125" style="158" customWidth="1"/>
    <col min="6150" max="6150" width="9.5703125" style="158" customWidth="1"/>
    <col min="6151" max="6151" width="1.5703125" style="158" customWidth="1"/>
    <col min="6152" max="6152" width="9.5703125" style="158" customWidth="1"/>
    <col min="6153" max="6153" width="12" style="158" bestFit="1" customWidth="1"/>
    <col min="6154" max="6154" width="13.42578125" style="158" bestFit="1" customWidth="1"/>
    <col min="6155" max="6155" width="12" style="158" bestFit="1" customWidth="1"/>
    <col min="6156" max="6394" width="11.42578125" style="158"/>
    <col min="6395" max="6395" width="0.140625" style="158" customWidth="1"/>
    <col min="6396" max="6396" width="2.7109375" style="158" customWidth="1"/>
    <col min="6397" max="6397" width="18.5703125" style="158" customWidth="1"/>
    <col min="6398" max="6398" width="1.28515625" style="158" customWidth="1"/>
    <col min="6399" max="6399" width="22.85546875" style="158" customWidth="1"/>
    <col min="6400" max="6400" width="9.42578125" style="158" bestFit="1" customWidth="1"/>
    <col min="6401" max="6401" width="1.5703125" style="158" customWidth="1"/>
    <col min="6402" max="6402" width="10.5703125" style="158" customWidth="1"/>
    <col min="6403" max="6403" width="9.28515625" style="158" customWidth="1"/>
    <col min="6404" max="6404" width="1.5703125" style="158" customWidth="1"/>
    <col min="6405" max="6405" width="10.5703125" style="158" customWidth="1"/>
    <col min="6406" max="6406" width="9.5703125" style="158" customWidth="1"/>
    <col min="6407" max="6407" width="1.5703125" style="158" customWidth="1"/>
    <col min="6408" max="6408" width="9.5703125" style="158" customWidth="1"/>
    <col min="6409" max="6409" width="12" style="158" bestFit="1" customWidth="1"/>
    <col min="6410" max="6410" width="13.42578125" style="158" bestFit="1" customWidth="1"/>
    <col min="6411" max="6411" width="12" style="158" bestFit="1" customWidth="1"/>
    <col min="6412" max="6650" width="11.42578125" style="158"/>
    <col min="6651" max="6651" width="0.140625" style="158" customWidth="1"/>
    <col min="6652" max="6652" width="2.7109375" style="158" customWidth="1"/>
    <col min="6653" max="6653" width="18.5703125" style="158" customWidth="1"/>
    <col min="6654" max="6654" width="1.28515625" style="158" customWidth="1"/>
    <col min="6655" max="6655" width="22.85546875" style="158" customWidth="1"/>
    <col min="6656" max="6656" width="9.42578125" style="158" bestFit="1" customWidth="1"/>
    <col min="6657" max="6657" width="1.5703125" style="158" customWidth="1"/>
    <col min="6658" max="6658" width="10.5703125" style="158" customWidth="1"/>
    <col min="6659" max="6659" width="9.28515625" style="158" customWidth="1"/>
    <col min="6660" max="6660" width="1.5703125" style="158" customWidth="1"/>
    <col min="6661" max="6661" width="10.5703125" style="158" customWidth="1"/>
    <col min="6662" max="6662" width="9.5703125" style="158" customWidth="1"/>
    <col min="6663" max="6663" width="1.5703125" style="158" customWidth="1"/>
    <col min="6664" max="6664" width="9.5703125" style="158" customWidth="1"/>
    <col min="6665" max="6665" width="12" style="158" bestFit="1" customWidth="1"/>
    <col min="6666" max="6666" width="13.42578125" style="158" bestFit="1" customWidth="1"/>
    <col min="6667" max="6667" width="12" style="158" bestFit="1" customWidth="1"/>
    <col min="6668" max="6906" width="11.42578125" style="158"/>
    <col min="6907" max="6907" width="0.140625" style="158" customWidth="1"/>
    <col min="6908" max="6908" width="2.7109375" style="158" customWidth="1"/>
    <col min="6909" max="6909" width="18.5703125" style="158" customWidth="1"/>
    <col min="6910" max="6910" width="1.28515625" style="158" customWidth="1"/>
    <col min="6911" max="6911" width="22.85546875" style="158" customWidth="1"/>
    <col min="6912" max="6912" width="9.42578125" style="158" bestFit="1" customWidth="1"/>
    <col min="6913" max="6913" width="1.5703125" style="158" customWidth="1"/>
    <col min="6914" max="6914" width="10.5703125" style="158" customWidth="1"/>
    <col min="6915" max="6915" width="9.28515625" style="158" customWidth="1"/>
    <col min="6916" max="6916" width="1.5703125" style="158" customWidth="1"/>
    <col min="6917" max="6917" width="10.5703125" style="158" customWidth="1"/>
    <col min="6918" max="6918" width="9.5703125" style="158" customWidth="1"/>
    <col min="6919" max="6919" width="1.5703125" style="158" customWidth="1"/>
    <col min="6920" max="6920" width="9.5703125" style="158" customWidth="1"/>
    <col min="6921" max="6921" width="12" style="158" bestFit="1" customWidth="1"/>
    <col min="6922" max="6922" width="13.42578125" style="158" bestFit="1" customWidth="1"/>
    <col min="6923" max="6923" width="12" style="158" bestFit="1" customWidth="1"/>
    <col min="6924" max="7162" width="11.42578125" style="158"/>
    <col min="7163" max="7163" width="0.140625" style="158" customWidth="1"/>
    <col min="7164" max="7164" width="2.7109375" style="158" customWidth="1"/>
    <col min="7165" max="7165" width="18.5703125" style="158" customWidth="1"/>
    <col min="7166" max="7166" width="1.28515625" style="158" customWidth="1"/>
    <col min="7167" max="7167" width="22.85546875" style="158" customWidth="1"/>
    <col min="7168" max="7168" width="9.42578125" style="158" bestFit="1" customWidth="1"/>
    <col min="7169" max="7169" width="1.5703125" style="158" customWidth="1"/>
    <col min="7170" max="7170" width="10.5703125" style="158" customWidth="1"/>
    <col min="7171" max="7171" width="9.28515625" style="158" customWidth="1"/>
    <col min="7172" max="7172" width="1.5703125" style="158" customWidth="1"/>
    <col min="7173" max="7173" width="10.5703125" style="158" customWidth="1"/>
    <col min="7174" max="7174" width="9.5703125" style="158" customWidth="1"/>
    <col min="7175" max="7175" width="1.5703125" style="158" customWidth="1"/>
    <col min="7176" max="7176" width="9.5703125" style="158" customWidth="1"/>
    <col min="7177" max="7177" width="12" style="158" bestFit="1" customWidth="1"/>
    <col min="7178" max="7178" width="13.42578125" style="158" bestFit="1" customWidth="1"/>
    <col min="7179" max="7179" width="12" style="158" bestFit="1" customWidth="1"/>
    <col min="7180" max="7418" width="11.42578125" style="158"/>
    <col min="7419" max="7419" width="0.140625" style="158" customWidth="1"/>
    <col min="7420" max="7420" width="2.7109375" style="158" customWidth="1"/>
    <col min="7421" max="7421" width="18.5703125" style="158" customWidth="1"/>
    <col min="7422" max="7422" width="1.28515625" style="158" customWidth="1"/>
    <col min="7423" max="7423" width="22.85546875" style="158" customWidth="1"/>
    <col min="7424" max="7424" width="9.42578125" style="158" bestFit="1" customWidth="1"/>
    <col min="7425" max="7425" width="1.5703125" style="158" customWidth="1"/>
    <col min="7426" max="7426" width="10.5703125" style="158" customWidth="1"/>
    <col min="7427" max="7427" width="9.28515625" style="158" customWidth="1"/>
    <col min="7428" max="7428" width="1.5703125" style="158" customWidth="1"/>
    <col min="7429" max="7429" width="10.5703125" style="158" customWidth="1"/>
    <col min="7430" max="7430" width="9.5703125" style="158" customWidth="1"/>
    <col min="7431" max="7431" width="1.5703125" style="158" customWidth="1"/>
    <col min="7432" max="7432" width="9.5703125" style="158" customWidth="1"/>
    <col min="7433" max="7433" width="12" style="158" bestFit="1" customWidth="1"/>
    <col min="7434" max="7434" width="13.42578125" style="158" bestFit="1" customWidth="1"/>
    <col min="7435" max="7435" width="12" style="158" bestFit="1" customWidth="1"/>
    <col min="7436" max="7674" width="11.42578125" style="158"/>
    <col min="7675" max="7675" width="0.140625" style="158" customWidth="1"/>
    <col min="7676" max="7676" width="2.7109375" style="158" customWidth="1"/>
    <col min="7677" max="7677" width="18.5703125" style="158" customWidth="1"/>
    <col min="7678" max="7678" width="1.28515625" style="158" customWidth="1"/>
    <col min="7679" max="7679" width="22.85546875" style="158" customWidth="1"/>
    <col min="7680" max="7680" width="9.42578125" style="158" bestFit="1" customWidth="1"/>
    <col min="7681" max="7681" width="1.5703125" style="158" customWidth="1"/>
    <col min="7682" max="7682" width="10.5703125" style="158" customWidth="1"/>
    <col min="7683" max="7683" width="9.28515625" style="158" customWidth="1"/>
    <col min="7684" max="7684" width="1.5703125" style="158" customWidth="1"/>
    <col min="7685" max="7685" width="10.5703125" style="158" customWidth="1"/>
    <col min="7686" max="7686" width="9.5703125" style="158" customWidth="1"/>
    <col min="7687" max="7687" width="1.5703125" style="158" customWidth="1"/>
    <col min="7688" max="7688" width="9.5703125" style="158" customWidth="1"/>
    <col min="7689" max="7689" width="12" style="158" bestFit="1" customWidth="1"/>
    <col min="7690" max="7690" width="13.42578125" style="158" bestFit="1" customWidth="1"/>
    <col min="7691" max="7691" width="12" style="158" bestFit="1" customWidth="1"/>
    <col min="7692" max="7930" width="11.42578125" style="158"/>
    <col min="7931" max="7931" width="0.140625" style="158" customWidth="1"/>
    <col min="7932" max="7932" width="2.7109375" style="158" customWidth="1"/>
    <col min="7933" max="7933" width="18.5703125" style="158" customWidth="1"/>
    <col min="7934" max="7934" width="1.28515625" style="158" customWidth="1"/>
    <col min="7935" max="7935" width="22.85546875" style="158" customWidth="1"/>
    <col min="7936" max="7936" width="9.42578125" style="158" bestFit="1" customWidth="1"/>
    <col min="7937" max="7937" width="1.5703125" style="158" customWidth="1"/>
    <col min="7938" max="7938" width="10.5703125" style="158" customWidth="1"/>
    <col min="7939" max="7939" width="9.28515625" style="158" customWidth="1"/>
    <col min="7940" max="7940" width="1.5703125" style="158" customWidth="1"/>
    <col min="7941" max="7941" width="10.5703125" style="158" customWidth="1"/>
    <col min="7942" max="7942" width="9.5703125" style="158" customWidth="1"/>
    <col min="7943" max="7943" width="1.5703125" style="158" customWidth="1"/>
    <col min="7944" max="7944" width="9.5703125" style="158" customWidth="1"/>
    <col min="7945" max="7945" width="12" style="158" bestFit="1" customWidth="1"/>
    <col min="7946" max="7946" width="13.42578125" style="158" bestFit="1" customWidth="1"/>
    <col min="7947" max="7947" width="12" style="158" bestFit="1" customWidth="1"/>
    <col min="7948" max="8186" width="11.42578125" style="158"/>
    <col min="8187" max="8187" width="0.140625" style="158" customWidth="1"/>
    <col min="8188" max="8188" width="2.7109375" style="158" customWidth="1"/>
    <col min="8189" max="8189" width="18.5703125" style="158" customWidth="1"/>
    <col min="8190" max="8190" width="1.28515625" style="158" customWidth="1"/>
    <col min="8191" max="8191" width="22.85546875" style="158" customWidth="1"/>
    <col min="8192" max="8192" width="9.42578125" style="158" bestFit="1" customWidth="1"/>
    <col min="8193" max="8193" width="1.5703125" style="158" customWidth="1"/>
    <col min="8194" max="8194" width="10.5703125" style="158" customWidth="1"/>
    <col min="8195" max="8195" width="9.28515625" style="158" customWidth="1"/>
    <col min="8196" max="8196" width="1.5703125" style="158" customWidth="1"/>
    <col min="8197" max="8197" width="10.5703125" style="158" customWidth="1"/>
    <col min="8198" max="8198" width="9.5703125" style="158" customWidth="1"/>
    <col min="8199" max="8199" width="1.5703125" style="158" customWidth="1"/>
    <col min="8200" max="8200" width="9.5703125" style="158" customWidth="1"/>
    <col min="8201" max="8201" width="12" style="158" bestFit="1" customWidth="1"/>
    <col min="8202" max="8202" width="13.42578125" style="158" bestFit="1" customWidth="1"/>
    <col min="8203" max="8203" width="12" style="158" bestFit="1" customWidth="1"/>
    <col min="8204" max="8442" width="11.42578125" style="158"/>
    <col min="8443" max="8443" width="0.140625" style="158" customWidth="1"/>
    <col min="8444" max="8444" width="2.7109375" style="158" customWidth="1"/>
    <col min="8445" max="8445" width="18.5703125" style="158" customWidth="1"/>
    <col min="8446" max="8446" width="1.28515625" style="158" customWidth="1"/>
    <col min="8447" max="8447" width="22.85546875" style="158" customWidth="1"/>
    <col min="8448" max="8448" width="9.42578125" style="158" bestFit="1" customWidth="1"/>
    <col min="8449" max="8449" width="1.5703125" style="158" customWidth="1"/>
    <col min="8450" max="8450" width="10.5703125" style="158" customWidth="1"/>
    <col min="8451" max="8451" width="9.28515625" style="158" customWidth="1"/>
    <col min="8452" max="8452" width="1.5703125" style="158" customWidth="1"/>
    <col min="8453" max="8453" width="10.5703125" style="158" customWidth="1"/>
    <col min="8454" max="8454" width="9.5703125" style="158" customWidth="1"/>
    <col min="8455" max="8455" width="1.5703125" style="158" customWidth="1"/>
    <col min="8456" max="8456" width="9.5703125" style="158" customWidth="1"/>
    <col min="8457" max="8457" width="12" style="158" bestFit="1" customWidth="1"/>
    <col min="8458" max="8458" width="13.42578125" style="158" bestFit="1" customWidth="1"/>
    <col min="8459" max="8459" width="12" style="158" bestFit="1" customWidth="1"/>
    <col min="8460" max="8698" width="11.42578125" style="158"/>
    <col min="8699" max="8699" width="0.140625" style="158" customWidth="1"/>
    <col min="8700" max="8700" width="2.7109375" style="158" customWidth="1"/>
    <col min="8701" max="8701" width="18.5703125" style="158" customWidth="1"/>
    <col min="8702" max="8702" width="1.28515625" style="158" customWidth="1"/>
    <col min="8703" max="8703" width="22.85546875" style="158" customWidth="1"/>
    <col min="8704" max="8704" width="9.42578125" style="158" bestFit="1" customWidth="1"/>
    <col min="8705" max="8705" width="1.5703125" style="158" customWidth="1"/>
    <col min="8706" max="8706" width="10.5703125" style="158" customWidth="1"/>
    <col min="8707" max="8707" width="9.28515625" style="158" customWidth="1"/>
    <col min="8708" max="8708" width="1.5703125" style="158" customWidth="1"/>
    <col min="8709" max="8709" width="10.5703125" style="158" customWidth="1"/>
    <col min="8710" max="8710" width="9.5703125" style="158" customWidth="1"/>
    <col min="8711" max="8711" width="1.5703125" style="158" customWidth="1"/>
    <col min="8712" max="8712" width="9.5703125" style="158" customWidth="1"/>
    <col min="8713" max="8713" width="12" style="158" bestFit="1" customWidth="1"/>
    <col min="8714" max="8714" width="13.42578125" style="158" bestFit="1" customWidth="1"/>
    <col min="8715" max="8715" width="12" style="158" bestFit="1" customWidth="1"/>
    <col min="8716" max="8954" width="11.42578125" style="158"/>
    <col min="8955" max="8955" width="0.140625" style="158" customWidth="1"/>
    <col min="8956" max="8956" width="2.7109375" style="158" customWidth="1"/>
    <col min="8957" max="8957" width="18.5703125" style="158" customWidth="1"/>
    <col min="8958" max="8958" width="1.28515625" style="158" customWidth="1"/>
    <col min="8959" max="8959" width="22.85546875" style="158" customWidth="1"/>
    <col min="8960" max="8960" width="9.42578125" style="158" bestFit="1" customWidth="1"/>
    <col min="8961" max="8961" width="1.5703125" style="158" customWidth="1"/>
    <col min="8962" max="8962" width="10.5703125" style="158" customWidth="1"/>
    <col min="8963" max="8963" width="9.28515625" style="158" customWidth="1"/>
    <col min="8964" max="8964" width="1.5703125" style="158" customWidth="1"/>
    <col min="8965" max="8965" width="10.5703125" style="158" customWidth="1"/>
    <col min="8966" max="8966" width="9.5703125" style="158" customWidth="1"/>
    <col min="8967" max="8967" width="1.5703125" style="158" customWidth="1"/>
    <col min="8968" max="8968" width="9.5703125" style="158" customWidth="1"/>
    <col min="8969" max="8969" width="12" style="158" bestFit="1" customWidth="1"/>
    <col min="8970" max="8970" width="13.42578125" style="158" bestFit="1" customWidth="1"/>
    <col min="8971" max="8971" width="12" style="158" bestFit="1" customWidth="1"/>
    <col min="8972" max="9210" width="11.42578125" style="158"/>
    <col min="9211" max="9211" width="0.140625" style="158" customWidth="1"/>
    <col min="9212" max="9212" width="2.7109375" style="158" customWidth="1"/>
    <col min="9213" max="9213" width="18.5703125" style="158" customWidth="1"/>
    <col min="9214" max="9214" width="1.28515625" style="158" customWidth="1"/>
    <col min="9215" max="9215" width="22.85546875" style="158" customWidth="1"/>
    <col min="9216" max="9216" width="9.42578125" style="158" bestFit="1" customWidth="1"/>
    <col min="9217" max="9217" width="1.5703125" style="158" customWidth="1"/>
    <col min="9218" max="9218" width="10.5703125" style="158" customWidth="1"/>
    <col min="9219" max="9219" width="9.28515625" style="158" customWidth="1"/>
    <col min="9220" max="9220" width="1.5703125" style="158" customWidth="1"/>
    <col min="9221" max="9221" width="10.5703125" style="158" customWidth="1"/>
    <col min="9222" max="9222" width="9.5703125" style="158" customWidth="1"/>
    <col min="9223" max="9223" width="1.5703125" style="158" customWidth="1"/>
    <col min="9224" max="9224" width="9.5703125" style="158" customWidth="1"/>
    <col min="9225" max="9225" width="12" style="158" bestFit="1" customWidth="1"/>
    <col min="9226" max="9226" width="13.42578125" style="158" bestFit="1" customWidth="1"/>
    <col min="9227" max="9227" width="12" style="158" bestFit="1" customWidth="1"/>
    <col min="9228" max="9466" width="11.42578125" style="158"/>
    <col min="9467" max="9467" width="0.140625" style="158" customWidth="1"/>
    <col min="9468" max="9468" width="2.7109375" style="158" customWidth="1"/>
    <col min="9469" max="9469" width="18.5703125" style="158" customWidth="1"/>
    <col min="9470" max="9470" width="1.28515625" style="158" customWidth="1"/>
    <col min="9471" max="9471" width="22.85546875" style="158" customWidth="1"/>
    <col min="9472" max="9472" width="9.42578125" style="158" bestFit="1" customWidth="1"/>
    <col min="9473" max="9473" width="1.5703125" style="158" customWidth="1"/>
    <col min="9474" max="9474" width="10.5703125" style="158" customWidth="1"/>
    <col min="9475" max="9475" width="9.28515625" style="158" customWidth="1"/>
    <col min="9476" max="9476" width="1.5703125" style="158" customWidth="1"/>
    <col min="9477" max="9477" width="10.5703125" style="158" customWidth="1"/>
    <col min="9478" max="9478" width="9.5703125" style="158" customWidth="1"/>
    <col min="9479" max="9479" width="1.5703125" style="158" customWidth="1"/>
    <col min="9480" max="9480" width="9.5703125" style="158" customWidth="1"/>
    <col min="9481" max="9481" width="12" style="158" bestFit="1" customWidth="1"/>
    <col min="9482" max="9482" width="13.42578125" style="158" bestFit="1" customWidth="1"/>
    <col min="9483" max="9483" width="12" style="158" bestFit="1" customWidth="1"/>
    <col min="9484" max="9722" width="11.42578125" style="158"/>
    <col min="9723" max="9723" width="0.140625" style="158" customWidth="1"/>
    <col min="9724" max="9724" width="2.7109375" style="158" customWidth="1"/>
    <col min="9725" max="9725" width="18.5703125" style="158" customWidth="1"/>
    <col min="9726" max="9726" width="1.28515625" style="158" customWidth="1"/>
    <col min="9727" max="9727" width="22.85546875" style="158" customWidth="1"/>
    <col min="9728" max="9728" width="9.42578125" style="158" bestFit="1" customWidth="1"/>
    <col min="9729" max="9729" width="1.5703125" style="158" customWidth="1"/>
    <col min="9730" max="9730" width="10.5703125" style="158" customWidth="1"/>
    <col min="9731" max="9731" width="9.28515625" style="158" customWidth="1"/>
    <col min="9732" max="9732" width="1.5703125" style="158" customWidth="1"/>
    <col min="9733" max="9733" width="10.5703125" style="158" customWidth="1"/>
    <col min="9734" max="9734" width="9.5703125" style="158" customWidth="1"/>
    <col min="9735" max="9735" width="1.5703125" style="158" customWidth="1"/>
    <col min="9736" max="9736" width="9.5703125" style="158" customWidth="1"/>
    <col min="9737" max="9737" width="12" style="158" bestFit="1" customWidth="1"/>
    <col min="9738" max="9738" width="13.42578125" style="158" bestFit="1" customWidth="1"/>
    <col min="9739" max="9739" width="12" style="158" bestFit="1" customWidth="1"/>
    <col min="9740" max="9978" width="11.42578125" style="158"/>
    <col min="9979" max="9979" width="0.140625" style="158" customWidth="1"/>
    <col min="9980" max="9980" width="2.7109375" style="158" customWidth="1"/>
    <col min="9981" max="9981" width="18.5703125" style="158" customWidth="1"/>
    <col min="9982" max="9982" width="1.28515625" style="158" customWidth="1"/>
    <col min="9983" max="9983" width="22.85546875" style="158" customWidth="1"/>
    <col min="9984" max="9984" width="9.42578125" style="158" bestFit="1" customWidth="1"/>
    <col min="9985" max="9985" width="1.5703125" style="158" customWidth="1"/>
    <col min="9986" max="9986" width="10.5703125" style="158" customWidth="1"/>
    <col min="9987" max="9987" width="9.28515625" style="158" customWidth="1"/>
    <col min="9988" max="9988" width="1.5703125" style="158" customWidth="1"/>
    <col min="9989" max="9989" width="10.5703125" style="158" customWidth="1"/>
    <col min="9990" max="9990" width="9.5703125" style="158" customWidth="1"/>
    <col min="9991" max="9991" width="1.5703125" style="158" customWidth="1"/>
    <col min="9992" max="9992" width="9.5703125" style="158" customWidth="1"/>
    <col min="9993" max="9993" width="12" style="158" bestFit="1" customWidth="1"/>
    <col min="9994" max="9994" width="13.42578125" style="158" bestFit="1" customWidth="1"/>
    <col min="9995" max="9995" width="12" style="158" bestFit="1" customWidth="1"/>
    <col min="9996" max="10234" width="11.42578125" style="158"/>
    <col min="10235" max="10235" width="0.140625" style="158" customWidth="1"/>
    <col min="10236" max="10236" width="2.7109375" style="158" customWidth="1"/>
    <col min="10237" max="10237" width="18.5703125" style="158" customWidth="1"/>
    <col min="10238" max="10238" width="1.28515625" style="158" customWidth="1"/>
    <col min="10239" max="10239" width="22.85546875" style="158" customWidth="1"/>
    <col min="10240" max="10240" width="9.42578125" style="158" bestFit="1" customWidth="1"/>
    <col min="10241" max="10241" width="1.5703125" style="158" customWidth="1"/>
    <col min="10242" max="10242" width="10.5703125" style="158" customWidth="1"/>
    <col min="10243" max="10243" width="9.28515625" style="158" customWidth="1"/>
    <col min="10244" max="10244" width="1.5703125" style="158" customWidth="1"/>
    <col min="10245" max="10245" width="10.5703125" style="158" customWidth="1"/>
    <col min="10246" max="10246" width="9.5703125" style="158" customWidth="1"/>
    <col min="10247" max="10247" width="1.5703125" style="158" customWidth="1"/>
    <col min="10248" max="10248" width="9.5703125" style="158" customWidth="1"/>
    <col min="10249" max="10249" width="12" style="158" bestFit="1" customWidth="1"/>
    <col min="10250" max="10250" width="13.42578125" style="158" bestFit="1" customWidth="1"/>
    <col min="10251" max="10251" width="12" style="158" bestFit="1" customWidth="1"/>
    <col min="10252" max="10490" width="11.42578125" style="158"/>
    <col min="10491" max="10491" width="0.140625" style="158" customWidth="1"/>
    <col min="10492" max="10492" width="2.7109375" style="158" customWidth="1"/>
    <col min="10493" max="10493" width="18.5703125" style="158" customWidth="1"/>
    <col min="10494" max="10494" width="1.28515625" style="158" customWidth="1"/>
    <col min="10495" max="10495" width="22.85546875" style="158" customWidth="1"/>
    <col min="10496" max="10496" width="9.42578125" style="158" bestFit="1" customWidth="1"/>
    <col min="10497" max="10497" width="1.5703125" style="158" customWidth="1"/>
    <col min="10498" max="10498" width="10.5703125" style="158" customWidth="1"/>
    <col min="10499" max="10499" width="9.28515625" style="158" customWidth="1"/>
    <col min="10500" max="10500" width="1.5703125" style="158" customWidth="1"/>
    <col min="10501" max="10501" width="10.5703125" style="158" customWidth="1"/>
    <col min="10502" max="10502" width="9.5703125" style="158" customWidth="1"/>
    <col min="10503" max="10503" width="1.5703125" style="158" customWidth="1"/>
    <col min="10504" max="10504" width="9.5703125" style="158" customWidth="1"/>
    <col min="10505" max="10505" width="12" style="158" bestFit="1" customWidth="1"/>
    <col min="10506" max="10506" width="13.42578125" style="158" bestFit="1" customWidth="1"/>
    <col min="10507" max="10507" width="12" style="158" bestFit="1" customWidth="1"/>
    <col min="10508" max="10746" width="11.42578125" style="158"/>
    <col min="10747" max="10747" width="0.140625" style="158" customWidth="1"/>
    <col min="10748" max="10748" width="2.7109375" style="158" customWidth="1"/>
    <col min="10749" max="10749" width="18.5703125" style="158" customWidth="1"/>
    <col min="10750" max="10750" width="1.28515625" style="158" customWidth="1"/>
    <col min="10751" max="10751" width="22.85546875" style="158" customWidth="1"/>
    <col min="10752" max="10752" width="9.42578125" style="158" bestFit="1" customWidth="1"/>
    <col min="10753" max="10753" width="1.5703125" style="158" customWidth="1"/>
    <col min="10754" max="10754" width="10.5703125" style="158" customWidth="1"/>
    <col min="10755" max="10755" width="9.28515625" style="158" customWidth="1"/>
    <col min="10756" max="10756" width="1.5703125" style="158" customWidth="1"/>
    <col min="10757" max="10757" width="10.5703125" style="158" customWidth="1"/>
    <col min="10758" max="10758" width="9.5703125" style="158" customWidth="1"/>
    <col min="10759" max="10759" width="1.5703125" style="158" customWidth="1"/>
    <col min="10760" max="10760" width="9.5703125" style="158" customWidth="1"/>
    <col min="10761" max="10761" width="12" style="158" bestFit="1" customWidth="1"/>
    <col min="10762" max="10762" width="13.42578125" style="158" bestFit="1" customWidth="1"/>
    <col min="10763" max="10763" width="12" style="158" bestFit="1" customWidth="1"/>
    <col min="10764" max="11002" width="11.42578125" style="158"/>
    <col min="11003" max="11003" width="0.140625" style="158" customWidth="1"/>
    <col min="11004" max="11004" width="2.7109375" style="158" customWidth="1"/>
    <col min="11005" max="11005" width="18.5703125" style="158" customWidth="1"/>
    <col min="11006" max="11006" width="1.28515625" style="158" customWidth="1"/>
    <col min="11007" max="11007" width="22.85546875" style="158" customWidth="1"/>
    <col min="11008" max="11008" width="9.42578125" style="158" bestFit="1" customWidth="1"/>
    <col min="11009" max="11009" width="1.5703125" style="158" customWidth="1"/>
    <col min="11010" max="11010" width="10.5703125" style="158" customWidth="1"/>
    <col min="11011" max="11011" width="9.28515625" style="158" customWidth="1"/>
    <col min="11012" max="11012" width="1.5703125" style="158" customWidth="1"/>
    <col min="11013" max="11013" width="10.5703125" style="158" customWidth="1"/>
    <col min="11014" max="11014" width="9.5703125" style="158" customWidth="1"/>
    <col min="11015" max="11015" width="1.5703125" style="158" customWidth="1"/>
    <col min="11016" max="11016" width="9.5703125" style="158" customWidth="1"/>
    <col min="11017" max="11017" width="12" style="158" bestFit="1" customWidth="1"/>
    <col min="11018" max="11018" width="13.42578125" style="158" bestFit="1" customWidth="1"/>
    <col min="11019" max="11019" width="12" style="158" bestFit="1" customWidth="1"/>
    <col min="11020" max="11258" width="11.42578125" style="158"/>
    <col min="11259" max="11259" width="0.140625" style="158" customWidth="1"/>
    <col min="11260" max="11260" width="2.7109375" style="158" customWidth="1"/>
    <col min="11261" max="11261" width="18.5703125" style="158" customWidth="1"/>
    <col min="11262" max="11262" width="1.28515625" style="158" customWidth="1"/>
    <col min="11263" max="11263" width="22.85546875" style="158" customWidth="1"/>
    <col min="11264" max="11264" width="9.42578125" style="158" bestFit="1" customWidth="1"/>
    <col min="11265" max="11265" width="1.5703125" style="158" customWidth="1"/>
    <col min="11266" max="11266" width="10.5703125" style="158" customWidth="1"/>
    <col min="11267" max="11267" width="9.28515625" style="158" customWidth="1"/>
    <col min="11268" max="11268" width="1.5703125" style="158" customWidth="1"/>
    <col min="11269" max="11269" width="10.5703125" style="158" customWidth="1"/>
    <col min="11270" max="11270" width="9.5703125" style="158" customWidth="1"/>
    <col min="11271" max="11271" width="1.5703125" style="158" customWidth="1"/>
    <col min="11272" max="11272" width="9.5703125" style="158" customWidth="1"/>
    <col min="11273" max="11273" width="12" style="158" bestFit="1" customWidth="1"/>
    <col min="11274" max="11274" width="13.42578125" style="158" bestFit="1" customWidth="1"/>
    <col min="11275" max="11275" width="12" style="158" bestFit="1" customWidth="1"/>
    <col min="11276" max="11514" width="11.42578125" style="158"/>
    <col min="11515" max="11515" width="0.140625" style="158" customWidth="1"/>
    <col min="11516" max="11516" width="2.7109375" style="158" customWidth="1"/>
    <col min="11517" max="11517" width="18.5703125" style="158" customWidth="1"/>
    <col min="11518" max="11518" width="1.28515625" style="158" customWidth="1"/>
    <col min="11519" max="11519" width="22.85546875" style="158" customWidth="1"/>
    <col min="11520" max="11520" width="9.42578125" style="158" bestFit="1" customWidth="1"/>
    <col min="11521" max="11521" width="1.5703125" style="158" customWidth="1"/>
    <col min="11522" max="11522" width="10.5703125" style="158" customWidth="1"/>
    <col min="11523" max="11523" width="9.28515625" style="158" customWidth="1"/>
    <col min="11524" max="11524" width="1.5703125" style="158" customWidth="1"/>
    <col min="11525" max="11525" width="10.5703125" style="158" customWidth="1"/>
    <col min="11526" max="11526" width="9.5703125" style="158" customWidth="1"/>
    <col min="11527" max="11527" width="1.5703125" style="158" customWidth="1"/>
    <col min="11528" max="11528" width="9.5703125" style="158" customWidth="1"/>
    <col min="11529" max="11529" width="12" style="158" bestFit="1" customWidth="1"/>
    <col min="11530" max="11530" width="13.42578125" style="158" bestFit="1" customWidth="1"/>
    <col min="11531" max="11531" width="12" style="158" bestFit="1" customWidth="1"/>
    <col min="11532" max="11770" width="11.42578125" style="158"/>
    <col min="11771" max="11771" width="0.140625" style="158" customWidth="1"/>
    <col min="11772" max="11772" width="2.7109375" style="158" customWidth="1"/>
    <col min="11773" max="11773" width="18.5703125" style="158" customWidth="1"/>
    <col min="11774" max="11774" width="1.28515625" style="158" customWidth="1"/>
    <col min="11775" max="11775" width="22.85546875" style="158" customWidth="1"/>
    <col min="11776" max="11776" width="9.42578125" style="158" bestFit="1" customWidth="1"/>
    <col min="11777" max="11777" width="1.5703125" style="158" customWidth="1"/>
    <col min="11778" max="11778" width="10.5703125" style="158" customWidth="1"/>
    <col min="11779" max="11779" width="9.28515625" style="158" customWidth="1"/>
    <col min="11780" max="11780" width="1.5703125" style="158" customWidth="1"/>
    <col min="11781" max="11781" width="10.5703125" style="158" customWidth="1"/>
    <col min="11782" max="11782" width="9.5703125" style="158" customWidth="1"/>
    <col min="11783" max="11783" width="1.5703125" style="158" customWidth="1"/>
    <col min="11784" max="11784" width="9.5703125" style="158" customWidth="1"/>
    <col min="11785" max="11785" width="12" style="158" bestFit="1" customWidth="1"/>
    <col min="11786" max="11786" width="13.42578125" style="158" bestFit="1" customWidth="1"/>
    <col min="11787" max="11787" width="12" style="158" bestFit="1" customWidth="1"/>
    <col min="11788" max="12026" width="11.42578125" style="158"/>
    <col min="12027" max="12027" width="0.140625" style="158" customWidth="1"/>
    <col min="12028" max="12028" width="2.7109375" style="158" customWidth="1"/>
    <col min="12029" max="12029" width="18.5703125" style="158" customWidth="1"/>
    <col min="12030" max="12030" width="1.28515625" style="158" customWidth="1"/>
    <col min="12031" max="12031" width="22.85546875" style="158" customWidth="1"/>
    <col min="12032" max="12032" width="9.42578125" style="158" bestFit="1" customWidth="1"/>
    <col min="12033" max="12033" width="1.5703125" style="158" customWidth="1"/>
    <col min="12034" max="12034" width="10.5703125" style="158" customWidth="1"/>
    <col min="12035" max="12035" width="9.28515625" style="158" customWidth="1"/>
    <col min="12036" max="12036" width="1.5703125" style="158" customWidth="1"/>
    <col min="12037" max="12037" width="10.5703125" style="158" customWidth="1"/>
    <col min="12038" max="12038" width="9.5703125" style="158" customWidth="1"/>
    <col min="12039" max="12039" width="1.5703125" style="158" customWidth="1"/>
    <col min="12040" max="12040" width="9.5703125" style="158" customWidth="1"/>
    <col min="12041" max="12041" width="12" style="158" bestFit="1" customWidth="1"/>
    <col min="12042" max="12042" width="13.42578125" style="158" bestFit="1" customWidth="1"/>
    <col min="12043" max="12043" width="12" style="158" bestFit="1" customWidth="1"/>
    <col min="12044" max="12282" width="11.42578125" style="158"/>
    <col min="12283" max="12283" width="0.140625" style="158" customWidth="1"/>
    <col min="12284" max="12284" width="2.7109375" style="158" customWidth="1"/>
    <col min="12285" max="12285" width="18.5703125" style="158" customWidth="1"/>
    <col min="12286" max="12286" width="1.28515625" style="158" customWidth="1"/>
    <col min="12287" max="12287" width="22.85546875" style="158" customWidth="1"/>
    <col min="12288" max="12288" width="9.42578125" style="158" bestFit="1" customWidth="1"/>
    <col min="12289" max="12289" width="1.5703125" style="158" customWidth="1"/>
    <col min="12290" max="12290" width="10.5703125" style="158" customWidth="1"/>
    <col min="12291" max="12291" width="9.28515625" style="158" customWidth="1"/>
    <col min="12292" max="12292" width="1.5703125" style="158" customWidth="1"/>
    <col min="12293" max="12293" width="10.5703125" style="158" customWidth="1"/>
    <col min="12294" max="12294" width="9.5703125" style="158" customWidth="1"/>
    <col min="12295" max="12295" width="1.5703125" style="158" customWidth="1"/>
    <col min="12296" max="12296" width="9.5703125" style="158" customWidth="1"/>
    <col min="12297" max="12297" width="12" style="158" bestFit="1" customWidth="1"/>
    <col min="12298" max="12298" width="13.42578125" style="158" bestFit="1" customWidth="1"/>
    <col min="12299" max="12299" width="12" style="158" bestFit="1" customWidth="1"/>
    <col min="12300" max="12538" width="11.42578125" style="158"/>
    <col min="12539" max="12539" width="0.140625" style="158" customWidth="1"/>
    <col min="12540" max="12540" width="2.7109375" style="158" customWidth="1"/>
    <col min="12541" max="12541" width="18.5703125" style="158" customWidth="1"/>
    <col min="12542" max="12542" width="1.28515625" style="158" customWidth="1"/>
    <col min="12543" max="12543" width="22.85546875" style="158" customWidth="1"/>
    <col min="12544" max="12544" width="9.42578125" style="158" bestFit="1" customWidth="1"/>
    <col min="12545" max="12545" width="1.5703125" style="158" customWidth="1"/>
    <col min="12546" max="12546" width="10.5703125" style="158" customWidth="1"/>
    <col min="12547" max="12547" width="9.28515625" style="158" customWidth="1"/>
    <col min="12548" max="12548" width="1.5703125" style="158" customWidth="1"/>
    <col min="12549" max="12549" width="10.5703125" style="158" customWidth="1"/>
    <col min="12550" max="12550" width="9.5703125" style="158" customWidth="1"/>
    <col min="12551" max="12551" width="1.5703125" style="158" customWidth="1"/>
    <col min="12552" max="12552" width="9.5703125" style="158" customWidth="1"/>
    <col min="12553" max="12553" width="12" style="158" bestFit="1" customWidth="1"/>
    <col min="12554" max="12554" width="13.42578125" style="158" bestFit="1" customWidth="1"/>
    <col min="12555" max="12555" width="12" style="158" bestFit="1" customWidth="1"/>
    <col min="12556" max="12794" width="11.42578125" style="158"/>
    <col min="12795" max="12795" width="0.140625" style="158" customWidth="1"/>
    <col min="12796" max="12796" width="2.7109375" style="158" customWidth="1"/>
    <col min="12797" max="12797" width="18.5703125" style="158" customWidth="1"/>
    <col min="12798" max="12798" width="1.28515625" style="158" customWidth="1"/>
    <col min="12799" max="12799" width="22.85546875" style="158" customWidth="1"/>
    <col min="12800" max="12800" width="9.42578125" style="158" bestFit="1" customWidth="1"/>
    <col min="12801" max="12801" width="1.5703125" style="158" customWidth="1"/>
    <col min="12802" max="12802" width="10.5703125" style="158" customWidth="1"/>
    <col min="12803" max="12803" width="9.28515625" style="158" customWidth="1"/>
    <col min="12804" max="12804" width="1.5703125" style="158" customWidth="1"/>
    <col min="12805" max="12805" width="10.5703125" style="158" customWidth="1"/>
    <col min="12806" max="12806" width="9.5703125" style="158" customWidth="1"/>
    <col min="12807" max="12807" width="1.5703125" style="158" customWidth="1"/>
    <col min="12808" max="12808" width="9.5703125" style="158" customWidth="1"/>
    <col min="12809" max="12809" width="12" style="158" bestFit="1" customWidth="1"/>
    <col min="12810" max="12810" width="13.42578125" style="158" bestFit="1" customWidth="1"/>
    <col min="12811" max="12811" width="12" style="158" bestFit="1" customWidth="1"/>
    <col min="12812" max="13050" width="11.42578125" style="158"/>
    <col min="13051" max="13051" width="0.140625" style="158" customWidth="1"/>
    <col min="13052" max="13052" width="2.7109375" style="158" customWidth="1"/>
    <col min="13053" max="13053" width="18.5703125" style="158" customWidth="1"/>
    <col min="13054" max="13054" width="1.28515625" style="158" customWidth="1"/>
    <col min="13055" max="13055" width="22.85546875" style="158" customWidth="1"/>
    <col min="13056" max="13056" width="9.42578125" style="158" bestFit="1" customWidth="1"/>
    <col min="13057" max="13057" width="1.5703125" style="158" customWidth="1"/>
    <col min="13058" max="13058" width="10.5703125" style="158" customWidth="1"/>
    <col min="13059" max="13059" width="9.28515625" style="158" customWidth="1"/>
    <col min="13060" max="13060" width="1.5703125" style="158" customWidth="1"/>
    <col min="13061" max="13061" width="10.5703125" style="158" customWidth="1"/>
    <col min="13062" max="13062" width="9.5703125" style="158" customWidth="1"/>
    <col min="13063" max="13063" width="1.5703125" style="158" customWidth="1"/>
    <col min="13064" max="13064" width="9.5703125" style="158" customWidth="1"/>
    <col min="13065" max="13065" width="12" style="158" bestFit="1" customWidth="1"/>
    <col min="13066" max="13066" width="13.42578125" style="158" bestFit="1" customWidth="1"/>
    <col min="13067" max="13067" width="12" style="158" bestFit="1" customWidth="1"/>
    <col min="13068" max="13306" width="11.42578125" style="158"/>
    <col min="13307" max="13307" width="0.140625" style="158" customWidth="1"/>
    <col min="13308" max="13308" width="2.7109375" style="158" customWidth="1"/>
    <col min="13309" max="13309" width="18.5703125" style="158" customWidth="1"/>
    <col min="13310" max="13310" width="1.28515625" style="158" customWidth="1"/>
    <col min="13311" max="13311" width="22.85546875" style="158" customWidth="1"/>
    <col min="13312" max="13312" width="9.42578125" style="158" bestFit="1" customWidth="1"/>
    <col min="13313" max="13313" width="1.5703125" style="158" customWidth="1"/>
    <col min="13314" max="13314" width="10.5703125" style="158" customWidth="1"/>
    <col min="13315" max="13315" width="9.28515625" style="158" customWidth="1"/>
    <col min="13316" max="13316" width="1.5703125" style="158" customWidth="1"/>
    <col min="13317" max="13317" width="10.5703125" style="158" customWidth="1"/>
    <col min="13318" max="13318" width="9.5703125" style="158" customWidth="1"/>
    <col min="13319" max="13319" width="1.5703125" style="158" customWidth="1"/>
    <col min="13320" max="13320" width="9.5703125" style="158" customWidth="1"/>
    <col min="13321" max="13321" width="12" style="158" bestFit="1" customWidth="1"/>
    <col min="13322" max="13322" width="13.42578125" style="158" bestFit="1" customWidth="1"/>
    <col min="13323" max="13323" width="12" style="158" bestFit="1" customWidth="1"/>
    <col min="13324" max="13562" width="11.42578125" style="158"/>
    <col min="13563" max="13563" width="0.140625" style="158" customWidth="1"/>
    <col min="13564" max="13564" width="2.7109375" style="158" customWidth="1"/>
    <col min="13565" max="13565" width="18.5703125" style="158" customWidth="1"/>
    <col min="13566" max="13566" width="1.28515625" style="158" customWidth="1"/>
    <col min="13567" max="13567" width="22.85546875" style="158" customWidth="1"/>
    <col min="13568" max="13568" width="9.42578125" style="158" bestFit="1" customWidth="1"/>
    <col min="13569" max="13569" width="1.5703125" style="158" customWidth="1"/>
    <col min="13570" max="13570" width="10.5703125" style="158" customWidth="1"/>
    <col min="13571" max="13571" width="9.28515625" style="158" customWidth="1"/>
    <col min="13572" max="13572" width="1.5703125" style="158" customWidth="1"/>
    <col min="13573" max="13573" width="10.5703125" style="158" customWidth="1"/>
    <col min="13574" max="13574" width="9.5703125" style="158" customWidth="1"/>
    <col min="13575" max="13575" width="1.5703125" style="158" customWidth="1"/>
    <col min="13576" max="13576" width="9.5703125" style="158" customWidth="1"/>
    <col min="13577" max="13577" width="12" style="158" bestFit="1" customWidth="1"/>
    <col min="13578" max="13578" width="13.42578125" style="158" bestFit="1" customWidth="1"/>
    <col min="13579" max="13579" width="12" style="158" bestFit="1" customWidth="1"/>
    <col min="13580" max="13818" width="11.42578125" style="158"/>
    <col min="13819" max="13819" width="0.140625" style="158" customWidth="1"/>
    <col min="13820" max="13820" width="2.7109375" style="158" customWidth="1"/>
    <col min="13821" max="13821" width="18.5703125" style="158" customWidth="1"/>
    <col min="13822" max="13822" width="1.28515625" style="158" customWidth="1"/>
    <col min="13823" max="13823" width="22.85546875" style="158" customWidth="1"/>
    <col min="13824" max="13824" width="9.42578125" style="158" bestFit="1" customWidth="1"/>
    <col min="13825" max="13825" width="1.5703125" style="158" customWidth="1"/>
    <col min="13826" max="13826" width="10.5703125" style="158" customWidth="1"/>
    <col min="13827" max="13827" width="9.28515625" style="158" customWidth="1"/>
    <col min="13828" max="13828" width="1.5703125" style="158" customWidth="1"/>
    <col min="13829" max="13829" width="10.5703125" style="158" customWidth="1"/>
    <col min="13830" max="13830" width="9.5703125" style="158" customWidth="1"/>
    <col min="13831" max="13831" width="1.5703125" style="158" customWidth="1"/>
    <col min="13832" max="13832" width="9.5703125" style="158" customWidth="1"/>
    <col min="13833" max="13833" width="12" style="158" bestFit="1" customWidth="1"/>
    <col min="13834" max="13834" width="13.42578125" style="158" bestFit="1" customWidth="1"/>
    <col min="13835" max="13835" width="12" style="158" bestFit="1" customWidth="1"/>
    <col min="13836" max="14074" width="11.42578125" style="158"/>
    <col min="14075" max="14075" width="0.140625" style="158" customWidth="1"/>
    <col min="14076" max="14076" width="2.7109375" style="158" customWidth="1"/>
    <col min="14077" max="14077" width="18.5703125" style="158" customWidth="1"/>
    <col min="14078" max="14078" width="1.28515625" style="158" customWidth="1"/>
    <col min="14079" max="14079" width="22.85546875" style="158" customWidth="1"/>
    <col min="14080" max="14080" width="9.42578125" style="158" bestFit="1" customWidth="1"/>
    <col min="14081" max="14081" width="1.5703125" style="158" customWidth="1"/>
    <col min="14082" max="14082" width="10.5703125" style="158" customWidth="1"/>
    <col min="14083" max="14083" width="9.28515625" style="158" customWidth="1"/>
    <col min="14084" max="14084" width="1.5703125" style="158" customWidth="1"/>
    <col min="14085" max="14085" width="10.5703125" style="158" customWidth="1"/>
    <col min="14086" max="14086" width="9.5703125" style="158" customWidth="1"/>
    <col min="14087" max="14087" width="1.5703125" style="158" customWidth="1"/>
    <col min="14088" max="14088" width="9.5703125" style="158" customWidth="1"/>
    <col min="14089" max="14089" width="12" style="158" bestFit="1" customWidth="1"/>
    <col min="14090" max="14090" width="13.42578125" style="158" bestFit="1" customWidth="1"/>
    <col min="14091" max="14091" width="12" style="158" bestFit="1" customWidth="1"/>
    <col min="14092" max="14330" width="11.42578125" style="158"/>
    <col min="14331" max="14331" width="0.140625" style="158" customWidth="1"/>
    <col min="14332" max="14332" width="2.7109375" style="158" customWidth="1"/>
    <col min="14333" max="14333" width="18.5703125" style="158" customWidth="1"/>
    <col min="14334" max="14334" width="1.28515625" style="158" customWidth="1"/>
    <col min="14335" max="14335" width="22.85546875" style="158" customWidth="1"/>
    <col min="14336" max="14336" width="9.42578125" style="158" bestFit="1" customWidth="1"/>
    <col min="14337" max="14337" width="1.5703125" style="158" customWidth="1"/>
    <col min="14338" max="14338" width="10.5703125" style="158" customWidth="1"/>
    <col min="14339" max="14339" width="9.28515625" style="158" customWidth="1"/>
    <col min="14340" max="14340" width="1.5703125" style="158" customWidth="1"/>
    <col min="14341" max="14341" width="10.5703125" style="158" customWidth="1"/>
    <col min="14342" max="14342" width="9.5703125" style="158" customWidth="1"/>
    <col min="14343" max="14343" width="1.5703125" style="158" customWidth="1"/>
    <col min="14344" max="14344" width="9.5703125" style="158" customWidth="1"/>
    <col min="14345" max="14345" width="12" style="158" bestFit="1" customWidth="1"/>
    <col min="14346" max="14346" width="13.42578125" style="158" bestFit="1" customWidth="1"/>
    <col min="14347" max="14347" width="12" style="158" bestFit="1" customWidth="1"/>
    <col min="14348" max="14586" width="11.42578125" style="158"/>
    <col min="14587" max="14587" width="0.140625" style="158" customWidth="1"/>
    <col min="14588" max="14588" width="2.7109375" style="158" customWidth="1"/>
    <col min="14589" max="14589" width="18.5703125" style="158" customWidth="1"/>
    <col min="14590" max="14590" width="1.28515625" style="158" customWidth="1"/>
    <col min="14591" max="14591" width="22.85546875" style="158" customWidth="1"/>
    <col min="14592" max="14592" width="9.42578125" style="158" bestFit="1" customWidth="1"/>
    <col min="14593" max="14593" width="1.5703125" style="158" customWidth="1"/>
    <col min="14594" max="14594" width="10.5703125" style="158" customWidth="1"/>
    <col min="14595" max="14595" width="9.28515625" style="158" customWidth="1"/>
    <col min="14596" max="14596" width="1.5703125" style="158" customWidth="1"/>
    <col min="14597" max="14597" width="10.5703125" style="158" customWidth="1"/>
    <col min="14598" max="14598" width="9.5703125" style="158" customWidth="1"/>
    <col min="14599" max="14599" width="1.5703125" style="158" customWidth="1"/>
    <col min="14600" max="14600" width="9.5703125" style="158" customWidth="1"/>
    <col min="14601" max="14601" width="12" style="158" bestFit="1" customWidth="1"/>
    <col min="14602" max="14602" width="13.42578125" style="158" bestFit="1" customWidth="1"/>
    <col min="14603" max="14603" width="12" style="158" bestFit="1" customWidth="1"/>
    <col min="14604" max="14842" width="11.42578125" style="158"/>
    <col min="14843" max="14843" width="0.140625" style="158" customWidth="1"/>
    <col min="14844" max="14844" width="2.7109375" style="158" customWidth="1"/>
    <col min="14845" max="14845" width="18.5703125" style="158" customWidth="1"/>
    <col min="14846" max="14846" width="1.28515625" style="158" customWidth="1"/>
    <col min="14847" max="14847" width="22.85546875" style="158" customWidth="1"/>
    <col min="14848" max="14848" width="9.42578125" style="158" bestFit="1" customWidth="1"/>
    <col min="14849" max="14849" width="1.5703125" style="158" customWidth="1"/>
    <col min="14850" max="14850" width="10.5703125" style="158" customWidth="1"/>
    <col min="14851" max="14851" width="9.28515625" style="158" customWidth="1"/>
    <col min="14852" max="14852" width="1.5703125" style="158" customWidth="1"/>
    <col min="14853" max="14853" width="10.5703125" style="158" customWidth="1"/>
    <col min="14854" max="14854" width="9.5703125" style="158" customWidth="1"/>
    <col min="14855" max="14855" width="1.5703125" style="158" customWidth="1"/>
    <col min="14856" max="14856" width="9.5703125" style="158" customWidth="1"/>
    <col min="14857" max="14857" width="12" style="158" bestFit="1" customWidth="1"/>
    <col min="14858" max="14858" width="13.42578125" style="158" bestFit="1" customWidth="1"/>
    <col min="14859" max="14859" width="12" style="158" bestFit="1" customWidth="1"/>
    <col min="14860" max="15098" width="11.42578125" style="158"/>
    <col min="15099" max="15099" width="0.140625" style="158" customWidth="1"/>
    <col min="15100" max="15100" width="2.7109375" style="158" customWidth="1"/>
    <col min="15101" max="15101" width="18.5703125" style="158" customWidth="1"/>
    <col min="15102" max="15102" width="1.28515625" style="158" customWidth="1"/>
    <col min="15103" max="15103" width="22.85546875" style="158" customWidth="1"/>
    <col min="15104" max="15104" width="9.42578125" style="158" bestFit="1" customWidth="1"/>
    <col min="15105" max="15105" width="1.5703125" style="158" customWidth="1"/>
    <col min="15106" max="15106" width="10.5703125" style="158" customWidth="1"/>
    <col min="15107" max="15107" width="9.28515625" style="158" customWidth="1"/>
    <col min="15108" max="15108" width="1.5703125" style="158" customWidth="1"/>
    <col min="15109" max="15109" width="10.5703125" style="158" customWidth="1"/>
    <col min="15110" max="15110" width="9.5703125" style="158" customWidth="1"/>
    <col min="15111" max="15111" width="1.5703125" style="158" customWidth="1"/>
    <col min="15112" max="15112" width="9.5703125" style="158" customWidth="1"/>
    <col min="15113" max="15113" width="12" style="158" bestFit="1" customWidth="1"/>
    <col min="15114" max="15114" width="13.42578125" style="158" bestFit="1" customWidth="1"/>
    <col min="15115" max="15115" width="12" style="158" bestFit="1" customWidth="1"/>
    <col min="15116" max="15354" width="11.42578125" style="158"/>
    <col min="15355" max="15355" width="0.140625" style="158" customWidth="1"/>
    <col min="15356" max="15356" width="2.7109375" style="158" customWidth="1"/>
    <col min="15357" max="15357" width="18.5703125" style="158" customWidth="1"/>
    <col min="15358" max="15358" width="1.28515625" style="158" customWidth="1"/>
    <col min="15359" max="15359" width="22.85546875" style="158" customWidth="1"/>
    <col min="15360" max="15360" width="9.42578125" style="158" bestFit="1" customWidth="1"/>
    <col min="15361" max="15361" width="1.5703125" style="158" customWidth="1"/>
    <col min="15362" max="15362" width="10.5703125" style="158" customWidth="1"/>
    <col min="15363" max="15363" width="9.28515625" style="158" customWidth="1"/>
    <col min="15364" max="15364" width="1.5703125" style="158" customWidth="1"/>
    <col min="15365" max="15365" width="10.5703125" style="158" customWidth="1"/>
    <col min="15366" max="15366" width="9.5703125" style="158" customWidth="1"/>
    <col min="15367" max="15367" width="1.5703125" style="158" customWidth="1"/>
    <col min="15368" max="15368" width="9.5703125" style="158" customWidth="1"/>
    <col min="15369" max="15369" width="12" style="158" bestFit="1" customWidth="1"/>
    <col min="15370" max="15370" width="13.42578125" style="158" bestFit="1" customWidth="1"/>
    <col min="15371" max="15371" width="12" style="158" bestFit="1" customWidth="1"/>
    <col min="15372" max="15610" width="11.42578125" style="158"/>
    <col min="15611" max="15611" width="0.140625" style="158" customWidth="1"/>
    <col min="15612" max="15612" width="2.7109375" style="158" customWidth="1"/>
    <col min="15613" max="15613" width="18.5703125" style="158" customWidth="1"/>
    <col min="15614" max="15614" width="1.28515625" style="158" customWidth="1"/>
    <col min="15615" max="15615" width="22.85546875" style="158" customWidth="1"/>
    <col min="15616" max="15616" width="9.42578125" style="158" bestFit="1" customWidth="1"/>
    <col min="15617" max="15617" width="1.5703125" style="158" customWidth="1"/>
    <col min="15618" max="15618" width="10.5703125" style="158" customWidth="1"/>
    <col min="15619" max="15619" width="9.28515625" style="158" customWidth="1"/>
    <col min="15620" max="15620" width="1.5703125" style="158" customWidth="1"/>
    <col min="15621" max="15621" width="10.5703125" style="158" customWidth="1"/>
    <col min="15622" max="15622" width="9.5703125" style="158" customWidth="1"/>
    <col min="15623" max="15623" width="1.5703125" style="158" customWidth="1"/>
    <col min="15624" max="15624" width="9.5703125" style="158" customWidth="1"/>
    <col min="15625" max="15625" width="12" style="158" bestFit="1" customWidth="1"/>
    <col min="15626" max="15626" width="13.42578125" style="158" bestFit="1" customWidth="1"/>
    <col min="15627" max="15627" width="12" style="158" bestFit="1" customWidth="1"/>
    <col min="15628" max="15866" width="11.42578125" style="158"/>
    <col min="15867" max="15867" width="0.140625" style="158" customWidth="1"/>
    <col min="15868" max="15868" width="2.7109375" style="158" customWidth="1"/>
    <col min="15869" max="15869" width="18.5703125" style="158" customWidth="1"/>
    <col min="15870" max="15870" width="1.28515625" style="158" customWidth="1"/>
    <col min="15871" max="15871" width="22.85546875" style="158" customWidth="1"/>
    <col min="15872" max="15872" width="9.42578125" style="158" bestFit="1" customWidth="1"/>
    <col min="15873" max="15873" width="1.5703125" style="158" customWidth="1"/>
    <col min="15874" max="15874" width="10.5703125" style="158" customWidth="1"/>
    <col min="15875" max="15875" width="9.28515625" style="158" customWidth="1"/>
    <col min="15876" max="15876" width="1.5703125" style="158" customWidth="1"/>
    <col min="15877" max="15877" width="10.5703125" style="158" customWidth="1"/>
    <col min="15878" max="15878" width="9.5703125" style="158" customWidth="1"/>
    <col min="15879" max="15879" width="1.5703125" style="158" customWidth="1"/>
    <col min="15880" max="15880" width="9.5703125" style="158" customWidth="1"/>
    <col min="15881" max="15881" width="12" style="158" bestFit="1" customWidth="1"/>
    <col min="15882" max="15882" width="13.42578125" style="158" bestFit="1" customWidth="1"/>
    <col min="15883" max="15883" width="12" style="158" bestFit="1" customWidth="1"/>
    <col min="15884" max="16122" width="11.42578125" style="158"/>
    <col min="16123" max="16123" width="0.140625" style="158" customWidth="1"/>
    <col min="16124" max="16124" width="2.7109375" style="158" customWidth="1"/>
    <col min="16125" max="16125" width="18.5703125" style="158" customWidth="1"/>
    <col min="16126" max="16126" width="1.28515625" style="158" customWidth="1"/>
    <col min="16127" max="16127" width="22.85546875" style="158" customWidth="1"/>
    <col min="16128" max="16128" width="9.42578125" style="158" bestFit="1" customWidth="1"/>
    <col min="16129" max="16129" width="1.5703125" style="158" customWidth="1"/>
    <col min="16130" max="16130" width="10.5703125" style="158" customWidth="1"/>
    <col min="16131" max="16131" width="9.28515625" style="158" customWidth="1"/>
    <col min="16132" max="16132" width="1.5703125" style="158" customWidth="1"/>
    <col min="16133" max="16133" width="10.5703125" style="158" customWidth="1"/>
    <col min="16134" max="16134" width="9.5703125" style="158" customWidth="1"/>
    <col min="16135" max="16135" width="1.5703125" style="158" customWidth="1"/>
    <col min="16136" max="16136" width="9.5703125" style="158" customWidth="1"/>
    <col min="16137" max="16137" width="12" style="158" bestFit="1" customWidth="1"/>
    <col min="16138" max="16138" width="13.42578125" style="158" bestFit="1" customWidth="1"/>
    <col min="16139" max="16139" width="12" style="158" bestFit="1" customWidth="1"/>
    <col min="16140" max="16384" width="11.42578125" style="158"/>
  </cols>
  <sheetData>
    <row r="1" spans="2:14" ht="0.75" customHeight="1"/>
    <row r="2" spans="2:14" ht="21" customHeight="1">
      <c r="E2" s="928"/>
      <c r="K2" s="931" t="s">
        <v>36</v>
      </c>
    </row>
    <row r="3" spans="2:14" ht="15" customHeight="1">
      <c r="E3" s="1032" t="s">
        <v>559</v>
      </c>
      <c r="F3" s="1032"/>
      <c r="G3" s="1032"/>
      <c r="H3" s="1032"/>
      <c r="I3" s="1032"/>
      <c r="J3" s="1032"/>
      <c r="K3" s="1032"/>
    </row>
    <row r="4" spans="2:14" s="160" customFormat="1" ht="20.25" customHeight="1">
      <c r="B4" s="159"/>
      <c r="C4" s="6" t="str">
        <f>Indice!C4</f>
        <v>Producción de energía eléctrica</v>
      </c>
    </row>
    <row r="5" spans="2:14" s="160" customFormat="1" ht="12.75" customHeight="1">
      <c r="B5" s="159"/>
      <c r="C5" s="161"/>
    </row>
    <row r="6" spans="2:14" s="160" customFormat="1" ht="13.5" customHeight="1">
      <c r="B6" s="159"/>
      <c r="C6" s="162"/>
      <c r="D6" s="163"/>
      <c r="E6" s="163"/>
    </row>
    <row r="7" spans="2:14" s="160" customFormat="1" ht="12.75" customHeight="1">
      <c r="B7" s="159"/>
      <c r="C7" s="1033" t="s">
        <v>567</v>
      </c>
      <c r="D7" s="163"/>
      <c r="E7" s="164"/>
      <c r="F7" s="1038" t="s">
        <v>199</v>
      </c>
      <c r="G7" s="1038"/>
      <c r="H7" s="1038" t="s">
        <v>200</v>
      </c>
      <c r="I7" s="1038"/>
      <c r="J7" s="1038" t="s">
        <v>26</v>
      </c>
      <c r="K7" s="1039"/>
    </row>
    <row r="8" spans="2:14" s="160" customFormat="1" ht="12.75" customHeight="1">
      <c r="B8" s="159"/>
      <c r="C8" s="1033"/>
      <c r="D8" s="163"/>
      <c r="E8" s="164"/>
      <c r="F8" s="1040" t="s">
        <v>261</v>
      </c>
      <c r="G8" s="1040"/>
      <c r="H8" s="1040" t="s">
        <v>203</v>
      </c>
      <c r="I8" s="1040"/>
      <c r="J8" s="1040" t="s">
        <v>204</v>
      </c>
      <c r="K8" s="1040"/>
    </row>
    <row r="9" spans="2:14" s="160" customFormat="1" ht="12.75" customHeight="1">
      <c r="B9" s="159"/>
      <c r="C9" s="1033"/>
      <c r="D9" s="163"/>
      <c r="E9" s="165"/>
      <c r="F9" s="177" t="s">
        <v>10</v>
      </c>
      <c r="G9" s="255" t="str">
        <f>'Data 1'!F15</f>
        <v>%20/19</v>
      </c>
      <c r="H9" s="177" t="s">
        <v>10</v>
      </c>
      <c r="I9" s="177" t="str">
        <f>'Data 1'!I15</f>
        <v>%20/19</v>
      </c>
      <c r="J9" s="177" t="s">
        <v>10</v>
      </c>
      <c r="K9" s="177" t="str">
        <f>'Data 1'!L15</f>
        <v>%20/19</v>
      </c>
      <c r="L9" s="182"/>
      <c r="M9" s="182"/>
      <c r="N9" s="182"/>
    </row>
    <row r="10" spans="2:14" s="160" customFormat="1" ht="12.75" customHeight="1">
      <c r="B10" s="159"/>
      <c r="C10" s="284"/>
      <c r="D10" s="163"/>
      <c r="E10" s="449" t="s">
        <v>205</v>
      </c>
      <c r="F10" s="450">
        <f>'Data 1'!E16</f>
        <v>17096.154030000002</v>
      </c>
      <c r="G10" s="442">
        <f>'Data 1'!F16</f>
        <v>-6.1416944967529474E-4</v>
      </c>
      <c r="H10" s="450">
        <f>'Data 1'!H16</f>
        <v>1.52</v>
      </c>
      <c r="I10" s="442">
        <f>'Data 1'!I16</f>
        <v>0</v>
      </c>
      <c r="J10" s="450">
        <f>'Data 1'!K16</f>
        <v>17097.674030000002</v>
      </c>
      <c r="K10" s="442">
        <f>'Data 1'!L16</f>
        <v>-6.1411484973961095E-4</v>
      </c>
      <c r="L10" s="184"/>
      <c r="M10" s="182"/>
      <c r="N10" s="182"/>
    </row>
    <row r="11" spans="2:14" s="160" customFormat="1" ht="12.75" customHeight="1">
      <c r="B11" s="159"/>
      <c r="C11" s="166"/>
      <c r="D11" s="163"/>
      <c r="E11" s="759" t="s">
        <v>206</v>
      </c>
      <c r="F11" s="450" t="str">
        <f>'Data 1'!E22</f>
        <v>-</v>
      </c>
      <c r="G11" s="442" t="str">
        <f>'Data 1'!F22</f>
        <v>-</v>
      </c>
      <c r="H11" s="450">
        <f>'Data 1'!H22</f>
        <v>11.32</v>
      </c>
      <c r="I11" s="442">
        <f>'Data 1'!I22</f>
        <v>0</v>
      </c>
      <c r="J11" s="450">
        <f>'Data 1'!K22</f>
        <v>11.32</v>
      </c>
      <c r="K11" s="442">
        <f>'Data 1'!L22</f>
        <v>0</v>
      </c>
      <c r="L11" s="184"/>
      <c r="M11" s="182"/>
      <c r="N11" s="182"/>
    </row>
    <row r="12" spans="2:14" s="160" customFormat="1" ht="12.75" customHeight="1">
      <c r="B12" s="159"/>
      <c r="C12" s="166"/>
      <c r="D12" s="163"/>
      <c r="E12" s="449" t="s">
        <v>207</v>
      </c>
      <c r="F12" s="450">
        <f>'Data 1'!E23</f>
        <v>27030.533500000001</v>
      </c>
      <c r="G12" s="442">
        <f>'Data 1'!F23</f>
        <v>7.0563113400654798</v>
      </c>
      <c r="H12" s="450">
        <f>'Data 1'!H23</f>
        <v>454.65249999999997</v>
      </c>
      <c r="I12" s="442">
        <f>'Data 1'!I23</f>
        <v>4.7701073274148742</v>
      </c>
      <c r="J12" s="450">
        <f>'Data 1'!K23</f>
        <v>27485.186000000002</v>
      </c>
      <c r="K12" s="442">
        <f>'Data 1'!L23</f>
        <v>7.0176822891373281</v>
      </c>
      <c r="L12" s="184"/>
      <c r="M12" s="182"/>
      <c r="N12" s="182"/>
    </row>
    <row r="13" spans="2:14" s="160" customFormat="1" ht="12.75" customHeight="1">
      <c r="B13" s="159"/>
      <c r="C13" s="166"/>
      <c r="D13" s="163"/>
      <c r="E13" s="449" t="s">
        <v>208</v>
      </c>
      <c r="F13" s="450">
        <f>'Data 1'!E24</f>
        <v>11443.244026</v>
      </c>
      <c r="G13" s="442">
        <f>'Data 1'!F24</f>
        <v>34.092049483394419</v>
      </c>
      <c r="H13" s="450">
        <f>'Data 1'!H24</f>
        <v>270.53977000000003</v>
      </c>
      <c r="I13" s="442">
        <f>'Data 1'!I24</f>
        <v>8.9418397704737806</v>
      </c>
      <c r="J13" s="450">
        <f>'Data 1'!K24</f>
        <v>11713.783796</v>
      </c>
      <c r="K13" s="442">
        <f>'Data 1'!L24</f>
        <v>33.380877908669035</v>
      </c>
      <c r="L13" s="184"/>
      <c r="M13" s="182"/>
      <c r="N13" s="182"/>
    </row>
    <row r="14" spans="2:14" s="160" customFormat="1" ht="12.75" customHeight="1">
      <c r="B14" s="159"/>
      <c r="C14" s="166"/>
      <c r="D14" s="163"/>
      <c r="E14" s="449" t="s">
        <v>209</v>
      </c>
      <c r="F14" s="450">
        <f>'Data 1'!E25</f>
        <v>2304.0129999999999</v>
      </c>
      <c r="G14" s="442">
        <f>'Data 1'!F25</f>
        <v>0</v>
      </c>
      <c r="H14" s="450" t="str">
        <f>'Data 1'!H25</f>
        <v>-</v>
      </c>
      <c r="I14" s="442" t="str">
        <f>'Data 1'!I25</f>
        <v>-</v>
      </c>
      <c r="J14" s="450">
        <f>'Data 1'!K25</f>
        <v>2304.0129999999999</v>
      </c>
      <c r="K14" s="442">
        <f>'Data 1'!L25</f>
        <v>0</v>
      </c>
      <c r="L14" s="184"/>
      <c r="M14" s="182"/>
      <c r="N14" s="182"/>
    </row>
    <row r="15" spans="2:14" s="160" customFormat="1" ht="12.75" customHeight="1">
      <c r="B15" s="159"/>
      <c r="C15" s="166"/>
      <c r="D15" s="163"/>
      <c r="E15" s="449" t="s">
        <v>331</v>
      </c>
      <c r="F15" s="450">
        <f>'Data 1'!E26</f>
        <v>1084.4690000000001</v>
      </c>
      <c r="G15" s="442">
        <f>'Data 1'!F26</f>
        <v>4.6642300613526588</v>
      </c>
      <c r="H15" s="450">
        <f>'Data 1'!H26</f>
        <v>5.8260000000000005</v>
      </c>
      <c r="I15" s="442">
        <f>'Data 1'!I26</f>
        <v>0</v>
      </c>
      <c r="J15" s="450">
        <f>'Data 1'!K26</f>
        <v>1090.2950000000001</v>
      </c>
      <c r="K15" s="442">
        <f>'Data 1'!L26</f>
        <v>4.6381507283819845</v>
      </c>
      <c r="L15" s="184"/>
      <c r="M15" s="182"/>
      <c r="N15" s="182"/>
    </row>
    <row r="16" spans="2:14" s="160" customFormat="1" ht="12.75" customHeight="1">
      <c r="B16" s="159"/>
      <c r="C16" s="166"/>
      <c r="D16" s="163"/>
      <c r="E16" s="449" t="s">
        <v>369</v>
      </c>
      <c r="F16" s="450">
        <f>'Data 1'!E29</f>
        <v>118.83750000000001</v>
      </c>
      <c r="G16" s="442">
        <f>'Data 1'!F29</f>
        <v>0</v>
      </c>
      <c r="H16" s="450">
        <f>'Data 1'!H29</f>
        <v>38.484000000000002</v>
      </c>
      <c r="I16" s="442">
        <f>'Data 1'!I29</f>
        <v>0</v>
      </c>
      <c r="J16" s="450">
        <f>'Data 1'!K29</f>
        <v>157.32150000000001</v>
      </c>
      <c r="K16" s="442">
        <f>'Data 1'!L29</f>
        <v>0</v>
      </c>
      <c r="L16" s="184"/>
      <c r="M16" s="182"/>
      <c r="N16" s="182"/>
    </row>
    <row r="17" spans="2:14" s="160" customFormat="1" ht="12.75" customHeight="1">
      <c r="B17" s="159"/>
      <c r="C17" s="166"/>
      <c r="D17" s="163"/>
      <c r="E17" s="748" t="s">
        <v>235</v>
      </c>
      <c r="F17" s="749">
        <f>SUM(F10:F16)</f>
        <v>59077.251056000001</v>
      </c>
      <c r="G17" s="750">
        <f>(SUM('Data 1'!E16,'Data 1'!E22:E26,'Data 1'!E29)/SUM('Data 1'!D16,'Data 1'!D22:D26,'Data 1'!D29)-1)*100</f>
        <v>8.7217675310894407</v>
      </c>
      <c r="H17" s="749">
        <f>SUM(H10:H16)</f>
        <v>782.34226999999998</v>
      </c>
      <c r="I17" s="750">
        <f>(SUM('Data 1'!H16,'Data 1'!H22:H26,'Data 1'!H29)/SUM('Data 1'!G16,'Data 1'!G22:G26,'Data 1'!G29)-1)*100</f>
        <v>5.8024769478893568</v>
      </c>
      <c r="J17" s="749">
        <f>SUM(J10:J16)</f>
        <v>59859.593326000002</v>
      </c>
      <c r="K17" s="750">
        <f>(SUM('Data 1'!K16,'Data 1'!K22:K26,'Data 1'!K29)/SUM('Data 1'!J16,'Data 1'!J22:J26,'Data 1'!J29)-1)*100</f>
        <v>8.6825748977799488</v>
      </c>
      <c r="L17" s="184"/>
      <c r="M17" s="182"/>
      <c r="N17" s="182"/>
    </row>
    <row r="18" spans="2:14" s="160" customFormat="1" ht="12.75" customHeight="1">
      <c r="B18" s="159"/>
      <c r="C18" s="284"/>
      <c r="D18" s="163"/>
      <c r="E18" s="449" t="s">
        <v>433</v>
      </c>
      <c r="F18" s="450">
        <f>'Data 1'!E17</f>
        <v>3331.4</v>
      </c>
      <c r="G18" s="442">
        <f>'Data 1'!F17</f>
        <v>0</v>
      </c>
      <c r="H18" s="450" t="str">
        <f>'Data 1'!H17</f>
        <v>-</v>
      </c>
      <c r="I18" s="442" t="str">
        <f>'Data 1'!I17</f>
        <v>-</v>
      </c>
      <c r="J18" s="450">
        <f>'Data 1'!K17</f>
        <v>3331.4</v>
      </c>
      <c r="K18" s="442">
        <f>'Data 1'!L17</f>
        <v>0</v>
      </c>
      <c r="L18" s="184"/>
      <c r="M18" s="182"/>
      <c r="N18" s="182"/>
    </row>
    <row r="19" spans="2:14" s="160" customFormat="1" ht="12.75" customHeight="1">
      <c r="B19" s="159"/>
      <c r="C19" s="284"/>
      <c r="D19" s="163"/>
      <c r="E19" s="449" t="s">
        <v>3</v>
      </c>
      <c r="F19" s="450">
        <f>'Data 1'!E18</f>
        <v>7117.29</v>
      </c>
      <c r="G19" s="442">
        <f>'Data 1'!F18</f>
        <v>0</v>
      </c>
      <c r="H19" s="450" t="str">
        <f>'Data 1'!H18</f>
        <v>-</v>
      </c>
      <c r="I19" s="442" t="str">
        <f>'Data 1'!I18</f>
        <v>-</v>
      </c>
      <c r="J19" s="450">
        <f>'Data 1'!K18</f>
        <v>7117.29</v>
      </c>
      <c r="K19" s="442">
        <f>'Data 1'!L18</f>
        <v>0</v>
      </c>
      <c r="L19" s="182"/>
      <c r="M19" s="182"/>
      <c r="N19" s="182"/>
    </row>
    <row r="20" spans="2:14" s="160" customFormat="1" ht="12.75" customHeight="1">
      <c r="B20" s="159"/>
      <c r="D20" s="163"/>
      <c r="E20" s="449" t="s">
        <v>4</v>
      </c>
      <c r="F20" s="450">
        <f>'Data 1'!E19</f>
        <v>5492.0249999999996</v>
      </c>
      <c r="G20" s="442">
        <f>'Data 1'!F19</f>
        <v>-40.401539004964171</v>
      </c>
      <c r="H20" s="450">
        <f>'Data 1'!H19</f>
        <v>241.2</v>
      </c>
      <c r="I20" s="442">
        <f>'Data 1'!I19</f>
        <v>-48.505550811272414</v>
      </c>
      <c r="J20" s="450">
        <f>'Data 1'!K19</f>
        <v>5733.2249999999995</v>
      </c>
      <c r="K20" s="442">
        <f>'Data 1'!L19</f>
        <v>-40.793539902379784</v>
      </c>
      <c r="L20" s="184"/>
      <c r="M20" s="182"/>
      <c r="N20" s="182"/>
    </row>
    <row r="21" spans="2:14" s="160" customFormat="1" ht="12.75" customHeight="1">
      <c r="B21" s="159"/>
      <c r="D21" s="163"/>
      <c r="E21" s="449" t="s">
        <v>66</v>
      </c>
      <c r="F21" s="450">
        <f>'Data 1'!E20</f>
        <v>7.95</v>
      </c>
      <c r="G21" s="442" t="str">
        <f>'Data 1'!F20</f>
        <v>-</v>
      </c>
      <c r="H21" s="450">
        <f>'Data 1'!H20</f>
        <v>2400.88</v>
      </c>
      <c r="I21" s="442">
        <f>'Data 1'!I20</f>
        <v>0</v>
      </c>
      <c r="J21" s="450">
        <f>'Data 1'!K20</f>
        <v>2408.83</v>
      </c>
      <c r="K21" s="442">
        <f>'Data 1'!L20</f>
        <v>0</v>
      </c>
      <c r="L21" s="184"/>
      <c r="M21" s="182"/>
      <c r="N21" s="182"/>
    </row>
    <row r="22" spans="2:14" s="160" customFormat="1" ht="12.75" customHeight="1">
      <c r="B22" s="159"/>
      <c r="C22" s="166"/>
      <c r="D22" s="163"/>
      <c r="E22" s="449" t="s">
        <v>67</v>
      </c>
      <c r="F22" s="450">
        <f>'Data 1'!E21</f>
        <v>24561.845000000001</v>
      </c>
      <c r="G22" s="442">
        <f>'Data 1'!F21</f>
        <v>0</v>
      </c>
      <c r="H22" s="450">
        <f>'Data 1'!H21</f>
        <v>1688.3</v>
      </c>
      <c r="I22" s="442">
        <f>'Data 1'!I21</f>
        <v>0</v>
      </c>
      <c r="J22" s="450">
        <f>'Data 1'!K21</f>
        <v>26250.145</v>
      </c>
      <c r="K22" s="442">
        <f>'Data 1'!L21</f>
        <v>0</v>
      </c>
      <c r="L22" s="184"/>
      <c r="M22" s="182"/>
      <c r="N22" s="182"/>
    </row>
    <row r="23" spans="2:14" s="160" customFormat="1" ht="12.75" customHeight="1">
      <c r="B23" s="159"/>
      <c r="C23" s="166"/>
      <c r="D23" s="163"/>
      <c r="E23" s="449" t="s">
        <v>219</v>
      </c>
      <c r="F23" s="450">
        <f>'Data 1'!E27</f>
        <v>5661.1485000000002</v>
      </c>
      <c r="G23" s="442">
        <f>'Data 1'!F27</f>
        <v>-0.28037372477029976</v>
      </c>
      <c r="H23" s="450">
        <f>'Data 1'!H27</f>
        <v>49.722999999999999</v>
      </c>
      <c r="I23" s="442">
        <f>'Data 1'!I27</f>
        <v>0</v>
      </c>
      <c r="J23" s="450">
        <f>'Data 1'!K27</f>
        <v>5710.8715000000002</v>
      </c>
      <c r="K23" s="442">
        <f>'Data 1'!L27</f>
        <v>-0.27793937212802211</v>
      </c>
      <c r="L23" s="184"/>
      <c r="M23" s="182"/>
      <c r="N23" s="182"/>
    </row>
    <row r="24" spans="2:14" s="160" customFormat="1" ht="12.75" customHeight="1">
      <c r="B24" s="159"/>
      <c r="C24" s="166"/>
      <c r="D24" s="163"/>
      <c r="E24" s="449" t="s">
        <v>370</v>
      </c>
      <c r="F24" s="450">
        <f>'Data 1'!E28</f>
        <v>389.5865</v>
      </c>
      <c r="G24" s="442">
        <f>'Data 1'!F28</f>
        <v>-2.4244458275362479</v>
      </c>
      <c r="H24" s="450">
        <f>'Data 1'!H28</f>
        <v>38.484000000000002</v>
      </c>
      <c r="I24" s="442">
        <f>'Data 1'!I28</f>
        <v>0</v>
      </c>
      <c r="J24" s="450">
        <f>'Data 1'!K28</f>
        <v>428.07049999999998</v>
      </c>
      <c r="K24" s="442">
        <f>'Data 1'!L28</f>
        <v>-2.2113052983377512</v>
      </c>
      <c r="L24" s="184"/>
      <c r="M24" s="182"/>
      <c r="N24" s="182"/>
    </row>
    <row r="25" spans="2:14" s="160" customFormat="1" ht="12.75" customHeight="1">
      <c r="B25" s="159"/>
      <c r="C25" s="166"/>
      <c r="D25" s="163"/>
      <c r="E25" s="748" t="s">
        <v>236</v>
      </c>
      <c r="F25" s="749">
        <f>SUM(F18:F24)</f>
        <v>46561.245000000003</v>
      </c>
      <c r="G25" s="750">
        <f>(SUM('Data 1'!E17:E21,'Data 1'!E27:E28)/SUM('Data 1'!D17:D21,'Data 1'!D27:D28)-1)*100</f>
        <v>-7.4510580052872921</v>
      </c>
      <c r="H25" s="749">
        <f>SUM(H18:H24)</f>
        <v>4418.5870000000004</v>
      </c>
      <c r="I25" s="750">
        <f>(SUM('Data 1'!H17:H21,'Data 1'!H27:H28)/SUM('Data 1'!G17:G21,'Data 1'!G27:G28)-1)*100</f>
        <v>-4.8904523603858667</v>
      </c>
      <c r="J25" s="749">
        <f>SUM(J18:J24)</f>
        <v>50979.832000000002</v>
      </c>
      <c r="K25" s="750">
        <f>(SUM('Data 1'!K17:K21,'Data 1'!K27:K28)/SUM('Data 1'!J17:J21,'Data 1'!J27:J28)-1)*100</f>
        <v>-7.2345920252893432</v>
      </c>
      <c r="L25" s="184"/>
      <c r="M25" s="182"/>
      <c r="N25" s="182"/>
    </row>
    <row r="26" spans="2:14" s="160" customFormat="1" ht="16.149999999999999" customHeight="1">
      <c r="B26" s="159"/>
      <c r="C26" s="162"/>
      <c r="D26" s="163"/>
      <c r="E26" s="453" t="s">
        <v>0</v>
      </c>
      <c r="F26" s="454">
        <f>SUM(F17,F25)</f>
        <v>105638.496056</v>
      </c>
      <c r="G26" s="455">
        <f>'Data 1'!F30</f>
        <v>0.94662063698336407</v>
      </c>
      <c r="H26" s="454">
        <f>SUM(H17,H25)</f>
        <v>5200.9292700000005</v>
      </c>
      <c r="I26" s="455">
        <f>'Data 1'!I30</f>
        <v>-3.4222229690394679</v>
      </c>
      <c r="J26" s="454">
        <f>SUM(J17,J25)</f>
        <v>110839.425326</v>
      </c>
      <c r="K26" s="455">
        <f>'Data 1'!L30</f>
        <v>0.73280134488633575</v>
      </c>
      <c r="L26" s="184"/>
      <c r="M26" s="182"/>
      <c r="N26" s="182"/>
    </row>
    <row r="27" spans="2:14" ht="16.149999999999999" customHeight="1">
      <c r="E27" s="1037" t="s">
        <v>354</v>
      </c>
      <c r="F27" s="1037"/>
      <c r="G27" s="1037"/>
      <c r="H27" s="1037"/>
      <c r="I27" s="1037"/>
      <c r="J27" s="1037"/>
      <c r="K27" s="1037"/>
      <c r="L27" s="183"/>
      <c r="M27" s="183"/>
      <c r="N27" s="183"/>
    </row>
    <row r="29" spans="2:14">
      <c r="D29" s="167"/>
      <c r="E29" s="167"/>
      <c r="F29" s="168"/>
      <c r="G29" s="169"/>
      <c r="H29" s="841"/>
      <c r="I29" s="842"/>
      <c r="J29" s="953"/>
      <c r="K29" s="842"/>
    </row>
    <row r="30" spans="2:14">
      <c r="D30" s="167"/>
      <c r="E30" s="167"/>
      <c r="F30" s="168"/>
      <c r="G30" s="169"/>
      <c r="H30" s="841"/>
      <c r="I30" s="842"/>
      <c r="J30" s="841"/>
      <c r="K30" s="842"/>
    </row>
    <row r="31" spans="2:14">
      <c r="D31" s="167"/>
      <c r="E31" s="167"/>
      <c r="F31" s="168"/>
      <c r="G31" s="169"/>
      <c r="H31" s="841"/>
      <c r="I31" s="842"/>
      <c r="J31" s="841"/>
      <c r="K31" s="842"/>
    </row>
    <row r="32" spans="2:14">
      <c r="D32" s="167"/>
      <c r="E32" s="167"/>
      <c r="F32" s="168"/>
      <c r="G32" s="169"/>
      <c r="H32" s="841"/>
      <c r="I32" s="842"/>
      <c r="J32" s="841"/>
      <c r="K32" s="842"/>
    </row>
    <row r="33" spans="4:11">
      <c r="D33" s="167"/>
      <c r="E33" s="167"/>
      <c r="F33" s="168"/>
      <c r="G33" s="169"/>
      <c r="H33" s="841"/>
      <c r="I33" s="842"/>
      <c r="J33" s="841"/>
      <c r="K33" s="842"/>
    </row>
    <row r="34" spans="4:11">
      <c r="D34" s="167"/>
      <c r="E34" s="167"/>
      <c r="F34" s="168"/>
      <c r="G34" s="169"/>
      <c r="H34" s="841"/>
      <c r="I34" s="842"/>
      <c r="J34" s="841"/>
      <c r="K34" s="842"/>
    </row>
    <row r="35" spans="4:11">
      <c r="D35" s="167"/>
      <c r="E35" s="167"/>
      <c r="F35" s="168"/>
      <c r="G35" s="169"/>
      <c r="H35" s="841"/>
      <c r="I35" s="842"/>
      <c r="J35" s="841"/>
      <c r="K35" s="842"/>
    </row>
    <row r="36" spans="4:11">
      <c r="D36" s="167"/>
      <c r="E36" s="167"/>
      <c r="F36" s="168"/>
      <c r="G36" s="169"/>
      <c r="H36" s="841"/>
      <c r="I36" s="842"/>
      <c r="J36" s="841"/>
      <c r="K36" s="842"/>
    </row>
    <row r="37" spans="4:11">
      <c r="D37" s="167"/>
      <c r="E37" s="167"/>
      <c r="F37" s="168"/>
      <c r="G37" s="169"/>
      <c r="H37" s="841"/>
      <c r="I37" s="842"/>
      <c r="J37" s="841"/>
      <c r="K37" s="842"/>
    </row>
    <row r="38" spans="4:11">
      <c r="D38" s="167"/>
      <c r="E38" s="167"/>
      <c r="F38" s="168"/>
      <c r="G38" s="169"/>
      <c r="H38" s="841"/>
      <c r="I38" s="842"/>
      <c r="J38" s="841"/>
      <c r="K38" s="842"/>
    </row>
    <row r="39" spans="4:11">
      <c r="D39" s="167"/>
      <c r="E39" s="167"/>
      <c r="F39" s="168"/>
      <c r="G39" s="169"/>
      <c r="H39" s="841"/>
      <c r="I39" s="842"/>
      <c r="J39" s="841"/>
      <c r="K39" s="842"/>
    </row>
    <row r="40" spans="4:11">
      <c r="D40" s="167"/>
      <c r="E40" s="167"/>
      <c r="F40" s="168"/>
      <c r="G40" s="169"/>
      <c r="H40" s="841"/>
      <c r="I40" s="842"/>
      <c r="J40" s="841"/>
      <c r="K40" s="842"/>
    </row>
    <row r="41" spans="4:11">
      <c r="E41" s="167"/>
      <c r="F41" s="168"/>
      <c r="G41" s="169"/>
      <c r="H41" s="841"/>
      <c r="I41" s="842"/>
      <c r="J41" s="841"/>
      <c r="K41" s="842"/>
    </row>
    <row r="42" spans="4:11">
      <c r="E42" s="167"/>
      <c r="F42" s="168"/>
      <c r="G42" s="169"/>
      <c r="H42" s="841"/>
      <c r="I42" s="842"/>
      <c r="J42" s="841"/>
      <c r="K42" s="842"/>
    </row>
    <row r="43" spans="4:11">
      <c r="F43" s="168"/>
      <c r="G43" s="169"/>
      <c r="H43" s="841"/>
      <c r="I43" s="842"/>
      <c r="J43" s="841"/>
      <c r="K43" s="842"/>
    </row>
  </sheetData>
  <mergeCells count="9">
    <mergeCell ref="E27:K27"/>
    <mergeCell ref="E3:K3"/>
    <mergeCell ref="C7:C9"/>
    <mergeCell ref="F7:G7"/>
    <mergeCell ref="H7:I7"/>
    <mergeCell ref="J7:K7"/>
    <mergeCell ref="F8:G8"/>
    <mergeCell ref="H8:I8"/>
    <mergeCell ref="J8:K8"/>
  </mergeCells>
  <hyperlinks>
    <hyperlink ref="C4" location="Indice!A1" display="Indice!A1" xr:uid="{05986543-804D-4448-80E4-1DDA65380EB5}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verticalDpi="4294967292" r:id="rId1"/>
  <headerFooter alignWithMargins="0"/>
  <ignoredErrors>
    <ignoredError sqref="G17 I17 G25:G26 I25:I26" formula="1"/>
  </ignoredError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72">
    <pageSetUpPr autoPageBreaks="0"/>
  </sheetPr>
  <dimension ref="A1:P32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0.140625" style="1" customWidth="1"/>
    <col min="2" max="2" width="2.7109375" style="1" customWidth="1"/>
    <col min="3" max="3" width="23.7109375" style="1" customWidth="1"/>
    <col min="4" max="4" width="1.28515625" style="1" customWidth="1"/>
    <col min="5" max="5" width="105.7109375" style="1" customWidth="1"/>
    <col min="6" max="256" width="11.42578125" style="1"/>
    <col min="257" max="257" width="0.140625" style="1" customWidth="1"/>
    <col min="258" max="258" width="2.7109375" style="1" customWidth="1"/>
    <col min="259" max="259" width="18.5703125" style="1" customWidth="1"/>
    <col min="260" max="260" width="1.28515625" style="1" customWidth="1"/>
    <col min="261" max="261" width="58.85546875" style="1" customWidth="1"/>
    <col min="262" max="263" width="11.42578125" style="1"/>
    <col min="264" max="264" width="12.85546875" style="1" customWidth="1"/>
    <col min="265" max="265" width="4.7109375" style="1" customWidth="1"/>
    <col min="266" max="512" width="11.42578125" style="1"/>
    <col min="513" max="513" width="0.140625" style="1" customWidth="1"/>
    <col min="514" max="514" width="2.7109375" style="1" customWidth="1"/>
    <col min="515" max="515" width="18.5703125" style="1" customWidth="1"/>
    <col min="516" max="516" width="1.28515625" style="1" customWidth="1"/>
    <col min="517" max="517" width="58.85546875" style="1" customWidth="1"/>
    <col min="518" max="519" width="11.42578125" style="1"/>
    <col min="520" max="520" width="12.85546875" style="1" customWidth="1"/>
    <col min="521" max="521" width="4.7109375" style="1" customWidth="1"/>
    <col min="522" max="768" width="11.42578125" style="1"/>
    <col min="769" max="769" width="0.140625" style="1" customWidth="1"/>
    <col min="770" max="770" width="2.7109375" style="1" customWidth="1"/>
    <col min="771" max="771" width="18.5703125" style="1" customWidth="1"/>
    <col min="772" max="772" width="1.28515625" style="1" customWidth="1"/>
    <col min="773" max="773" width="58.85546875" style="1" customWidth="1"/>
    <col min="774" max="775" width="11.42578125" style="1"/>
    <col min="776" max="776" width="12.85546875" style="1" customWidth="1"/>
    <col min="777" max="777" width="4.7109375" style="1" customWidth="1"/>
    <col min="778" max="1024" width="11.42578125" style="1"/>
    <col min="1025" max="1025" width="0.140625" style="1" customWidth="1"/>
    <col min="1026" max="1026" width="2.7109375" style="1" customWidth="1"/>
    <col min="1027" max="1027" width="18.5703125" style="1" customWidth="1"/>
    <col min="1028" max="1028" width="1.28515625" style="1" customWidth="1"/>
    <col min="1029" max="1029" width="58.85546875" style="1" customWidth="1"/>
    <col min="1030" max="1031" width="11.42578125" style="1"/>
    <col min="1032" max="1032" width="12.85546875" style="1" customWidth="1"/>
    <col min="1033" max="1033" width="4.7109375" style="1" customWidth="1"/>
    <col min="1034" max="1280" width="11.42578125" style="1"/>
    <col min="1281" max="1281" width="0.140625" style="1" customWidth="1"/>
    <col min="1282" max="1282" width="2.7109375" style="1" customWidth="1"/>
    <col min="1283" max="1283" width="18.5703125" style="1" customWidth="1"/>
    <col min="1284" max="1284" width="1.28515625" style="1" customWidth="1"/>
    <col min="1285" max="1285" width="58.85546875" style="1" customWidth="1"/>
    <col min="1286" max="1287" width="11.42578125" style="1"/>
    <col min="1288" max="1288" width="12.85546875" style="1" customWidth="1"/>
    <col min="1289" max="1289" width="4.7109375" style="1" customWidth="1"/>
    <col min="1290" max="1536" width="11.42578125" style="1"/>
    <col min="1537" max="1537" width="0.140625" style="1" customWidth="1"/>
    <col min="1538" max="1538" width="2.7109375" style="1" customWidth="1"/>
    <col min="1539" max="1539" width="18.5703125" style="1" customWidth="1"/>
    <col min="1540" max="1540" width="1.28515625" style="1" customWidth="1"/>
    <col min="1541" max="1541" width="58.85546875" style="1" customWidth="1"/>
    <col min="1542" max="1543" width="11.42578125" style="1"/>
    <col min="1544" max="1544" width="12.85546875" style="1" customWidth="1"/>
    <col min="1545" max="1545" width="4.7109375" style="1" customWidth="1"/>
    <col min="1546" max="1792" width="11.42578125" style="1"/>
    <col min="1793" max="1793" width="0.140625" style="1" customWidth="1"/>
    <col min="1794" max="1794" width="2.7109375" style="1" customWidth="1"/>
    <col min="1795" max="1795" width="18.5703125" style="1" customWidth="1"/>
    <col min="1796" max="1796" width="1.28515625" style="1" customWidth="1"/>
    <col min="1797" max="1797" width="58.85546875" style="1" customWidth="1"/>
    <col min="1798" max="1799" width="11.42578125" style="1"/>
    <col min="1800" max="1800" width="12.85546875" style="1" customWidth="1"/>
    <col min="1801" max="1801" width="4.7109375" style="1" customWidth="1"/>
    <col min="1802" max="2048" width="11.42578125" style="1"/>
    <col min="2049" max="2049" width="0.140625" style="1" customWidth="1"/>
    <col min="2050" max="2050" width="2.7109375" style="1" customWidth="1"/>
    <col min="2051" max="2051" width="18.5703125" style="1" customWidth="1"/>
    <col min="2052" max="2052" width="1.28515625" style="1" customWidth="1"/>
    <col min="2053" max="2053" width="58.85546875" style="1" customWidth="1"/>
    <col min="2054" max="2055" width="11.42578125" style="1"/>
    <col min="2056" max="2056" width="12.85546875" style="1" customWidth="1"/>
    <col min="2057" max="2057" width="4.7109375" style="1" customWidth="1"/>
    <col min="2058" max="2304" width="11.42578125" style="1"/>
    <col min="2305" max="2305" width="0.140625" style="1" customWidth="1"/>
    <col min="2306" max="2306" width="2.7109375" style="1" customWidth="1"/>
    <col min="2307" max="2307" width="18.5703125" style="1" customWidth="1"/>
    <col min="2308" max="2308" width="1.28515625" style="1" customWidth="1"/>
    <col min="2309" max="2309" width="58.85546875" style="1" customWidth="1"/>
    <col min="2310" max="2311" width="11.42578125" style="1"/>
    <col min="2312" max="2312" width="12.85546875" style="1" customWidth="1"/>
    <col min="2313" max="2313" width="4.7109375" style="1" customWidth="1"/>
    <col min="2314" max="2560" width="11.42578125" style="1"/>
    <col min="2561" max="2561" width="0.140625" style="1" customWidth="1"/>
    <col min="2562" max="2562" width="2.7109375" style="1" customWidth="1"/>
    <col min="2563" max="2563" width="18.5703125" style="1" customWidth="1"/>
    <col min="2564" max="2564" width="1.28515625" style="1" customWidth="1"/>
    <col min="2565" max="2565" width="58.85546875" style="1" customWidth="1"/>
    <col min="2566" max="2567" width="11.42578125" style="1"/>
    <col min="2568" max="2568" width="12.85546875" style="1" customWidth="1"/>
    <col min="2569" max="2569" width="4.7109375" style="1" customWidth="1"/>
    <col min="2570" max="2816" width="11.42578125" style="1"/>
    <col min="2817" max="2817" width="0.140625" style="1" customWidth="1"/>
    <col min="2818" max="2818" width="2.7109375" style="1" customWidth="1"/>
    <col min="2819" max="2819" width="18.5703125" style="1" customWidth="1"/>
    <col min="2820" max="2820" width="1.28515625" style="1" customWidth="1"/>
    <col min="2821" max="2821" width="58.85546875" style="1" customWidth="1"/>
    <col min="2822" max="2823" width="11.42578125" style="1"/>
    <col min="2824" max="2824" width="12.85546875" style="1" customWidth="1"/>
    <col min="2825" max="2825" width="4.7109375" style="1" customWidth="1"/>
    <col min="2826" max="3072" width="11.42578125" style="1"/>
    <col min="3073" max="3073" width="0.140625" style="1" customWidth="1"/>
    <col min="3074" max="3074" width="2.7109375" style="1" customWidth="1"/>
    <col min="3075" max="3075" width="18.5703125" style="1" customWidth="1"/>
    <col min="3076" max="3076" width="1.28515625" style="1" customWidth="1"/>
    <col min="3077" max="3077" width="58.85546875" style="1" customWidth="1"/>
    <col min="3078" max="3079" width="11.42578125" style="1"/>
    <col min="3080" max="3080" width="12.85546875" style="1" customWidth="1"/>
    <col min="3081" max="3081" width="4.7109375" style="1" customWidth="1"/>
    <col min="3082" max="3328" width="11.42578125" style="1"/>
    <col min="3329" max="3329" width="0.140625" style="1" customWidth="1"/>
    <col min="3330" max="3330" width="2.7109375" style="1" customWidth="1"/>
    <col min="3331" max="3331" width="18.5703125" style="1" customWidth="1"/>
    <col min="3332" max="3332" width="1.28515625" style="1" customWidth="1"/>
    <col min="3333" max="3333" width="58.85546875" style="1" customWidth="1"/>
    <col min="3334" max="3335" width="11.42578125" style="1"/>
    <col min="3336" max="3336" width="12.85546875" style="1" customWidth="1"/>
    <col min="3337" max="3337" width="4.7109375" style="1" customWidth="1"/>
    <col min="3338" max="3584" width="11.42578125" style="1"/>
    <col min="3585" max="3585" width="0.140625" style="1" customWidth="1"/>
    <col min="3586" max="3586" width="2.7109375" style="1" customWidth="1"/>
    <col min="3587" max="3587" width="18.5703125" style="1" customWidth="1"/>
    <col min="3588" max="3588" width="1.28515625" style="1" customWidth="1"/>
    <col min="3589" max="3589" width="58.85546875" style="1" customWidth="1"/>
    <col min="3590" max="3591" width="11.42578125" style="1"/>
    <col min="3592" max="3592" width="12.85546875" style="1" customWidth="1"/>
    <col min="3593" max="3593" width="4.7109375" style="1" customWidth="1"/>
    <col min="3594" max="3840" width="11.42578125" style="1"/>
    <col min="3841" max="3841" width="0.140625" style="1" customWidth="1"/>
    <col min="3842" max="3842" width="2.7109375" style="1" customWidth="1"/>
    <col min="3843" max="3843" width="18.5703125" style="1" customWidth="1"/>
    <col min="3844" max="3844" width="1.28515625" style="1" customWidth="1"/>
    <col min="3845" max="3845" width="58.85546875" style="1" customWidth="1"/>
    <col min="3846" max="3847" width="11.42578125" style="1"/>
    <col min="3848" max="3848" width="12.85546875" style="1" customWidth="1"/>
    <col min="3849" max="3849" width="4.7109375" style="1" customWidth="1"/>
    <col min="3850" max="4096" width="11.42578125" style="1"/>
    <col min="4097" max="4097" width="0.140625" style="1" customWidth="1"/>
    <col min="4098" max="4098" width="2.7109375" style="1" customWidth="1"/>
    <col min="4099" max="4099" width="18.5703125" style="1" customWidth="1"/>
    <col min="4100" max="4100" width="1.28515625" style="1" customWidth="1"/>
    <col min="4101" max="4101" width="58.85546875" style="1" customWidth="1"/>
    <col min="4102" max="4103" width="11.42578125" style="1"/>
    <col min="4104" max="4104" width="12.85546875" style="1" customWidth="1"/>
    <col min="4105" max="4105" width="4.7109375" style="1" customWidth="1"/>
    <col min="4106" max="4352" width="11.42578125" style="1"/>
    <col min="4353" max="4353" width="0.140625" style="1" customWidth="1"/>
    <col min="4354" max="4354" width="2.7109375" style="1" customWidth="1"/>
    <col min="4355" max="4355" width="18.5703125" style="1" customWidth="1"/>
    <col min="4356" max="4356" width="1.28515625" style="1" customWidth="1"/>
    <col min="4357" max="4357" width="58.85546875" style="1" customWidth="1"/>
    <col min="4358" max="4359" width="11.42578125" style="1"/>
    <col min="4360" max="4360" width="12.85546875" style="1" customWidth="1"/>
    <col min="4361" max="4361" width="4.7109375" style="1" customWidth="1"/>
    <col min="4362" max="4608" width="11.42578125" style="1"/>
    <col min="4609" max="4609" width="0.140625" style="1" customWidth="1"/>
    <col min="4610" max="4610" width="2.7109375" style="1" customWidth="1"/>
    <col min="4611" max="4611" width="18.5703125" style="1" customWidth="1"/>
    <col min="4612" max="4612" width="1.28515625" style="1" customWidth="1"/>
    <col min="4613" max="4613" width="58.85546875" style="1" customWidth="1"/>
    <col min="4614" max="4615" width="11.42578125" style="1"/>
    <col min="4616" max="4616" width="12.85546875" style="1" customWidth="1"/>
    <col min="4617" max="4617" width="4.7109375" style="1" customWidth="1"/>
    <col min="4618" max="4864" width="11.42578125" style="1"/>
    <col min="4865" max="4865" width="0.140625" style="1" customWidth="1"/>
    <col min="4866" max="4866" width="2.7109375" style="1" customWidth="1"/>
    <col min="4867" max="4867" width="18.5703125" style="1" customWidth="1"/>
    <col min="4868" max="4868" width="1.28515625" style="1" customWidth="1"/>
    <col min="4869" max="4869" width="58.85546875" style="1" customWidth="1"/>
    <col min="4870" max="4871" width="11.42578125" style="1"/>
    <col min="4872" max="4872" width="12.85546875" style="1" customWidth="1"/>
    <col min="4873" max="4873" width="4.7109375" style="1" customWidth="1"/>
    <col min="4874" max="5120" width="11.42578125" style="1"/>
    <col min="5121" max="5121" width="0.140625" style="1" customWidth="1"/>
    <col min="5122" max="5122" width="2.7109375" style="1" customWidth="1"/>
    <col min="5123" max="5123" width="18.5703125" style="1" customWidth="1"/>
    <col min="5124" max="5124" width="1.28515625" style="1" customWidth="1"/>
    <col min="5125" max="5125" width="58.85546875" style="1" customWidth="1"/>
    <col min="5126" max="5127" width="11.42578125" style="1"/>
    <col min="5128" max="5128" width="12.85546875" style="1" customWidth="1"/>
    <col min="5129" max="5129" width="4.7109375" style="1" customWidth="1"/>
    <col min="5130" max="5376" width="11.42578125" style="1"/>
    <col min="5377" max="5377" width="0.140625" style="1" customWidth="1"/>
    <col min="5378" max="5378" width="2.7109375" style="1" customWidth="1"/>
    <col min="5379" max="5379" width="18.5703125" style="1" customWidth="1"/>
    <col min="5380" max="5380" width="1.28515625" style="1" customWidth="1"/>
    <col min="5381" max="5381" width="58.85546875" style="1" customWidth="1"/>
    <col min="5382" max="5383" width="11.42578125" style="1"/>
    <col min="5384" max="5384" width="12.85546875" style="1" customWidth="1"/>
    <col min="5385" max="5385" width="4.7109375" style="1" customWidth="1"/>
    <col min="5386" max="5632" width="11.42578125" style="1"/>
    <col min="5633" max="5633" width="0.140625" style="1" customWidth="1"/>
    <col min="5634" max="5634" width="2.7109375" style="1" customWidth="1"/>
    <col min="5635" max="5635" width="18.5703125" style="1" customWidth="1"/>
    <col min="5636" max="5636" width="1.28515625" style="1" customWidth="1"/>
    <col min="5637" max="5637" width="58.85546875" style="1" customWidth="1"/>
    <col min="5638" max="5639" width="11.42578125" style="1"/>
    <col min="5640" max="5640" width="12.85546875" style="1" customWidth="1"/>
    <col min="5641" max="5641" width="4.7109375" style="1" customWidth="1"/>
    <col min="5642" max="5888" width="11.42578125" style="1"/>
    <col min="5889" max="5889" width="0.140625" style="1" customWidth="1"/>
    <col min="5890" max="5890" width="2.7109375" style="1" customWidth="1"/>
    <col min="5891" max="5891" width="18.5703125" style="1" customWidth="1"/>
    <col min="5892" max="5892" width="1.28515625" style="1" customWidth="1"/>
    <col min="5893" max="5893" width="58.85546875" style="1" customWidth="1"/>
    <col min="5894" max="5895" width="11.42578125" style="1"/>
    <col min="5896" max="5896" width="12.85546875" style="1" customWidth="1"/>
    <col min="5897" max="5897" width="4.7109375" style="1" customWidth="1"/>
    <col min="5898" max="6144" width="11.42578125" style="1"/>
    <col min="6145" max="6145" width="0.140625" style="1" customWidth="1"/>
    <col min="6146" max="6146" width="2.7109375" style="1" customWidth="1"/>
    <col min="6147" max="6147" width="18.5703125" style="1" customWidth="1"/>
    <col min="6148" max="6148" width="1.28515625" style="1" customWidth="1"/>
    <col min="6149" max="6149" width="58.85546875" style="1" customWidth="1"/>
    <col min="6150" max="6151" width="11.42578125" style="1"/>
    <col min="6152" max="6152" width="12.85546875" style="1" customWidth="1"/>
    <col min="6153" max="6153" width="4.7109375" style="1" customWidth="1"/>
    <col min="6154" max="6400" width="11.42578125" style="1"/>
    <col min="6401" max="6401" width="0.140625" style="1" customWidth="1"/>
    <col min="6402" max="6402" width="2.7109375" style="1" customWidth="1"/>
    <col min="6403" max="6403" width="18.5703125" style="1" customWidth="1"/>
    <col min="6404" max="6404" width="1.28515625" style="1" customWidth="1"/>
    <col min="6405" max="6405" width="58.85546875" style="1" customWidth="1"/>
    <col min="6406" max="6407" width="11.42578125" style="1"/>
    <col min="6408" max="6408" width="12.85546875" style="1" customWidth="1"/>
    <col min="6409" max="6409" width="4.7109375" style="1" customWidth="1"/>
    <col min="6410" max="6656" width="11.42578125" style="1"/>
    <col min="6657" max="6657" width="0.140625" style="1" customWidth="1"/>
    <col min="6658" max="6658" width="2.7109375" style="1" customWidth="1"/>
    <col min="6659" max="6659" width="18.5703125" style="1" customWidth="1"/>
    <col min="6660" max="6660" width="1.28515625" style="1" customWidth="1"/>
    <col min="6661" max="6661" width="58.85546875" style="1" customWidth="1"/>
    <col min="6662" max="6663" width="11.42578125" style="1"/>
    <col min="6664" max="6664" width="12.85546875" style="1" customWidth="1"/>
    <col min="6665" max="6665" width="4.7109375" style="1" customWidth="1"/>
    <col min="6666" max="6912" width="11.42578125" style="1"/>
    <col min="6913" max="6913" width="0.140625" style="1" customWidth="1"/>
    <col min="6914" max="6914" width="2.7109375" style="1" customWidth="1"/>
    <col min="6915" max="6915" width="18.5703125" style="1" customWidth="1"/>
    <col min="6916" max="6916" width="1.28515625" style="1" customWidth="1"/>
    <col min="6917" max="6917" width="58.85546875" style="1" customWidth="1"/>
    <col min="6918" max="6919" width="11.42578125" style="1"/>
    <col min="6920" max="6920" width="12.85546875" style="1" customWidth="1"/>
    <col min="6921" max="6921" width="4.7109375" style="1" customWidth="1"/>
    <col min="6922" max="7168" width="11.42578125" style="1"/>
    <col min="7169" max="7169" width="0.140625" style="1" customWidth="1"/>
    <col min="7170" max="7170" width="2.7109375" style="1" customWidth="1"/>
    <col min="7171" max="7171" width="18.5703125" style="1" customWidth="1"/>
    <col min="7172" max="7172" width="1.28515625" style="1" customWidth="1"/>
    <col min="7173" max="7173" width="58.85546875" style="1" customWidth="1"/>
    <col min="7174" max="7175" width="11.42578125" style="1"/>
    <col min="7176" max="7176" width="12.85546875" style="1" customWidth="1"/>
    <col min="7177" max="7177" width="4.7109375" style="1" customWidth="1"/>
    <col min="7178" max="7424" width="11.42578125" style="1"/>
    <col min="7425" max="7425" width="0.140625" style="1" customWidth="1"/>
    <col min="7426" max="7426" width="2.7109375" style="1" customWidth="1"/>
    <col min="7427" max="7427" width="18.5703125" style="1" customWidth="1"/>
    <col min="7428" max="7428" width="1.28515625" style="1" customWidth="1"/>
    <col min="7429" max="7429" width="58.85546875" style="1" customWidth="1"/>
    <col min="7430" max="7431" width="11.42578125" style="1"/>
    <col min="7432" max="7432" width="12.85546875" style="1" customWidth="1"/>
    <col min="7433" max="7433" width="4.7109375" style="1" customWidth="1"/>
    <col min="7434" max="7680" width="11.42578125" style="1"/>
    <col min="7681" max="7681" width="0.140625" style="1" customWidth="1"/>
    <col min="7682" max="7682" width="2.7109375" style="1" customWidth="1"/>
    <col min="7683" max="7683" width="18.5703125" style="1" customWidth="1"/>
    <col min="7684" max="7684" width="1.28515625" style="1" customWidth="1"/>
    <col min="7685" max="7685" width="58.85546875" style="1" customWidth="1"/>
    <col min="7686" max="7687" width="11.42578125" style="1"/>
    <col min="7688" max="7688" width="12.85546875" style="1" customWidth="1"/>
    <col min="7689" max="7689" width="4.7109375" style="1" customWidth="1"/>
    <col min="7690" max="7936" width="11.42578125" style="1"/>
    <col min="7937" max="7937" width="0.140625" style="1" customWidth="1"/>
    <col min="7938" max="7938" width="2.7109375" style="1" customWidth="1"/>
    <col min="7939" max="7939" width="18.5703125" style="1" customWidth="1"/>
    <col min="7940" max="7940" width="1.28515625" style="1" customWidth="1"/>
    <col min="7941" max="7941" width="58.85546875" style="1" customWidth="1"/>
    <col min="7942" max="7943" width="11.42578125" style="1"/>
    <col min="7944" max="7944" width="12.85546875" style="1" customWidth="1"/>
    <col min="7945" max="7945" width="4.7109375" style="1" customWidth="1"/>
    <col min="7946" max="8192" width="11.42578125" style="1"/>
    <col min="8193" max="8193" width="0.140625" style="1" customWidth="1"/>
    <col min="8194" max="8194" width="2.7109375" style="1" customWidth="1"/>
    <col min="8195" max="8195" width="18.5703125" style="1" customWidth="1"/>
    <col min="8196" max="8196" width="1.28515625" style="1" customWidth="1"/>
    <col min="8197" max="8197" width="58.85546875" style="1" customWidth="1"/>
    <col min="8198" max="8199" width="11.42578125" style="1"/>
    <col min="8200" max="8200" width="12.85546875" style="1" customWidth="1"/>
    <col min="8201" max="8201" width="4.7109375" style="1" customWidth="1"/>
    <col min="8202" max="8448" width="11.42578125" style="1"/>
    <col min="8449" max="8449" width="0.140625" style="1" customWidth="1"/>
    <col min="8450" max="8450" width="2.7109375" style="1" customWidth="1"/>
    <col min="8451" max="8451" width="18.5703125" style="1" customWidth="1"/>
    <col min="8452" max="8452" width="1.28515625" style="1" customWidth="1"/>
    <col min="8453" max="8453" width="58.85546875" style="1" customWidth="1"/>
    <col min="8454" max="8455" width="11.42578125" style="1"/>
    <col min="8456" max="8456" width="12.85546875" style="1" customWidth="1"/>
    <col min="8457" max="8457" width="4.7109375" style="1" customWidth="1"/>
    <col min="8458" max="8704" width="11.42578125" style="1"/>
    <col min="8705" max="8705" width="0.140625" style="1" customWidth="1"/>
    <col min="8706" max="8706" width="2.7109375" style="1" customWidth="1"/>
    <col min="8707" max="8707" width="18.5703125" style="1" customWidth="1"/>
    <col min="8708" max="8708" width="1.28515625" style="1" customWidth="1"/>
    <col min="8709" max="8709" width="58.85546875" style="1" customWidth="1"/>
    <col min="8710" max="8711" width="11.42578125" style="1"/>
    <col min="8712" max="8712" width="12.85546875" style="1" customWidth="1"/>
    <col min="8713" max="8713" width="4.7109375" style="1" customWidth="1"/>
    <col min="8714" max="8960" width="11.42578125" style="1"/>
    <col min="8961" max="8961" width="0.140625" style="1" customWidth="1"/>
    <col min="8962" max="8962" width="2.7109375" style="1" customWidth="1"/>
    <col min="8963" max="8963" width="18.5703125" style="1" customWidth="1"/>
    <col min="8964" max="8964" width="1.28515625" style="1" customWidth="1"/>
    <col min="8965" max="8965" width="58.85546875" style="1" customWidth="1"/>
    <col min="8966" max="8967" width="11.42578125" style="1"/>
    <col min="8968" max="8968" width="12.85546875" style="1" customWidth="1"/>
    <col min="8969" max="8969" width="4.7109375" style="1" customWidth="1"/>
    <col min="8970" max="9216" width="11.42578125" style="1"/>
    <col min="9217" max="9217" width="0.140625" style="1" customWidth="1"/>
    <col min="9218" max="9218" width="2.7109375" style="1" customWidth="1"/>
    <col min="9219" max="9219" width="18.5703125" style="1" customWidth="1"/>
    <col min="9220" max="9220" width="1.28515625" style="1" customWidth="1"/>
    <col min="9221" max="9221" width="58.85546875" style="1" customWidth="1"/>
    <col min="9222" max="9223" width="11.42578125" style="1"/>
    <col min="9224" max="9224" width="12.85546875" style="1" customWidth="1"/>
    <col min="9225" max="9225" width="4.7109375" style="1" customWidth="1"/>
    <col min="9226" max="9472" width="11.42578125" style="1"/>
    <col min="9473" max="9473" width="0.140625" style="1" customWidth="1"/>
    <col min="9474" max="9474" width="2.7109375" style="1" customWidth="1"/>
    <col min="9475" max="9475" width="18.5703125" style="1" customWidth="1"/>
    <col min="9476" max="9476" width="1.28515625" style="1" customWidth="1"/>
    <col min="9477" max="9477" width="58.85546875" style="1" customWidth="1"/>
    <col min="9478" max="9479" width="11.42578125" style="1"/>
    <col min="9480" max="9480" width="12.85546875" style="1" customWidth="1"/>
    <col min="9481" max="9481" width="4.7109375" style="1" customWidth="1"/>
    <col min="9482" max="9728" width="11.42578125" style="1"/>
    <col min="9729" max="9729" width="0.140625" style="1" customWidth="1"/>
    <col min="9730" max="9730" width="2.7109375" style="1" customWidth="1"/>
    <col min="9731" max="9731" width="18.5703125" style="1" customWidth="1"/>
    <col min="9732" max="9732" width="1.28515625" style="1" customWidth="1"/>
    <col min="9733" max="9733" width="58.85546875" style="1" customWidth="1"/>
    <col min="9734" max="9735" width="11.42578125" style="1"/>
    <col min="9736" max="9736" width="12.85546875" style="1" customWidth="1"/>
    <col min="9737" max="9737" width="4.7109375" style="1" customWidth="1"/>
    <col min="9738" max="9984" width="11.42578125" style="1"/>
    <col min="9985" max="9985" width="0.140625" style="1" customWidth="1"/>
    <col min="9986" max="9986" width="2.7109375" style="1" customWidth="1"/>
    <col min="9987" max="9987" width="18.5703125" style="1" customWidth="1"/>
    <col min="9988" max="9988" width="1.28515625" style="1" customWidth="1"/>
    <col min="9989" max="9989" width="58.85546875" style="1" customWidth="1"/>
    <col min="9990" max="9991" width="11.42578125" style="1"/>
    <col min="9992" max="9992" width="12.85546875" style="1" customWidth="1"/>
    <col min="9993" max="9993" width="4.7109375" style="1" customWidth="1"/>
    <col min="9994" max="10240" width="11.42578125" style="1"/>
    <col min="10241" max="10241" width="0.140625" style="1" customWidth="1"/>
    <col min="10242" max="10242" width="2.7109375" style="1" customWidth="1"/>
    <col min="10243" max="10243" width="18.5703125" style="1" customWidth="1"/>
    <col min="10244" max="10244" width="1.28515625" style="1" customWidth="1"/>
    <col min="10245" max="10245" width="58.85546875" style="1" customWidth="1"/>
    <col min="10246" max="10247" width="11.42578125" style="1"/>
    <col min="10248" max="10248" width="12.85546875" style="1" customWidth="1"/>
    <col min="10249" max="10249" width="4.7109375" style="1" customWidth="1"/>
    <col min="10250" max="10496" width="11.42578125" style="1"/>
    <col min="10497" max="10497" width="0.140625" style="1" customWidth="1"/>
    <col min="10498" max="10498" width="2.7109375" style="1" customWidth="1"/>
    <col min="10499" max="10499" width="18.5703125" style="1" customWidth="1"/>
    <col min="10500" max="10500" width="1.28515625" style="1" customWidth="1"/>
    <col min="10501" max="10501" width="58.85546875" style="1" customWidth="1"/>
    <col min="10502" max="10503" width="11.42578125" style="1"/>
    <col min="10504" max="10504" width="12.85546875" style="1" customWidth="1"/>
    <col min="10505" max="10505" width="4.7109375" style="1" customWidth="1"/>
    <col min="10506" max="10752" width="11.42578125" style="1"/>
    <col min="10753" max="10753" width="0.140625" style="1" customWidth="1"/>
    <col min="10754" max="10754" width="2.7109375" style="1" customWidth="1"/>
    <col min="10755" max="10755" width="18.5703125" style="1" customWidth="1"/>
    <col min="10756" max="10756" width="1.28515625" style="1" customWidth="1"/>
    <col min="10757" max="10757" width="58.85546875" style="1" customWidth="1"/>
    <col min="10758" max="10759" width="11.42578125" style="1"/>
    <col min="10760" max="10760" width="12.85546875" style="1" customWidth="1"/>
    <col min="10761" max="10761" width="4.7109375" style="1" customWidth="1"/>
    <col min="10762" max="11008" width="11.42578125" style="1"/>
    <col min="11009" max="11009" width="0.140625" style="1" customWidth="1"/>
    <col min="11010" max="11010" width="2.7109375" style="1" customWidth="1"/>
    <col min="11011" max="11011" width="18.5703125" style="1" customWidth="1"/>
    <col min="11012" max="11012" width="1.28515625" style="1" customWidth="1"/>
    <col min="11013" max="11013" width="58.85546875" style="1" customWidth="1"/>
    <col min="11014" max="11015" width="11.42578125" style="1"/>
    <col min="11016" max="11016" width="12.85546875" style="1" customWidth="1"/>
    <col min="11017" max="11017" width="4.7109375" style="1" customWidth="1"/>
    <col min="11018" max="11264" width="11.42578125" style="1"/>
    <col min="11265" max="11265" width="0.140625" style="1" customWidth="1"/>
    <col min="11266" max="11266" width="2.7109375" style="1" customWidth="1"/>
    <col min="11267" max="11267" width="18.5703125" style="1" customWidth="1"/>
    <col min="11268" max="11268" width="1.28515625" style="1" customWidth="1"/>
    <col min="11269" max="11269" width="58.85546875" style="1" customWidth="1"/>
    <col min="11270" max="11271" width="11.42578125" style="1"/>
    <col min="11272" max="11272" width="12.85546875" style="1" customWidth="1"/>
    <col min="11273" max="11273" width="4.7109375" style="1" customWidth="1"/>
    <col min="11274" max="11520" width="11.42578125" style="1"/>
    <col min="11521" max="11521" width="0.140625" style="1" customWidth="1"/>
    <col min="11522" max="11522" width="2.7109375" style="1" customWidth="1"/>
    <col min="11523" max="11523" width="18.5703125" style="1" customWidth="1"/>
    <col min="11524" max="11524" width="1.28515625" style="1" customWidth="1"/>
    <col min="11525" max="11525" width="58.85546875" style="1" customWidth="1"/>
    <col min="11526" max="11527" width="11.42578125" style="1"/>
    <col min="11528" max="11528" width="12.85546875" style="1" customWidth="1"/>
    <col min="11529" max="11529" width="4.7109375" style="1" customWidth="1"/>
    <col min="11530" max="11776" width="11.42578125" style="1"/>
    <col min="11777" max="11777" width="0.140625" style="1" customWidth="1"/>
    <col min="11778" max="11778" width="2.7109375" style="1" customWidth="1"/>
    <col min="11779" max="11779" width="18.5703125" style="1" customWidth="1"/>
    <col min="11780" max="11780" width="1.28515625" style="1" customWidth="1"/>
    <col min="11781" max="11781" width="58.85546875" style="1" customWidth="1"/>
    <col min="11782" max="11783" width="11.42578125" style="1"/>
    <col min="11784" max="11784" width="12.85546875" style="1" customWidth="1"/>
    <col min="11785" max="11785" width="4.7109375" style="1" customWidth="1"/>
    <col min="11786" max="12032" width="11.42578125" style="1"/>
    <col min="12033" max="12033" width="0.140625" style="1" customWidth="1"/>
    <col min="12034" max="12034" width="2.7109375" style="1" customWidth="1"/>
    <col min="12035" max="12035" width="18.5703125" style="1" customWidth="1"/>
    <col min="12036" max="12036" width="1.28515625" style="1" customWidth="1"/>
    <col min="12037" max="12037" width="58.85546875" style="1" customWidth="1"/>
    <col min="12038" max="12039" width="11.42578125" style="1"/>
    <col min="12040" max="12040" width="12.85546875" style="1" customWidth="1"/>
    <col min="12041" max="12041" width="4.7109375" style="1" customWidth="1"/>
    <col min="12042" max="12288" width="11.42578125" style="1"/>
    <col min="12289" max="12289" width="0.140625" style="1" customWidth="1"/>
    <col min="12290" max="12290" width="2.7109375" style="1" customWidth="1"/>
    <col min="12291" max="12291" width="18.5703125" style="1" customWidth="1"/>
    <col min="12292" max="12292" width="1.28515625" style="1" customWidth="1"/>
    <col min="12293" max="12293" width="58.85546875" style="1" customWidth="1"/>
    <col min="12294" max="12295" width="11.42578125" style="1"/>
    <col min="12296" max="12296" width="12.85546875" style="1" customWidth="1"/>
    <col min="12297" max="12297" width="4.7109375" style="1" customWidth="1"/>
    <col min="12298" max="12544" width="11.42578125" style="1"/>
    <col min="12545" max="12545" width="0.140625" style="1" customWidth="1"/>
    <col min="12546" max="12546" width="2.7109375" style="1" customWidth="1"/>
    <col min="12547" max="12547" width="18.5703125" style="1" customWidth="1"/>
    <col min="12548" max="12548" width="1.28515625" style="1" customWidth="1"/>
    <col min="12549" max="12549" width="58.85546875" style="1" customWidth="1"/>
    <col min="12550" max="12551" width="11.42578125" style="1"/>
    <col min="12552" max="12552" width="12.85546875" style="1" customWidth="1"/>
    <col min="12553" max="12553" width="4.7109375" style="1" customWidth="1"/>
    <col min="12554" max="12800" width="11.42578125" style="1"/>
    <col min="12801" max="12801" width="0.140625" style="1" customWidth="1"/>
    <col min="12802" max="12802" width="2.7109375" style="1" customWidth="1"/>
    <col min="12803" max="12803" width="18.5703125" style="1" customWidth="1"/>
    <col min="12804" max="12804" width="1.28515625" style="1" customWidth="1"/>
    <col min="12805" max="12805" width="58.85546875" style="1" customWidth="1"/>
    <col min="12806" max="12807" width="11.42578125" style="1"/>
    <col min="12808" max="12808" width="12.85546875" style="1" customWidth="1"/>
    <col min="12809" max="12809" width="4.7109375" style="1" customWidth="1"/>
    <col min="12810" max="13056" width="11.42578125" style="1"/>
    <col min="13057" max="13057" width="0.140625" style="1" customWidth="1"/>
    <col min="13058" max="13058" width="2.7109375" style="1" customWidth="1"/>
    <col min="13059" max="13059" width="18.5703125" style="1" customWidth="1"/>
    <col min="13060" max="13060" width="1.28515625" style="1" customWidth="1"/>
    <col min="13061" max="13061" width="58.85546875" style="1" customWidth="1"/>
    <col min="13062" max="13063" width="11.42578125" style="1"/>
    <col min="13064" max="13064" width="12.85546875" style="1" customWidth="1"/>
    <col min="13065" max="13065" width="4.7109375" style="1" customWidth="1"/>
    <col min="13066" max="13312" width="11.42578125" style="1"/>
    <col min="13313" max="13313" width="0.140625" style="1" customWidth="1"/>
    <col min="13314" max="13314" width="2.7109375" style="1" customWidth="1"/>
    <col min="13315" max="13315" width="18.5703125" style="1" customWidth="1"/>
    <col min="13316" max="13316" width="1.28515625" style="1" customWidth="1"/>
    <col min="13317" max="13317" width="58.85546875" style="1" customWidth="1"/>
    <col min="13318" max="13319" width="11.42578125" style="1"/>
    <col min="13320" max="13320" width="12.85546875" style="1" customWidth="1"/>
    <col min="13321" max="13321" width="4.7109375" style="1" customWidth="1"/>
    <col min="13322" max="13568" width="11.42578125" style="1"/>
    <col min="13569" max="13569" width="0.140625" style="1" customWidth="1"/>
    <col min="13570" max="13570" width="2.7109375" style="1" customWidth="1"/>
    <col min="13571" max="13571" width="18.5703125" style="1" customWidth="1"/>
    <col min="13572" max="13572" width="1.28515625" style="1" customWidth="1"/>
    <col min="13573" max="13573" width="58.85546875" style="1" customWidth="1"/>
    <col min="13574" max="13575" width="11.42578125" style="1"/>
    <col min="13576" max="13576" width="12.85546875" style="1" customWidth="1"/>
    <col min="13577" max="13577" width="4.7109375" style="1" customWidth="1"/>
    <col min="13578" max="13824" width="11.42578125" style="1"/>
    <col min="13825" max="13825" width="0.140625" style="1" customWidth="1"/>
    <col min="13826" max="13826" width="2.7109375" style="1" customWidth="1"/>
    <col min="13827" max="13827" width="18.5703125" style="1" customWidth="1"/>
    <col min="13828" max="13828" width="1.28515625" style="1" customWidth="1"/>
    <col min="13829" max="13829" width="58.85546875" style="1" customWidth="1"/>
    <col min="13830" max="13831" width="11.42578125" style="1"/>
    <col min="13832" max="13832" width="12.85546875" style="1" customWidth="1"/>
    <col min="13833" max="13833" width="4.7109375" style="1" customWidth="1"/>
    <col min="13834" max="14080" width="11.42578125" style="1"/>
    <col min="14081" max="14081" width="0.140625" style="1" customWidth="1"/>
    <col min="14082" max="14082" width="2.7109375" style="1" customWidth="1"/>
    <col min="14083" max="14083" width="18.5703125" style="1" customWidth="1"/>
    <col min="14084" max="14084" width="1.28515625" style="1" customWidth="1"/>
    <col min="14085" max="14085" width="58.85546875" style="1" customWidth="1"/>
    <col min="14086" max="14087" width="11.42578125" style="1"/>
    <col min="14088" max="14088" width="12.85546875" style="1" customWidth="1"/>
    <col min="14089" max="14089" width="4.7109375" style="1" customWidth="1"/>
    <col min="14090" max="14336" width="11.42578125" style="1"/>
    <col min="14337" max="14337" width="0.140625" style="1" customWidth="1"/>
    <col min="14338" max="14338" width="2.7109375" style="1" customWidth="1"/>
    <col min="14339" max="14339" width="18.5703125" style="1" customWidth="1"/>
    <col min="14340" max="14340" width="1.28515625" style="1" customWidth="1"/>
    <col min="14341" max="14341" width="58.85546875" style="1" customWidth="1"/>
    <col min="14342" max="14343" width="11.42578125" style="1"/>
    <col min="14344" max="14344" width="12.85546875" style="1" customWidth="1"/>
    <col min="14345" max="14345" width="4.7109375" style="1" customWidth="1"/>
    <col min="14346" max="14592" width="11.42578125" style="1"/>
    <col min="14593" max="14593" width="0.140625" style="1" customWidth="1"/>
    <col min="14594" max="14594" width="2.7109375" style="1" customWidth="1"/>
    <col min="14595" max="14595" width="18.5703125" style="1" customWidth="1"/>
    <col min="14596" max="14596" width="1.28515625" style="1" customWidth="1"/>
    <col min="14597" max="14597" width="58.85546875" style="1" customWidth="1"/>
    <col min="14598" max="14599" width="11.42578125" style="1"/>
    <col min="14600" max="14600" width="12.85546875" style="1" customWidth="1"/>
    <col min="14601" max="14601" width="4.7109375" style="1" customWidth="1"/>
    <col min="14602" max="14848" width="11.42578125" style="1"/>
    <col min="14849" max="14849" width="0.140625" style="1" customWidth="1"/>
    <col min="14850" max="14850" width="2.7109375" style="1" customWidth="1"/>
    <col min="14851" max="14851" width="18.5703125" style="1" customWidth="1"/>
    <col min="14852" max="14852" width="1.28515625" style="1" customWidth="1"/>
    <col min="14853" max="14853" width="58.85546875" style="1" customWidth="1"/>
    <col min="14854" max="14855" width="11.42578125" style="1"/>
    <col min="14856" max="14856" width="12.85546875" style="1" customWidth="1"/>
    <col min="14857" max="14857" width="4.7109375" style="1" customWidth="1"/>
    <col min="14858" max="15104" width="11.42578125" style="1"/>
    <col min="15105" max="15105" width="0.140625" style="1" customWidth="1"/>
    <col min="15106" max="15106" width="2.7109375" style="1" customWidth="1"/>
    <col min="15107" max="15107" width="18.5703125" style="1" customWidth="1"/>
    <col min="15108" max="15108" width="1.28515625" style="1" customWidth="1"/>
    <col min="15109" max="15109" width="58.85546875" style="1" customWidth="1"/>
    <col min="15110" max="15111" width="11.42578125" style="1"/>
    <col min="15112" max="15112" width="12.85546875" style="1" customWidth="1"/>
    <col min="15113" max="15113" width="4.7109375" style="1" customWidth="1"/>
    <col min="15114" max="15360" width="11.42578125" style="1"/>
    <col min="15361" max="15361" width="0.140625" style="1" customWidth="1"/>
    <col min="15362" max="15362" width="2.7109375" style="1" customWidth="1"/>
    <col min="15363" max="15363" width="18.5703125" style="1" customWidth="1"/>
    <col min="15364" max="15364" width="1.28515625" style="1" customWidth="1"/>
    <col min="15365" max="15365" width="58.85546875" style="1" customWidth="1"/>
    <col min="15366" max="15367" width="11.42578125" style="1"/>
    <col min="15368" max="15368" width="12.85546875" style="1" customWidth="1"/>
    <col min="15369" max="15369" width="4.7109375" style="1" customWidth="1"/>
    <col min="15370" max="15616" width="11.42578125" style="1"/>
    <col min="15617" max="15617" width="0.140625" style="1" customWidth="1"/>
    <col min="15618" max="15618" width="2.7109375" style="1" customWidth="1"/>
    <col min="15619" max="15619" width="18.5703125" style="1" customWidth="1"/>
    <col min="15620" max="15620" width="1.28515625" style="1" customWidth="1"/>
    <col min="15621" max="15621" width="58.85546875" style="1" customWidth="1"/>
    <col min="15622" max="15623" width="11.42578125" style="1"/>
    <col min="15624" max="15624" width="12.85546875" style="1" customWidth="1"/>
    <col min="15625" max="15625" width="4.7109375" style="1" customWidth="1"/>
    <col min="15626" max="15872" width="11.42578125" style="1"/>
    <col min="15873" max="15873" width="0.140625" style="1" customWidth="1"/>
    <col min="15874" max="15874" width="2.7109375" style="1" customWidth="1"/>
    <col min="15875" max="15875" width="18.5703125" style="1" customWidth="1"/>
    <col min="15876" max="15876" width="1.28515625" style="1" customWidth="1"/>
    <col min="15877" max="15877" width="58.85546875" style="1" customWidth="1"/>
    <col min="15878" max="15879" width="11.42578125" style="1"/>
    <col min="15880" max="15880" width="12.85546875" style="1" customWidth="1"/>
    <col min="15881" max="15881" width="4.7109375" style="1" customWidth="1"/>
    <col min="15882" max="16128" width="11.42578125" style="1"/>
    <col min="16129" max="16129" width="0.140625" style="1" customWidth="1"/>
    <col min="16130" max="16130" width="2.7109375" style="1" customWidth="1"/>
    <col min="16131" max="16131" width="18.5703125" style="1" customWidth="1"/>
    <col min="16132" max="16132" width="1.28515625" style="1" customWidth="1"/>
    <col min="16133" max="16133" width="58.85546875" style="1" customWidth="1"/>
    <col min="16134" max="16135" width="11.42578125" style="1"/>
    <col min="16136" max="16136" width="12.85546875" style="1" customWidth="1"/>
    <col min="16137" max="16137" width="4.7109375" style="1" customWidth="1"/>
    <col min="16138" max="16384" width="11.42578125" style="1"/>
  </cols>
  <sheetData>
    <row r="1" spans="1:5" ht="0.75" customHeight="1"/>
    <row r="2" spans="1:5" ht="21" customHeight="1">
      <c r="E2" s="298" t="s">
        <v>36</v>
      </c>
    </row>
    <row r="3" spans="1:5" ht="15" customHeight="1">
      <c r="E3" s="987" t="s">
        <v>559</v>
      </c>
    </row>
    <row r="4" spans="1:5" s="4" customFormat="1" ht="20.25" customHeight="1">
      <c r="B4" s="5"/>
      <c r="C4" s="6" t="str">
        <f>Indice!C4</f>
        <v>Producción de energía eléctrica</v>
      </c>
    </row>
    <row r="5" spans="1:5" s="4" customFormat="1" ht="12.75" customHeight="1">
      <c r="B5" s="5"/>
      <c r="C5" s="15"/>
    </row>
    <row r="6" spans="1:5" s="4" customFormat="1" ht="13.5" customHeight="1">
      <c r="B6" s="5"/>
      <c r="C6" s="10"/>
      <c r="D6" s="21"/>
      <c r="E6" s="21"/>
    </row>
    <row r="7" spans="1:5" s="4" customFormat="1" ht="12.75" customHeight="1">
      <c r="B7" s="5"/>
      <c r="C7" s="1072" t="s">
        <v>479</v>
      </c>
      <c r="D7" s="21"/>
      <c r="E7" s="596"/>
    </row>
    <row r="8" spans="1:5" ht="12.75" customHeight="1">
      <c r="A8" s="4"/>
      <c r="B8" s="5"/>
      <c r="C8" s="1072"/>
      <c r="D8" s="21"/>
      <c r="E8" s="596"/>
    </row>
    <row r="9" spans="1:5" ht="12.75" customHeight="1">
      <c r="A9" s="4"/>
      <c r="B9" s="5"/>
      <c r="C9" s="1072"/>
      <c r="D9" s="21"/>
      <c r="E9" s="596"/>
    </row>
    <row r="10" spans="1:5" ht="12.75" customHeight="1">
      <c r="A10" s="4"/>
      <c r="B10" s="5"/>
      <c r="C10" s="1072"/>
      <c r="D10" s="21"/>
      <c r="E10" s="596"/>
    </row>
    <row r="11" spans="1:5" ht="12.75" customHeight="1">
      <c r="A11" s="4"/>
      <c r="B11" s="5"/>
      <c r="C11" s="347" t="s">
        <v>316</v>
      </c>
      <c r="D11" s="21"/>
      <c r="E11" s="417"/>
    </row>
    <row r="12" spans="1:5" ht="12.75" customHeight="1">
      <c r="A12" s="4"/>
      <c r="B12" s="5"/>
      <c r="D12" s="21"/>
      <c r="E12" s="417"/>
    </row>
    <row r="13" spans="1:5" ht="12.75" customHeight="1">
      <c r="A13" s="4"/>
      <c r="B13" s="5"/>
      <c r="D13" s="21"/>
      <c r="E13" s="417"/>
    </row>
    <row r="14" spans="1:5" ht="12.75" customHeight="1">
      <c r="A14" s="4"/>
      <c r="B14" s="5"/>
      <c r="C14" s="10"/>
      <c r="D14" s="21"/>
      <c r="E14" s="417"/>
    </row>
    <row r="15" spans="1:5" ht="12.75" customHeight="1">
      <c r="A15" s="4"/>
      <c r="B15" s="5"/>
      <c r="C15" s="10"/>
      <c r="D15" s="21"/>
      <c r="E15" s="417"/>
    </row>
    <row r="16" spans="1:5" ht="12.75" customHeight="1">
      <c r="A16" s="4"/>
      <c r="B16" s="5"/>
      <c r="C16" s="10"/>
      <c r="D16" s="21"/>
      <c r="E16" s="417"/>
    </row>
    <row r="17" spans="1:16" ht="12.75" customHeight="1">
      <c r="A17" s="4"/>
      <c r="B17" s="5"/>
      <c r="C17" s="10"/>
      <c r="D17" s="21"/>
      <c r="E17" s="417"/>
    </row>
    <row r="18" spans="1:16" ht="12.75" customHeight="1">
      <c r="A18" s="4"/>
      <c r="B18" s="5"/>
      <c r="C18" s="10"/>
      <c r="D18" s="21"/>
      <c r="E18" s="417"/>
    </row>
    <row r="19" spans="1:16" ht="12.75" customHeight="1">
      <c r="A19" s="4"/>
      <c r="B19" s="5"/>
      <c r="C19" s="10"/>
      <c r="D19" s="21"/>
      <c r="E19" s="417"/>
    </row>
    <row r="20" spans="1:16" ht="12.75" customHeight="1">
      <c r="A20" s="4"/>
      <c r="B20" s="5"/>
      <c r="C20" s="10"/>
      <c r="D20" s="21"/>
      <c r="E20" s="417"/>
    </row>
    <row r="21" spans="1:16" ht="12.75" customHeight="1">
      <c r="A21" s="4"/>
      <c r="B21" s="5"/>
      <c r="C21" s="10"/>
      <c r="D21" s="21"/>
      <c r="E21" s="417"/>
    </row>
    <row r="22" spans="1:16">
      <c r="E22" s="604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</row>
    <row r="23" spans="1:16">
      <c r="E23" s="598"/>
    </row>
    <row r="24" spans="1:16">
      <c r="E24" s="598"/>
    </row>
    <row r="25" spans="1:16" ht="15.6" customHeight="1">
      <c r="E25" s="361"/>
    </row>
    <row r="29" spans="1:16" ht="6.75" customHeight="1"/>
    <row r="31" spans="1:16" ht="11.25" customHeight="1"/>
    <row r="32" spans="1:16" ht="9.75" customHeight="1"/>
  </sheetData>
  <mergeCells count="1">
    <mergeCell ref="C7:C10"/>
  </mergeCells>
  <hyperlinks>
    <hyperlink ref="C4" location="Indice!A1" display="Indice!A1" xr:uid="{00000000-0004-0000-2700-000000000000}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horizontalDpi="4294967292" verticalDpi="4294967292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39">
    <pageSetUpPr autoPageBreaks="0"/>
  </sheetPr>
  <dimension ref="A1:G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0.140625" style="321" customWidth="1"/>
    <col min="2" max="2" width="2.7109375" style="321" customWidth="1"/>
    <col min="3" max="3" width="23.7109375" style="321" customWidth="1"/>
    <col min="4" max="4" width="1.28515625" style="321" customWidth="1"/>
    <col min="5" max="5" width="105.7109375" style="321" customWidth="1"/>
    <col min="6" max="256" width="11.42578125" style="328"/>
    <col min="257" max="257" width="0.140625" style="328" customWidth="1"/>
    <col min="258" max="258" width="2.7109375" style="328" customWidth="1"/>
    <col min="259" max="259" width="18.5703125" style="328" customWidth="1"/>
    <col min="260" max="260" width="1.28515625" style="328" customWidth="1"/>
    <col min="261" max="261" width="58.85546875" style="328" customWidth="1"/>
    <col min="262" max="263" width="11.42578125" style="328"/>
    <col min="264" max="264" width="2.140625" style="328" customWidth="1"/>
    <col min="265" max="265" width="11.42578125" style="328"/>
    <col min="266" max="266" width="9.5703125" style="328" customWidth="1"/>
    <col min="267" max="512" width="11.42578125" style="328"/>
    <col min="513" max="513" width="0.140625" style="328" customWidth="1"/>
    <col min="514" max="514" width="2.7109375" style="328" customWidth="1"/>
    <col min="515" max="515" width="18.5703125" style="328" customWidth="1"/>
    <col min="516" max="516" width="1.28515625" style="328" customWidth="1"/>
    <col min="517" max="517" width="58.85546875" style="328" customWidth="1"/>
    <col min="518" max="519" width="11.42578125" style="328"/>
    <col min="520" max="520" width="2.140625" style="328" customWidth="1"/>
    <col min="521" max="521" width="11.42578125" style="328"/>
    <col min="522" max="522" width="9.5703125" style="328" customWidth="1"/>
    <col min="523" max="768" width="11.42578125" style="328"/>
    <col min="769" max="769" width="0.140625" style="328" customWidth="1"/>
    <col min="770" max="770" width="2.7109375" style="328" customWidth="1"/>
    <col min="771" max="771" width="18.5703125" style="328" customWidth="1"/>
    <col min="772" max="772" width="1.28515625" style="328" customWidth="1"/>
    <col min="773" max="773" width="58.85546875" style="328" customWidth="1"/>
    <col min="774" max="775" width="11.42578125" style="328"/>
    <col min="776" max="776" width="2.140625" style="328" customWidth="1"/>
    <col min="777" max="777" width="11.42578125" style="328"/>
    <col min="778" max="778" width="9.5703125" style="328" customWidth="1"/>
    <col min="779" max="1024" width="11.42578125" style="328"/>
    <col min="1025" max="1025" width="0.140625" style="328" customWidth="1"/>
    <col min="1026" max="1026" width="2.7109375" style="328" customWidth="1"/>
    <col min="1027" max="1027" width="18.5703125" style="328" customWidth="1"/>
    <col min="1028" max="1028" width="1.28515625" style="328" customWidth="1"/>
    <col min="1029" max="1029" width="58.85546875" style="328" customWidth="1"/>
    <col min="1030" max="1031" width="11.42578125" style="328"/>
    <col min="1032" max="1032" width="2.140625" style="328" customWidth="1"/>
    <col min="1033" max="1033" width="11.42578125" style="328"/>
    <col min="1034" max="1034" width="9.5703125" style="328" customWidth="1"/>
    <col min="1035" max="1280" width="11.42578125" style="328"/>
    <col min="1281" max="1281" width="0.140625" style="328" customWidth="1"/>
    <col min="1282" max="1282" width="2.7109375" style="328" customWidth="1"/>
    <col min="1283" max="1283" width="18.5703125" style="328" customWidth="1"/>
    <col min="1284" max="1284" width="1.28515625" style="328" customWidth="1"/>
    <col min="1285" max="1285" width="58.85546875" style="328" customWidth="1"/>
    <col min="1286" max="1287" width="11.42578125" style="328"/>
    <col min="1288" max="1288" width="2.140625" style="328" customWidth="1"/>
    <col min="1289" max="1289" width="11.42578125" style="328"/>
    <col min="1290" max="1290" width="9.5703125" style="328" customWidth="1"/>
    <col min="1291" max="1536" width="11.42578125" style="328"/>
    <col min="1537" max="1537" width="0.140625" style="328" customWidth="1"/>
    <col min="1538" max="1538" width="2.7109375" style="328" customWidth="1"/>
    <col min="1539" max="1539" width="18.5703125" style="328" customWidth="1"/>
    <col min="1540" max="1540" width="1.28515625" style="328" customWidth="1"/>
    <col min="1541" max="1541" width="58.85546875" style="328" customWidth="1"/>
    <col min="1542" max="1543" width="11.42578125" style="328"/>
    <col min="1544" max="1544" width="2.140625" style="328" customWidth="1"/>
    <col min="1545" max="1545" width="11.42578125" style="328"/>
    <col min="1546" max="1546" width="9.5703125" style="328" customWidth="1"/>
    <col min="1547" max="1792" width="11.42578125" style="328"/>
    <col min="1793" max="1793" width="0.140625" style="328" customWidth="1"/>
    <col min="1794" max="1794" width="2.7109375" style="328" customWidth="1"/>
    <col min="1795" max="1795" width="18.5703125" style="328" customWidth="1"/>
    <col min="1796" max="1796" width="1.28515625" style="328" customWidth="1"/>
    <col min="1797" max="1797" width="58.85546875" style="328" customWidth="1"/>
    <col min="1798" max="1799" width="11.42578125" style="328"/>
    <col min="1800" max="1800" width="2.140625" style="328" customWidth="1"/>
    <col min="1801" max="1801" width="11.42578125" style="328"/>
    <col min="1802" max="1802" width="9.5703125" style="328" customWidth="1"/>
    <col min="1803" max="2048" width="11.42578125" style="328"/>
    <col min="2049" max="2049" width="0.140625" style="328" customWidth="1"/>
    <col min="2050" max="2050" width="2.7109375" style="328" customWidth="1"/>
    <col min="2051" max="2051" width="18.5703125" style="328" customWidth="1"/>
    <col min="2052" max="2052" width="1.28515625" style="328" customWidth="1"/>
    <col min="2053" max="2053" width="58.85546875" style="328" customWidth="1"/>
    <col min="2054" max="2055" width="11.42578125" style="328"/>
    <col min="2056" max="2056" width="2.140625" style="328" customWidth="1"/>
    <col min="2057" max="2057" width="11.42578125" style="328"/>
    <col min="2058" max="2058" width="9.5703125" style="328" customWidth="1"/>
    <col min="2059" max="2304" width="11.42578125" style="328"/>
    <col min="2305" max="2305" width="0.140625" style="328" customWidth="1"/>
    <col min="2306" max="2306" width="2.7109375" style="328" customWidth="1"/>
    <col min="2307" max="2307" width="18.5703125" style="328" customWidth="1"/>
    <col min="2308" max="2308" width="1.28515625" style="328" customWidth="1"/>
    <col min="2309" max="2309" width="58.85546875" style="328" customWidth="1"/>
    <col min="2310" max="2311" width="11.42578125" style="328"/>
    <col min="2312" max="2312" width="2.140625" style="328" customWidth="1"/>
    <col min="2313" max="2313" width="11.42578125" style="328"/>
    <col min="2314" max="2314" width="9.5703125" style="328" customWidth="1"/>
    <col min="2315" max="2560" width="11.42578125" style="328"/>
    <col min="2561" max="2561" width="0.140625" style="328" customWidth="1"/>
    <col min="2562" max="2562" width="2.7109375" style="328" customWidth="1"/>
    <col min="2563" max="2563" width="18.5703125" style="328" customWidth="1"/>
    <col min="2564" max="2564" width="1.28515625" style="328" customWidth="1"/>
    <col min="2565" max="2565" width="58.85546875" style="328" customWidth="1"/>
    <col min="2566" max="2567" width="11.42578125" style="328"/>
    <col min="2568" max="2568" width="2.140625" style="328" customWidth="1"/>
    <col min="2569" max="2569" width="11.42578125" style="328"/>
    <col min="2570" max="2570" width="9.5703125" style="328" customWidth="1"/>
    <col min="2571" max="2816" width="11.42578125" style="328"/>
    <col min="2817" max="2817" width="0.140625" style="328" customWidth="1"/>
    <col min="2818" max="2818" width="2.7109375" style="328" customWidth="1"/>
    <col min="2819" max="2819" width="18.5703125" style="328" customWidth="1"/>
    <col min="2820" max="2820" width="1.28515625" style="328" customWidth="1"/>
    <col min="2821" max="2821" width="58.85546875" style="328" customWidth="1"/>
    <col min="2822" max="2823" width="11.42578125" style="328"/>
    <col min="2824" max="2824" width="2.140625" style="328" customWidth="1"/>
    <col min="2825" max="2825" width="11.42578125" style="328"/>
    <col min="2826" max="2826" width="9.5703125" style="328" customWidth="1"/>
    <col min="2827" max="3072" width="11.42578125" style="328"/>
    <col min="3073" max="3073" width="0.140625" style="328" customWidth="1"/>
    <col min="3074" max="3074" width="2.7109375" style="328" customWidth="1"/>
    <col min="3075" max="3075" width="18.5703125" style="328" customWidth="1"/>
    <col min="3076" max="3076" width="1.28515625" style="328" customWidth="1"/>
    <col min="3077" max="3077" width="58.85546875" style="328" customWidth="1"/>
    <col min="3078" max="3079" width="11.42578125" style="328"/>
    <col min="3080" max="3080" width="2.140625" style="328" customWidth="1"/>
    <col min="3081" max="3081" width="11.42578125" style="328"/>
    <col min="3082" max="3082" width="9.5703125" style="328" customWidth="1"/>
    <col min="3083" max="3328" width="11.42578125" style="328"/>
    <col min="3329" max="3329" width="0.140625" style="328" customWidth="1"/>
    <col min="3330" max="3330" width="2.7109375" style="328" customWidth="1"/>
    <col min="3331" max="3331" width="18.5703125" style="328" customWidth="1"/>
    <col min="3332" max="3332" width="1.28515625" style="328" customWidth="1"/>
    <col min="3333" max="3333" width="58.85546875" style="328" customWidth="1"/>
    <col min="3334" max="3335" width="11.42578125" style="328"/>
    <col min="3336" max="3336" width="2.140625" style="328" customWidth="1"/>
    <col min="3337" max="3337" width="11.42578125" style="328"/>
    <col min="3338" max="3338" width="9.5703125" style="328" customWidth="1"/>
    <col min="3339" max="3584" width="11.42578125" style="328"/>
    <col min="3585" max="3585" width="0.140625" style="328" customWidth="1"/>
    <col min="3586" max="3586" width="2.7109375" style="328" customWidth="1"/>
    <col min="3587" max="3587" width="18.5703125" style="328" customWidth="1"/>
    <col min="3588" max="3588" width="1.28515625" style="328" customWidth="1"/>
    <col min="3589" max="3589" width="58.85546875" style="328" customWidth="1"/>
    <col min="3590" max="3591" width="11.42578125" style="328"/>
    <col min="3592" max="3592" width="2.140625" style="328" customWidth="1"/>
    <col min="3593" max="3593" width="11.42578125" style="328"/>
    <col min="3594" max="3594" width="9.5703125" style="328" customWidth="1"/>
    <col min="3595" max="3840" width="11.42578125" style="328"/>
    <col min="3841" max="3841" width="0.140625" style="328" customWidth="1"/>
    <col min="3842" max="3842" width="2.7109375" style="328" customWidth="1"/>
    <col min="3843" max="3843" width="18.5703125" style="328" customWidth="1"/>
    <col min="3844" max="3844" width="1.28515625" style="328" customWidth="1"/>
    <col min="3845" max="3845" width="58.85546875" style="328" customWidth="1"/>
    <col min="3846" max="3847" width="11.42578125" style="328"/>
    <col min="3848" max="3848" width="2.140625" style="328" customWidth="1"/>
    <col min="3849" max="3849" width="11.42578125" style="328"/>
    <col min="3850" max="3850" width="9.5703125" style="328" customWidth="1"/>
    <col min="3851" max="4096" width="11.42578125" style="328"/>
    <col min="4097" max="4097" width="0.140625" style="328" customWidth="1"/>
    <col min="4098" max="4098" width="2.7109375" style="328" customWidth="1"/>
    <col min="4099" max="4099" width="18.5703125" style="328" customWidth="1"/>
    <col min="4100" max="4100" width="1.28515625" style="328" customWidth="1"/>
    <col min="4101" max="4101" width="58.85546875" style="328" customWidth="1"/>
    <col min="4102" max="4103" width="11.42578125" style="328"/>
    <col min="4104" max="4104" width="2.140625" style="328" customWidth="1"/>
    <col min="4105" max="4105" width="11.42578125" style="328"/>
    <col min="4106" max="4106" width="9.5703125" style="328" customWidth="1"/>
    <col min="4107" max="4352" width="11.42578125" style="328"/>
    <col min="4353" max="4353" width="0.140625" style="328" customWidth="1"/>
    <col min="4354" max="4354" width="2.7109375" style="328" customWidth="1"/>
    <col min="4355" max="4355" width="18.5703125" style="328" customWidth="1"/>
    <col min="4356" max="4356" width="1.28515625" style="328" customWidth="1"/>
    <col min="4357" max="4357" width="58.85546875" style="328" customWidth="1"/>
    <col min="4358" max="4359" width="11.42578125" style="328"/>
    <col min="4360" max="4360" width="2.140625" style="328" customWidth="1"/>
    <col min="4361" max="4361" width="11.42578125" style="328"/>
    <col min="4362" max="4362" width="9.5703125" style="328" customWidth="1"/>
    <col min="4363" max="4608" width="11.42578125" style="328"/>
    <col min="4609" max="4609" width="0.140625" style="328" customWidth="1"/>
    <col min="4610" max="4610" width="2.7109375" style="328" customWidth="1"/>
    <col min="4611" max="4611" width="18.5703125" style="328" customWidth="1"/>
    <col min="4612" max="4612" width="1.28515625" style="328" customWidth="1"/>
    <col min="4613" max="4613" width="58.85546875" style="328" customWidth="1"/>
    <col min="4614" max="4615" width="11.42578125" style="328"/>
    <col min="4616" max="4616" width="2.140625" style="328" customWidth="1"/>
    <col min="4617" max="4617" width="11.42578125" style="328"/>
    <col min="4618" max="4618" width="9.5703125" style="328" customWidth="1"/>
    <col min="4619" max="4864" width="11.42578125" style="328"/>
    <col min="4865" max="4865" width="0.140625" style="328" customWidth="1"/>
    <col min="4866" max="4866" width="2.7109375" style="328" customWidth="1"/>
    <col min="4867" max="4867" width="18.5703125" style="328" customWidth="1"/>
    <col min="4868" max="4868" width="1.28515625" style="328" customWidth="1"/>
    <col min="4869" max="4869" width="58.85546875" style="328" customWidth="1"/>
    <col min="4870" max="4871" width="11.42578125" style="328"/>
    <col min="4872" max="4872" width="2.140625" style="328" customWidth="1"/>
    <col min="4873" max="4873" width="11.42578125" style="328"/>
    <col min="4874" max="4874" width="9.5703125" style="328" customWidth="1"/>
    <col min="4875" max="5120" width="11.42578125" style="328"/>
    <col min="5121" max="5121" width="0.140625" style="328" customWidth="1"/>
    <col min="5122" max="5122" width="2.7109375" style="328" customWidth="1"/>
    <col min="5123" max="5123" width="18.5703125" style="328" customWidth="1"/>
    <col min="5124" max="5124" width="1.28515625" style="328" customWidth="1"/>
    <col min="5125" max="5125" width="58.85546875" style="328" customWidth="1"/>
    <col min="5126" max="5127" width="11.42578125" style="328"/>
    <col min="5128" max="5128" width="2.140625" style="328" customWidth="1"/>
    <col min="5129" max="5129" width="11.42578125" style="328"/>
    <col min="5130" max="5130" width="9.5703125" style="328" customWidth="1"/>
    <col min="5131" max="5376" width="11.42578125" style="328"/>
    <col min="5377" max="5377" width="0.140625" style="328" customWidth="1"/>
    <col min="5378" max="5378" width="2.7109375" style="328" customWidth="1"/>
    <col min="5379" max="5379" width="18.5703125" style="328" customWidth="1"/>
    <col min="5380" max="5380" width="1.28515625" style="328" customWidth="1"/>
    <col min="5381" max="5381" width="58.85546875" style="328" customWidth="1"/>
    <col min="5382" max="5383" width="11.42578125" style="328"/>
    <col min="5384" max="5384" width="2.140625" style="328" customWidth="1"/>
    <col min="5385" max="5385" width="11.42578125" style="328"/>
    <col min="5386" max="5386" width="9.5703125" style="328" customWidth="1"/>
    <col min="5387" max="5632" width="11.42578125" style="328"/>
    <col min="5633" max="5633" width="0.140625" style="328" customWidth="1"/>
    <col min="5634" max="5634" width="2.7109375" style="328" customWidth="1"/>
    <col min="5635" max="5635" width="18.5703125" style="328" customWidth="1"/>
    <col min="5636" max="5636" width="1.28515625" style="328" customWidth="1"/>
    <col min="5637" max="5637" width="58.85546875" style="328" customWidth="1"/>
    <col min="5638" max="5639" width="11.42578125" style="328"/>
    <col min="5640" max="5640" width="2.140625" style="328" customWidth="1"/>
    <col min="5641" max="5641" width="11.42578125" style="328"/>
    <col min="5642" max="5642" width="9.5703125" style="328" customWidth="1"/>
    <col min="5643" max="5888" width="11.42578125" style="328"/>
    <col min="5889" max="5889" width="0.140625" style="328" customWidth="1"/>
    <col min="5890" max="5890" width="2.7109375" style="328" customWidth="1"/>
    <col min="5891" max="5891" width="18.5703125" style="328" customWidth="1"/>
    <col min="5892" max="5892" width="1.28515625" style="328" customWidth="1"/>
    <col min="5893" max="5893" width="58.85546875" style="328" customWidth="1"/>
    <col min="5894" max="5895" width="11.42578125" style="328"/>
    <col min="5896" max="5896" width="2.140625" style="328" customWidth="1"/>
    <col min="5897" max="5897" width="11.42578125" style="328"/>
    <col min="5898" max="5898" width="9.5703125" style="328" customWidth="1"/>
    <col min="5899" max="6144" width="11.42578125" style="328"/>
    <col min="6145" max="6145" width="0.140625" style="328" customWidth="1"/>
    <col min="6146" max="6146" width="2.7109375" style="328" customWidth="1"/>
    <col min="6147" max="6147" width="18.5703125" style="328" customWidth="1"/>
    <col min="6148" max="6148" width="1.28515625" style="328" customWidth="1"/>
    <col min="6149" max="6149" width="58.85546875" style="328" customWidth="1"/>
    <col min="6150" max="6151" width="11.42578125" style="328"/>
    <col min="6152" max="6152" width="2.140625" style="328" customWidth="1"/>
    <col min="6153" max="6153" width="11.42578125" style="328"/>
    <col min="6154" max="6154" width="9.5703125" style="328" customWidth="1"/>
    <col min="6155" max="6400" width="11.42578125" style="328"/>
    <col min="6401" max="6401" width="0.140625" style="328" customWidth="1"/>
    <col min="6402" max="6402" width="2.7109375" style="328" customWidth="1"/>
    <col min="6403" max="6403" width="18.5703125" style="328" customWidth="1"/>
    <col min="6404" max="6404" width="1.28515625" style="328" customWidth="1"/>
    <col min="6405" max="6405" width="58.85546875" style="328" customWidth="1"/>
    <col min="6406" max="6407" width="11.42578125" style="328"/>
    <col min="6408" max="6408" width="2.140625" style="328" customWidth="1"/>
    <col min="6409" max="6409" width="11.42578125" style="328"/>
    <col min="6410" max="6410" width="9.5703125" style="328" customWidth="1"/>
    <col min="6411" max="6656" width="11.42578125" style="328"/>
    <col min="6657" max="6657" width="0.140625" style="328" customWidth="1"/>
    <col min="6658" max="6658" width="2.7109375" style="328" customWidth="1"/>
    <col min="6659" max="6659" width="18.5703125" style="328" customWidth="1"/>
    <col min="6660" max="6660" width="1.28515625" style="328" customWidth="1"/>
    <col min="6661" max="6661" width="58.85546875" style="328" customWidth="1"/>
    <col min="6662" max="6663" width="11.42578125" style="328"/>
    <col min="6664" max="6664" width="2.140625" style="328" customWidth="1"/>
    <col min="6665" max="6665" width="11.42578125" style="328"/>
    <col min="6666" max="6666" width="9.5703125" style="328" customWidth="1"/>
    <col min="6667" max="6912" width="11.42578125" style="328"/>
    <col min="6913" max="6913" width="0.140625" style="328" customWidth="1"/>
    <col min="6914" max="6914" width="2.7109375" style="328" customWidth="1"/>
    <col min="6915" max="6915" width="18.5703125" style="328" customWidth="1"/>
    <col min="6916" max="6916" width="1.28515625" style="328" customWidth="1"/>
    <col min="6917" max="6917" width="58.85546875" style="328" customWidth="1"/>
    <col min="6918" max="6919" width="11.42578125" style="328"/>
    <col min="6920" max="6920" width="2.140625" style="328" customWidth="1"/>
    <col min="6921" max="6921" width="11.42578125" style="328"/>
    <col min="6922" max="6922" width="9.5703125" style="328" customWidth="1"/>
    <col min="6923" max="7168" width="11.42578125" style="328"/>
    <col min="7169" max="7169" width="0.140625" style="328" customWidth="1"/>
    <col min="7170" max="7170" width="2.7109375" style="328" customWidth="1"/>
    <col min="7171" max="7171" width="18.5703125" style="328" customWidth="1"/>
    <col min="7172" max="7172" width="1.28515625" style="328" customWidth="1"/>
    <col min="7173" max="7173" width="58.85546875" style="328" customWidth="1"/>
    <col min="7174" max="7175" width="11.42578125" style="328"/>
    <col min="7176" max="7176" width="2.140625" style="328" customWidth="1"/>
    <col min="7177" max="7177" width="11.42578125" style="328"/>
    <col min="7178" max="7178" width="9.5703125" style="328" customWidth="1"/>
    <col min="7179" max="7424" width="11.42578125" style="328"/>
    <col min="7425" max="7425" width="0.140625" style="328" customWidth="1"/>
    <col min="7426" max="7426" width="2.7109375" style="328" customWidth="1"/>
    <col min="7427" max="7427" width="18.5703125" style="328" customWidth="1"/>
    <col min="7428" max="7428" width="1.28515625" style="328" customWidth="1"/>
    <col min="7429" max="7429" width="58.85546875" style="328" customWidth="1"/>
    <col min="7430" max="7431" width="11.42578125" style="328"/>
    <col min="7432" max="7432" width="2.140625" style="328" customWidth="1"/>
    <col min="7433" max="7433" width="11.42578125" style="328"/>
    <col min="7434" max="7434" width="9.5703125" style="328" customWidth="1"/>
    <col min="7435" max="7680" width="11.42578125" style="328"/>
    <col min="7681" max="7681" width="0.140625" style="328" customWidth="1"/>
    <col min="7682" max="7682" width="2.7109375" style="328" customWidth="1"/>
    <col min="7683" max="7683" width="18.5703125" style="328" customWidth="1"/>
    <col min="7684" max="7684" width="1.28515625" style="328" customWidth="1"/>
    <col min="7685" max="7685" width="58.85546875" style="328" customWidth="1"/>
    <col min="7686" max="7687" width="11.42578125" style="328"/>
    <col min="7688" max="7688" width="2.140625" style="328" customWidth="1"/>
    <col min="7689" max="7689" width="11.42578125" style="328"/>
    <col min="7690" max="7690" width="9.5703125" style="328" customWidth="1"/>
    <col min="7691" max="7936" width="11.42578125" style="328"/>
    <col min="7937" max="7937" width="0.140625" style="328" customWidth="1"/>
    <col min="7938" max="7938" width="2.7109375" style="328" customWidth="1"/>
    <col min="7939" max="7939" width="18.5703125" style="328" customWidth="1"/>
    <col min="7940" max="7940" width="1.28515625" style="328" customWidth="1"/>
    <col min="7941" max="7941" width="58.85546875" style="328" customWidth="1"/>
    <col min="7942" max="7943" width="11.42578125" style="328"/>
    <col min="7944" max="7944" width="2.140625" style="328" customWidth="1"/>
    <col min="7945" max="7945" width="11.42578125" style="328"/>
    <col min="7946" max="7946" width="9.5703125" style="328" customWidth="1"/>
    <col min="7947" max="8192" width="11.42578125" style="328"/>
    <col min="8193" max="8193" width="0.140625" style="328" customWidth="1"/>
    <col min="8194" max="8194" width="2.7109375" style="328" customWidth="1"/>
    <col min="8195" max="8195" width="18.5703125" style="328" customWidth="1"/>
    <col min="8196" max="8196" width="1.28515625" style="328" customWidth="1"/>
    <col min="8197" max="8197" width="58.85546875" style="328" customWidth="1"/>
    <col min="8198" max="8199" width="11.42578125" style="328"/>
    <col min="8200" max="8200" width="2.140625" style="328" customWidth="1"/>
    <col min="8201" max="8201" width="11.42578125" style="328"/>
    <col min="8202" max="8202" width="9.5703125" style="328" customWidth="1"/>
    <col min="8203" max="8448" width="11.42578125" style="328"/>
    <col min="8449" max="8449" width="0.140625" style="328" customWidth="1"/>
    <col min="8450" max="8450" width="2.7109375" style="328" customWidth="1"/>
    <col min="8451" max="8451" width="18.5703125" style="328" customWidth="1"/>
    <col min="8452" max="8452" width="1.28515625" style="328" customWidth="1"/>
    <col min="8453" max="8453" width="58.85546875" style="328" customWidth="1"/>
    <col min="8454" max="8455" width="11.42578125" style="328"/>
    <col min="8456" max="8456" width="2.140625" style="328" customWidth="1"/>
    <col min="8457" max="8457" width="11.42578125" style="328"/>
    <col min="8458" max="8458" width="9.5703125" style="328" customWidth="1"/>
    <col min="8459" max="8704" width="11.42578125" style="328"/>
    <col min="8705" max="8705" width="0.140625" style="328" customWidth="1"/>
    <col min="8706" max="8706" width="2.7109375" style="328" customWidth="1"/>
    <col min="8707" max="8707" width="18.5703125" style="328" customWidth="1"/>
    <col min="8708" max="8708" width="1.28515625" style="328" customWidth="1"/>
    <col min="8709" max="8709" width="58.85546875" style="328" customWidth="1"/>
    <col min="8710" max="8711" width="11.42578125" style="328"/>
    <col min="8712" max="8712" width="2.140625" style="328" customWidth="1"/>
    <col min="8713" max="8713" width="11.42578125" style="328"/>
    <col min="8714" max="8714" width="9.5703125" style="328" customWidth="1"/>
    <col min="8715" max="8960" width="11.42578125" style="328"/>
    <col min="8961" max="8961" width="0.140625" style="328" customWidth="1"/>
    <col min="8962" max="8962" width="2.7109375" style="328" customWidth="1"/>
    <col min="8963" max="8963" width="18.5703125" style="328" customWidth="1"/>
    <col min="8964" max="8964" width="1.28515625" style="328" customWidth="1"/>
    <col min="8965" max="8965" width="58.85546875" style="328" customWidth="1"/>
    <col min="8966" max="8967" width="11.42578125" style="328"/>
    <col min="8968" max="8968" width="2.140625" style="328" customWidth="1"/>
    <col min="8969" max="8969" width="11.42578125" style="328"/>
    <col min="8970" max="8970" width="9.5703125" style="328" customWidth="1"/>
    <col min="8971" max="9216" width="11.42578125" style="328"/>
    <col min="9217" max="9217" width="0.140625" style="328" customWidth="1"/>
    <col min="9218" max="9218" width="2.7109375" style="328" customWidth="1"/>
    <col min="9219" max="9219" width="18.5703125" style="328" customWidth="1"/>
    <col min="9220" max="9220" width="1.28515625" style="328" customWidth="1"/>
    <col min="9221" max="9221" width="58.85546875" style="328" customWidth="1"/>
    <col min="9222" max="9223" width="11.42578125" style="328"/>
    <col min="9224" max="9224" width="2.140625" style="328" customWidth="1"/>
    <col min="9225" max="9225" width="11.42578125" style="328"/>
    <col min="9226" max="9226" width="9.5703125" style="328" customWidth="1"/>
    <col min="9227" max="9472" width="11.42578125" style="328"/>
    <col min="9473" max="9473" width="0.140625" style="328" customWidth="1"/>
    <col min="9474" max="9474" width="2.7109375" style="328" customWidth="1"/>
    <col min="9475" max="9475" width="18.5703125" style="328" customWidth="1"/>
    <col min="9476" max="9476" width="1.28515625" style="328" customWidth="1"/>
    <col min="9477" max="9477" width="58.85546875" style="328" customWidth="1"/>
    <col min="9478" max="9479" width="11.42578125" style="328"/>
    <col min="9480" max="9480" width="2.140625" style="328" customWidth="1"/>
    <col min="9481" max="9481" width="11.42578125" style="328"/>
    <col min="9482" max="9482" width="9.5703125" style="328" customWidth="1"/>
    <col min="9483" max="9728" width="11.42578125" style="328"/>
    <col min="9729" max="9729" width="0.140625" style="328" customWidth="1"/>
    <col min="9730" max="9730" width="2.7109375" style="328" customWidth="1"/>
    <col min="9731" max="9731" width="18.5703125" style="328" customWidth="1"/>
    <col min="9732" max="9732" width="1.28515625" style="328" customWidth="1"/>
    <col min="9733" max="9733" width="58.85546875" style="328" customWidth="1"/>
    <col min="9734" max="9735" width="11.42578125" style="328"/>
    <col min="9736" max="9736" width="2.140625" style="328" customWidth="1"/>
    <col min="9737" max="9737" width="11.42578125" style="328"/>
    <col min="9738" max="9738" width="9.5703125" style="328" customWidth="1"/>
    <col min="9739" max="9984" width="11.42578125" style="328"/>
    <col min="9985" max="9985" width="0.140625" style="328" customWidth="1"/>
    <col min="9986" max="9986" width="2.7109375" style="328" customWidth="1"/>
    <col min="9987" max="9987" width="18.5703125" style="328" customWidth="1"/>
    <col min="9988" max="9988" width="1.28515625" style="328" customWidth="1"/>
    <col min="9989" max="9989" width="58.85546875" style="328" customWidth="1"/>
    <col min="9990" max="9991" width="11.42578125" style="328"/>
    <col min="9992" max="9992" width="2.140625" style="328" customWidth="1"/>
    <col min="9993" max="9993" width="11.42578125" style="328"/>
    <col min="9994" max="9994" width="9.5703125" style="328" customWidth="1"/>
    <col min="9995" max="10240" width="11.42578125" style="328"/>
    <col min="10241" max="10241" width="0.140625" style="328" customWidth="1"/>
    <col min="10242" max="10242" width="2.7109375" style="328" customWidth="1"/>
    <col min="10243" max="10243" width="18.5703125" style="328" customWidth="1"/>
    <col min="10244" max="10244" width="1.28515625" style="328" customWidth="1"/>
    <col min="10245" max="10245" width="58.85546875" style="328" customWidth="1"/>
    <col min="10246" max="10247" width="11.42578125" style="328"/>
    <col min="10248" max="10248" width="2.140625" style="328" customWidth="1"/>
    <col min="10249" max="10249" width="11.42578125" style="328"/>
    <col min="10250" max="10250" width="9.5703125" style="328" customWidth="1"/>
    <col min="10251" max="10496" width="11.42578125" style="328"/>
    <col min="10497" max="10497" width="0.140625" style="328" customWidth="1"/>
    <col min="10498" max="10498" width="2.7109375" style="328" customWidth="1"/>
    <col min="10499" max="10499" width="18.5703125" style="328" customWidth="1"/>
    <col min="10500" max="10500" width="1.28515625" style="328" customWidth="1"/>
    <col min="10501" max="10501" width="58.85546875" style="328" customWidth="1"/>
    <col min="10502" max="10503" width="11.42578125" style="328"/>
    <col min="10504" max="10504" width="2.140625" style="328" customWidth="1"/>
    <col min="10505" max="10505" width="11.42578125" style="328"/>
    <col min="10506" max="10506" width="9.5703125" style="328" customWidth="1"/>
    <col min="10507" max="10752" width="11.42578125" style="328"/>
    <col min="10753" max="10753" width="0.140625" style="328" customWidth="1"/>
    <col min="10754" max="10754" width="2.7109375" style="328" customWidth="1"/>
    <col min="10755" max="10755" width="18.5703125" style="328" customWidth="1"/>
    <col min="10756" max="10756" width="1.28515625" style="328" customWidth="1"/>
    <col min="10757" max="10757" width="58.85546875" style="328" customWidth="1"/>
    <col min="10758" max="10759" width="11.42578125" style="328"/>
    <col min="10760" max="10760" width="2.140625" style="328" customWidth="1"/>
    <col min="10761" max="10761" width="11.42578125" style="328"/>
    <col min="10762" max="10762" width="9.5703125" style="328" customWidth="1"/>
    <col min="10763" max="11008" width="11.42578125" style="328"/>
    <col min="11009" max="11009" width="0.140625" style="328" customWidth="1"/>
    <col min="11010" max="11010" width="2.7109375" style="328" customWidth="1"/>
    <col min="11011" max="11011" width="18.5703125" style="328" customWidth="1"/>
    <col min="11012" max="11012" width="1.28515625" style="328" customWidth="1"/>
    <col min="11013" max="11013" width="58.85546875" style="328" customWidth="1"/>
    <col min="11014" max="11015" width="11.42578125" style="328"/>
    <col min="11016" max="11016" width="2.140625" style="328" customWidth="1"/>
    <col min="11017" max="11017" width="11.42578125" style="328"/>
    <col min="11018" max="11018" width="9.5703125" style="328" customWidth="1"/>
    <col min="11019" max="11264" width="11.42578125" style="328"/>
    <col min="11265" max="11265" width="0.140625" style="328" customWidth="1"/>
    <col min="11266" max="11266" width="2.7109375" style="328" customWidth="1"/>
    <col min="11267" max="11267" width="18.5703125" style="328" customWidth="1"/>
    <col min="11268" max="11268" width="1.28515625" style="328" customWidth="1"/>
    <col min="11269" max="11269" width="58.85546875" style="328" customWidth="1"/>
    <col min="11270" max="11271" width="11.42578125" style="328"/>
    <col min="11272" max="11272" width="2.140625" style="328" customWidth="1"/>
    <col min="11273" max="11273" width="11.42578125" style="328"/>
    <col min="11274" max="11274" width="9.5703125" style="328" customWidth="1"/>
    <col min="11275" max="11520" width="11.42578125" style="328"/>
    <col min="11521" max="11521" width="0.140625" style="328" customWidth="1"/>
    <col min="11522" max="11522" width="2.7109375" style="328" customWidth="1"/>
    <col min="11523" max="11523" width="18.5703125" style="328" customWidth="1"/>
    <col min="11524" max="11524" width="1.28515625" style="328" customWidth="1"/>
    <col min="11525" max="11525" width="58.85546875" style="328" customWidth="1"/>
    <col min="11526" max="11527" width="11.42578125" style="328"/>
    <col min="11528" max="11528" width="2.140625" style="328" customWidth="1"/>
    <col min="11529" max="11529" width="11.42578125" style="328"/>
    <col min="11530" max="11530" width="9.5703125" style="328" customWidth="1"/>
    <col min="11531" max="11776" width="11.42578125" style="328"/>
    <col min="11777" max="11777" width="0.140625" style="328" customWidth="1"/>
    <col min="11778" max="11778" width="2.7109375" style="328" customWidth="1"/>
    <col min="11779" max="11779" width="18.5703125" style="328" customWidth="1"/>
    <col min="11780" max="11780" width="1.28515625" style="328" customWidth="1"/>
    <col min="11781" max="11781" width="58.85546875" style="328" customWidth="1"/>
    <col min="11782" max="11783" width="11.42578125" style="328"/>
    <col min="11784" max="11784" width="2.140625" style="328" customWidth="1"/>
    <col min="11785" max="11785" width="11.42578125" style="328"/>
    <col min="11786" max="11786" width="9.5703125" style="328" customWidth="1"/>
    <col min="11787" max="12032" width="11.42578125" style="328"/>
    <col min="12033" max="12033" width="0.140625" style="328" customWidth="1"/>
    <col min="12034" max="12034" width="2.7109375" style="328" customWidth="1"/>
    <col min="12035" max="12035" width="18.5703125" style="328" customWidth="1"/>
    <col min="12036" max="12036" width="1.28515625" style="328" customWidth="1"/>
    <col min="12037" max="12037" width="58.85546875" style="328" customWidth="1"/>
    <col min="12038" max="12039" width="11.42578125" style="328"/>
    <col min="12040" max="12040" width="2.140625" style="328" customWidth="1"/>
    <col min="12041" max="12041" width="11.42578125" style="328"/>
    <col min="12042" max="12042" width="9.5703125" style="328" customWidth="1"/>
    <col min="12043" max="12288" width="11.42578125" style="328"/>
    <col min="12289" max="12289" width="0.140625" style="328" customWidth="1"/>
    <col min="12290" max="12290" width="2.7109375" style="328" customWidth="1"/>
    <col min="12291" max="12291" width="18.5703125" style="328" customWidth="1"/>
    <col min="12292" max="12292" width="1.28515625" style="328" customWidth="1"/>
    <col min="12293" max="12293" width="58.85546875" style="328" customWidth="1"/>
    <col min="12294" max="12295" width="11.42578125" style="328"/>
    <col min="12296" max="12296" width="2.140625" style="328" customWidth="1"/>
    <col min="12297" max="12297" width="11.42578125" style="328"/>
    <col min="12298" max="12298" width="9.5703125" style="328" customWidth="1"/>
    <col min="12299" max="12544" width="11.42578125" style="328"/>
    <col min="12545" max="12545" width="0.140625" style="328" customWidth="1"/>
    <col min="12546" max="12546" width="2.7109375" style="328" customWidth="1"/>
    <col min="12547" max="12547" width="18.5703125" style="328" customWidth="1"/>
    <col min="12548" max="12548" width="1.28515625" style="328" customWidth="1"/>
    <col min="12549" max="12549" width="58.85546875" style="328" customWidth="1"/>
    <col min="12550" max="12551" width="11.42578125" style="328"/>
    <col min="12552" max="12552" width="2.140625" style="328" customWidth="1"/>
    <col min="12553" max="12553" width="11.42578125" style="328"/>
    <col min="12554" max="12554" width="9.5703125" style="328" customWidth="1"/>
    <col min="12555" max="12800" width="11.42578125" style="328"/>
    <col min="12801" max="12801" width="0.140625" style="328" customWidth="1"/>
    <col min="12802" max="12802" width="2.7109375" style="328" customWidth="1"/>
    <col min="12803" max="12803" width="18.5703125" style="328" customWidth="1"/>
    <col min="12804" max="12804" width="1.28515625" style="328" customWidth="1"/>
    <col min="12805" max="12805" width="58.85546875" style="328" customWidth="1"/>
    <col min="12806" max="12807" width="11.42578125" style="328"/>
    <col min="12808" max="12808" width="2.140625" style="328" customWidth="1"/>
    <col min="12809" max="12809" width="11.42578125" style="328"/>
    <col min="12810" max="12810" width="9.5703125" style="328" customWidth="1"/>
    <col min="12811" max="13056" width="11.42578125" style="328"/>
    <col min="13057" max="13057" width="0.140625" style="328" customWidth="1"/>
    <col min="13058" max="13058" width="2.7109375" style="328" customWidth="1"/>
    <col min="13059" max="13059" width="18.5703125" style="328" customWidth="1"/>
    <col min="13060" max="13060" width="1.28515625" style="328" customWidth="1"/>
    <col min="13061" max="13061" width="58.85546875" style="328" customWidth="1"/>
    <col min="13062" max="13063" width="11.42578125" style="328"/>
    <col min="13064" max="13064" width="2.140625" style="328" customWidth="1"/>
    <col min="13065" max="13065" width="11.42578125" style="328"/>
    <col min="13066" max="13066" width="9.5703125" style="328" customWidth="1"/>
    <col min="13067" max="13312" width="11.42578125" style="328"/>
    <col min="13313" max="13313" width="0.140625" style="328" customWidth="1"/>
    <col min="13314" max="13314" width="2.7109375" style="328" customWidth="1"/>
    <col min="13315" max="13315" width="18.5703125" style="328" customWidth="1"/>
    <col min="13316" max="13316" width="1.28515625" style="328" customWidth="1"/>
    <col min="13317" max="13317" width="58.85546875" style="328" customWidth="1"/>
    <col min="13318" max="13319" width="11.42578125" style="328"/>
    <col min="13320" max="13320" width="2.140625" style="328" customWidth="1"/>
    <col min="13321" max="13321" width="11.42578125" style="328"/>
    <col min="13322" max="13322" width="9.5703125" style="328" customWidth="1"/>
    <col min="13323" max="13568" width="11.42578125" style="328"/>
    <col min="13569" max="13569" width="0.140625" style="328" customWidth="1"/>
    <col min="13570" max="13570" width="2.7109375" style="328" customWidth="1"/>
    <col min="13571" max="13571" width="18.5703125" style="328" customWidth="1"/>
    <col min="13572" max="13572" width="1.28515625" style="328" customWidth="1"/>
    <col min="13573" max="13573" width="58.85546875" style="328" customWidth="1"/>
    <col min="13574" max="13575" width="11.42578125" style="328"/>
    <col min="13576" max="13576" width="2.140625" style="328" customWidth="1"/>
    <col min="13577" max="13577" width="11.42578125" style="328"/>
    <col min="13578" max="13578" width="9.5703125" style="328" customWidth="1"/>
    <col min="13579" max="13824" width="11.42578125" style="328"/>
    <col min="13825" max="13825" width="0.140625" style="328" customWidth="1"/>
    <col min="13826" max="13826" width="2.7109375" style="328" customWidth="1"/>
    <col min="13827" max="13827" width="18.5703125" style="328" customWidth="1"/>
    <col min="13828" max="13828" width="1.28515625" style="328" customWidth="1"/>
    <col min="13829" max="13829" width="58.85546875" style="328" customWidth="1"/>
    <col min="13830" max="13831" width="11.42578125" style="328"/>
    <col min="13832" max="13832" width="2.140625" style="328" customWidth="1"/>
    <col min="13833" max="13833" width="11.42578125" style="328"/>
    <col min="13834" max="13834" width="9.5703125" style="328" customWidth="1"/>
    <col min="13835" max="14080" width="11.42578125" style="328"/>
    <col min="14081" max="14081" width="0.140625" style="328" customWidth="1"/>
    <col min="14082" max="14082" width="2.7109375" style="328" customWidth="1"/>
    <col min="14083" max="14083" width="18.5703125" style="328" customWidth="1"/>
    <col min="14084" max="14084" width="1.28515625" style="328" customWidth="1"/>
    <col min="14085" max="14085" width="58.85546875" style="328" customWidth="1"/>
    <col min="14086" max="14087" width="11.42578125" style="328"/>
    <col min="14088" max="14088" width="2.140625" style="328" customWidth="1"/>
    <col min="14089" max="14089" width="11.42578125" style="328"/>
    <col min="14090" max="14090" width="9.5703125" style="328" customWidth="1"/>
    <col min="14091" max="14336" width="11.42578125" style="328"/>
    <col min="14337" max="14337" width="0.140625" style="328" customWidth="1"/>
    <col min="14338" max="14338" width="2.7109375" style="328" customWidth="1"/>
    <col min="14339" max="14339" width="18.5703125" style="328" customWidth="1"/>
    <col min="14340" max="14340" width="1.28515625" style="328" customWidth="1"/>
    <col min="14341" max="14341" width="58.85546875" style="328" customWidth="1"/>
    <col min="14342" max="14343" width="11.42578125" style="328"/>
    <col min="14344" max="14344" width="2.140625" style="328" customWidth="1"/>
    <col min="14345" max="14345" width="11.42578125" style="328"/>
    <col min="14346" max="14346" width="9.5703125" style="328" customWidth="1"/>
    <col min="14347" max="14592" width="11.42578125" style="328"/>
    <col min="14593" max="14593" width="0.140625" style="328" customWidth="1"/>
    <col min="14594" max="14594" width="2.7109375" style="328" customWidth="1"/>
    <col min="14595" max="14595" width="18.5703125" style="328" customWidth="1"/>
    <col min="14596" max="14596" width="1.28515625" style="328" customWidth="1"/>
    <col min="14597" max="14597" width="58.85546875" style="328" customWidth="1"/>
    <col min="14598" max="14599" width="11.42578125" style="328"/>
    <col min="14600" max="14600" width="2.140625" style="328" customWidth="1"/>
    <col min="14601" max="14601" width="11.42578125" style="328"/>
    <col min="14602" max="14602" width="9.5703125" style="328" customWidth="1"/>
    <col min="14603" max="14848" width="11.42578125" style="328"/>
    <col min="14849" max="14849" width="0.140625" style="328" customWidth="1"/>
    <col min="14850" max="14850" width="2.7109375" style="328" customWidth="1"/>
    <col min="14851" max="14851" width="18.5703125" style="328" customWidth="1"/>
    <col min="14852" max="14852" width="1.28515625" style="328" customWidth="1"/>
    <col min="14853" max="14853" width="58.85546875" style="328" customWidth="1"/>
    <col min="14854" max="14855" width="11.42578125" style="328"/>
    <col min="14856" max="14856" width="2.140625" style="328" customWidth="1"/>
    <col min="14857" max="14857" width="11.42578125" style="328"/>
    <col min="14858" max="14858" width="9.5703125" style="328" customWidth="1"/>
    <col min="14859" max="15104" width="11.42578125" style="328"/>
    <col min="15105" max="15105" width="0.140625" style="328" customWidth="1"/>
    <col min="15106" max="15106" width="2.7109375" style="328" customWidth="1"/>
    <col min="15107" max="15107" width="18.5703125" style="328" customWidth="1"/>
    <col min="15108" max="15108" width="1.28515625" style="328" customWidth="1"/>
    <col min="15109" max="15109" width="58.85546875" style="328" customWidth="1"/>
    <col min="15110" max="15111" width="11.42578125" style="328"/>
    <col min="15112" max="15112" width="2.140625" style="328" customWidth="1"/>
    <col min="15113" max="15113" width="11.42578125" style="328"/>
    <col min="15114" max="15114" width="9.5703125" style="328" customWidth="1"/>
    <col min="15115" max="15360" width="11.42578125" style="328"/>
    <col min="15361" max="15361" width="0.140625" style="328" customWidth="1"/>
    <col min="15362" max="15362" width="2.7109375" style="328" customWidth="1"/>
    <col min="15363" max="15363" width="18.5703125" style="328" customWidth="1"/>
    <col min="15364" max="15364" width="1.28515625" style="328" customWidth="1"/>
    <col min="15365" max="15365" width="58.85546875" style="328" customWidth="1"/>
    <col min="15366" max="15367" width="11.42578125" style="328"/>
    <col min="15368" max="15368" width="2.140625" style="328" customWidth="1"/>
    <col min="15369" max="15369" width="11.42578125" style="328"/>
    <col min="15370" max="15370" width="9.5703125" style="328" customWidth="1"/>
    <col min="15371" max="15616" width="11.42578125" style="328"/>
    <col min="15617" max="15617" width="0.140625" style="328" customWidth="1"/>
    <col min="15618" max="15618" width="2.7109375" style="328" customWidth="1"/>
    <col min="15619" max="15619" width="18.5703125" style="328" customWidth="1"/>
    <col min="15620" max="15620" width="1.28515625" style="328" customWidth="1"/>
    <col min="15621" max="15621" width="58.85546875" style="328" customWidth="1"/>
    <col min="15622" max="15623" width="11.42578125" style="328"/>
    <col min="15624" max="15624" width="2.140625" style="328" customWidth="1"/>
    <col min="15625" max="15625" width="11.42578125" style="328"/>
    <col min="15626" max="15626" width="9.5703125" style="328" customWidth="1"/>
    <col min="15627" max="15872" width="11.42578125" style="328"/>
    <col min="15873" max="15873" width="0.140625" style="328" customWidth="1"/>
    <col min="15874" max="15874" width="2.7109375" style="328" customWidth="1"/>
    <col min="15875" max="15875" width="18.5703125" style="328" customWidth="1"/>
    <col min="15876" max="15876" width="1.28515625" style="328" customWidth="1"/>
    <col min="15877" max="15877" width="58.85546875" style="328" customWidth="1"/>
    <col min="15878" max="15879" width="11.42578125" style="328"/>
    <col min="15880" max="15880" width="2.140625" style="328" customWidth="1"/>
    <col min="15881" max="15881" width="11.42578125" style="328"/>
    <col min="15882" max="15882" width="9.5703125" style="328" customWidth="1"/>
    <col min="15883" max="16128" width="11.42578125" style="328"/>
    <col min="16129" max="16129" width="0.140625" style="328" customWidth="1"/>
    <col min="16130" max="16130" width="2.7109375" style="328" customWidth="1"/>
    <col min="16131" max="16131" width="18.5703125" style="328" customWidth="1"/>
    <col min="16132" max="16132" width="1.28515625" style="328" customWidth="1"/>
    <col min="16133" max="16133" width="58.85546875" style="328" customWidth="1"/>
    <col min="16134" max="16135" width="11.42578125" style="328"/>
    <col min="16136" max="16136" width="2.140625" style="328" customWidth="1"/>
    <col min="16137" max="16137" width="11.42578125" style="328"/>
    <col min="16138" max="16138" width="9.5703125" style="328" customWidth="1"/>
    <col min="16139" max="16384" width="11.42578125" style="328"/>
  </cols>
  <sheetData>
    <row r="1" spans="2:5" s="321" customFormat="1" ht="0.75" customHeight="1"/>
    <row r="2" spans="2:5" s="321" customFormat="1" ht="21" customHeight="1">
      <c r="E2" s="318" t="s">
        <v>36</v>
      </c>
    </row>
    <row r="3" spans="2:5" s="321" customFormat="1" ht="15" customHeight="1">
      <c r="E3" s="987" t="s">
        <v>559</v>
      </c>
    </row>
    <row r="4" spans="2:5" s="323" customFormat="1" ht="20.25" customHeight="1">
      <c r="B4" s="322"/>
      <c r="C4" s="6" t="str">
        <f>Indice!C4</f>
        <v>Producción de energía eléctrica</v>
      </c>
    </row>
    <row r="5" spans="2:5" s="323" customFormat="1" ht="12.75" customHeight="1">
      <c r="B5" s="322"/>
      <c r="C5" s="324"/>
    </row>
    <row r="6" spans="2:5" s="323" customFormat="1" ht="13.5" customHeight="1">
      <c r="B6" s="322"/>
      <c r="C6" s="325"/>
      <c r="D6" s="326"/>
      <c r="E6" s="326"/>
    </row>
    <row r="7" spans="2:5" s="323" customFormat="1" ht="12.75" customHeight="1">
      <c r="B7" s="322"/>
      <c r="C7" s="1073" t="s">
        <v>480</v>
      </c>
      <c r="D7" s="326"/>
      <c r="E7" s="605"/>
    </row>
    <row r="8" spans="2:5" s="323" customFormat="1" ht="12.75" customHeight="1">
      <c r="B8" s="322"/>
      <c r="C8" s="1073"/>
      <c r="D8" s="326"/>
      <c r="E8" s="605"/>
    </row>
    <row r="9" spans="2:5" s="323" customFormat="1" ht="12.75" customHeight="1">
      <c r="B9" s="322"/>
      <c r="C9" s="1073"/>
      <c r="D9" s="326"/>
      <c r="E9" s="605"/>
    </row>
    <row r="10" spans="2:5" s="323" customFormat="1" ht="12.75" customHeight="1">
      <c r="B10" s="322"/>
      <c r="C10" s="327" t="s">
        <v>316</v>
      </c>
      <c r="D10" s="326"/>
      <c r="E10" s="605"/>
    </row>
    <row r="11" spans="2:5" s="323" customFormat="1" ht="12.75" customHeight="1">
      <c r="B11" s="322"/>
      <c r="D11" s="326"/>
      <c r="E11" s="606"/>
    </row>
    <row r="12" spans="2:5" s="323" customFormat="1" ht="12.75" customHeight="1">
      <c r="B12" s="322"/>
      <c r="D12" s="326"/>
      <c r="E12" s="606"/>
    </row>
    <row r="13" spans="2:5" s="323" customFormat="1" ht="12.75" customHeight="1">
      <c r="B13" s="322"/>
      <c r="C13" s="325"/>
      <c r="D13" s="326"/>
      <c r="E13" s="606"/>
    </row>
    <row r="14" spans="2:5" s="323" customFormat="1" ht="12.75" customHeight="1">
      <c r="B14" s="322"/>
      <c r="C14" s="325"/>
      <c r="D14" s="326"/>
      <c r="E14" s="606"/>
    </row>
    <row r="15" spans="2:5" s="323" customFormat="1" ht="12.75" customHeight="1">
      <c r="B15" s="322"/>
      <c r="C15" s="325"/>
      <c r="D15" s="326"/>
      <c r="E15" s="606"/>
    </row>
    <row r="16" spans="2:5" s="323" customFormat="1" ht="12.75" customHeight="1">
      <c r="B16" s="322"/>
      <c r="C16" s="325"/>
      <c r="D16" s="326"/>
      <c r="E16" s="606"/>
    </row>
    <row r="17" spans="2:7" s="323" customFormat="1" ht="12.75" customHeight="1">
      <c r="B17" s="322"/>
      <c r="C17" s="325"/>
      <c r="D17" s="326"/>
      <c r="E17" s="606"/>
    </row>
    <row r="18" spans="2:7" s="323" customFormat="1" ht="12.75" customHeight="1">
      <c r="B18" s="322"/>
      <c r="C18" s="325"/>
      <c r="D18" s="326"/>
      <c r="E18" s="606"/>
    </row>
    <row r="19" spans="2:7" s="323" customFormat="1" ht="12.75" customHeight="1">
      <c r="B19" s="322"/>
      <c r="C19" s="325"/>
      <c r="D19" s="326"/>
      <c r="E19" s="606"/>
    </row>
    <row r="20" spans="2:7" s="323" customFormat="1" ht="12.75" customHeight="1">
      <c r="B20" s="322"/>
      <c r="C20" s="325"/>
      <c r="D20" s="326"/>
      <c r="E20" s="606"/>
    </row>
    <row r="21" spans="2:7" s="323" customFormat="1" ht="12.75" customHeight="1">
      <c r="B21" s="322"/>
      <c r="C21" s="325"/>
      <c r="D21" s="326"/>
      <c r="E21" s="606"/>
    </row>
    <row r="22" spans="2:7">
      <c r="E22" s="607"/>
    </row>
    <row r="23" spans="2:7">
      <c r="E23" s="608"/>
    </row>
    <row r="24" spans="2:7">
      <c r="E24" s="608"/>
    </row>
    <row r="25" spans="2:7">
      <c r="E25" s="396"/>
      <c r="F25" s="396"/>
      <c r="G25" s="396"/>
    </row>
    <row r="26" spans="2:7" ht="12.75" customHeight="1"/>
  </sheetData>
  <mergeCells count="1">
    <mergeCell ref="C7:C9"/>
  </mergeCells>
  <hyperlinks>
    <hyperlink ref="C4" location="Indice!A1" display="Indice!A1" xr:uid="{00000000-0004-0000-2800-000000000000}"/>
  </hyperlinks>
  <printOptions horizontalCentered="1" verticalCentered="1"/>
  <pageMargins left="0.78740157480314965" right="0.39370078740157483" top="0.78740157480314965" bottom="0.39370078740157483" header="0" footer="0"/>
  <pageSetup paperSize="9" orientation="landscape" horizontalDpi="4294967292" verticalDpi="4294967292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38">
    <pageSetUpPr autoPageBreaks="0"/>
  </sheetPr>
  <dimension ref="A1:E27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0.140625" style="321" customWidth="1"/>
    <col min="2" max="2" width="2.7109375" style="321" customWidth="1"/>
    <col min="3" max="3" width="23.7109375" style="321" customWidth="1"/>
    <col min="4" max="4" width="1.28515625" style="321" customWidth="1"/>
    <col min="5" max="5" width="105.7109375" style="321" customWidth="1"/>
    <col min="6" max="256" width="11.42578125" style="328"/>
    <col min="257" max="257" width="0.140625" style="328" customWidth="1"/>
    <col min="258" max="258" width="2.7109375" style="328" customWidth="1"/>
    <col min="259" max="259" width="18.5703125" style="328" customWidth="1"/>
    <col min="260" max="260" width="1.28515625" style="328" customWidth="1"/>
    <col min="261" max="261" width="58.85546875" style="328" customWidth="1"/>
    <col min="262" max="263" width="11.42578125" style="328"/>
    <col min="264" max="264" width="2.140625" style="328" customWidth="1"/>
    <col min="265" max="265" width="11.42578125" style="328"/>
    <col min="266" max="266" width="9.5703125" style="328" customWidth="1"/>
    <col min="267" max="512" width="11.42578125" style="328"/>
    <col min="513" max="513" width="0.140625" style="328" customWidth="1"/>
    <col min="514" max="514" width="2.7109375" style="328" customWidth="1"/>
    <col min="515" max="515" width="18.5703125" style="328" customWidth="1"/>
    <col min="516" max="516" width="1.28515625" style="328" customWidth="1"/>
    <col min="517" max="517" width="58.85546875" style="328" customWidth="1"/>
    <col min="518" max="519" width="11.42578125" style="328"/>
    <col min="520" max="520" width="2.140625" style="328" customWidth="1"/>
    <col min="521" max="521" width="11.42578125" style="328"/>
    <col min="522" max="522" width="9.5703125" style="328" customWidth="1"/>
    <col min="523" max="768" width="11.42578125" style="328"/>
    <col min="769" max="769" width="0.140625" style="328" customWidth="1"/>
    <col min="770" max="770" width="2.7109375" style="328" customWidth="1"/>
    <col min="771" max="771" width="18.5703125" style="328" customWidth="1"/>
    <col min="772" max="772" width="1.28515625" style="328" customWidth="1"/>
    <col min="773" max="773" width="58.85546875" style="328" customWidth="1"/>
    <col min="774" max="775" width="11.42578125" style="328"/>
    <col min="776" max="776" width="2.140625" style="328" customWidth="1"/>
    <col min="777" max="777" width="11.42578125" style="328"/>
    <col min="778" max="778" width="9.5703125" style="328" customWidth="1"/>
    <col min="779" max="1024" width="11.42578125" style="328"/>
    <col min="1025" max="1025" width="0.140625" style="328" customWidth="1"/>
    <col min="1026" max="1026" width="2.7109375" style="328" customWidth="1"/>
    <col min="1027" max="1027" width="18.5703125" style="328" customWidth="1"/>
    <col min="1028" max="1028" width="1.28515625" style="328" customWidth="1"/>
    <col min="1029" max="1029" width="58.85546875" style="328" customWidth="1"/>
    <col min="1030" max="1031" width="11.42578125" style="328"/>
    <col min="1032" max="1032" width="2.140625" style="328" customWidth="1"/>
    <col min="1033" max="1033" width="11.42578125" style="328"/>
    <col min="1034" max="1034" width="9.5703125" style="328" customWidth="1"/>
    <col min="1035" max="1280" width="11.42578125" style="328"/>
    <col min="1281" max="1281" width="0.140625" style="328" customWidth="1"/>
    <col min="1282" max="1282" width="2.7109375" style="328" customWidth="1"/>
    <col min="1283" max="1283" width="18.5703125" style="328" customWidth="1"/>
    <col min="1284" max="1284" width="1.28515625" style="328" customWidth="1"/>
    <col min="1285" max="1285" width="58.85546875" style="328" customWidth="1"/>
    <col min="1286" max="1287" width="11.42578125" style="328"/>
    <col min="1288" max="1288" width="2.140625" style="328" customWidth="1"/>
    <col min="1289" max="1289" width="11.42578125" style="328"/>
    <col min="1290" max="1290" width="9.5703125" style="328" customWidth="1"/>
    <col min="1291" max="1536" width="11.42578125" style="328"/>
    <col min="1537" max="1537" width="0.140625" style="328" customWidth="1"/>
    <col min="1538" max="1538" width="2.7109375" style="328" customWidth="1"/>
    <col min="1539" max="1539" width="18.5703125" style="328" customWidth="1"/>
    <col min="1540" max="1540" width="1.28515625" style="328" customWidth="1"/>
    <col min="1541" max="1541" width="58.85546875" style="328" customWidth="1"/>
    <col min="1542" max="1543" width="11.42578125" style="328"/>
    <col min="1544" max="1544" width="2.140625" style="328" customWidth="1"/>
    <col min="1545" max="1545" width="11.42578125" style="328"/>
    <col min="1546" max="1546" width="9.5703125" style="328" customWidth="1"/>
    <col min="1547" max="1792" width="11.42578125" style="328"/>
    <col min="1793" max="1793" width="0.140625" style="328" customWidth="1"/>
    <col min="1794" max="1794" width="2.7109375" style="328" customWidth="1"/>
    <col min="1795" max="1795" width="18.5703125" style="328" customWidth="1"/>
    <col min="1796" max="1796" width="1.28515625" style="328" customWidth="1"/>
    <col min="1797" max="1797" width="58.85546875" style="328" customWidth="1"/>
    <col min="1798" max="1799" width="11.42578125" style="328"/>
    <col min="1800" max="1800" width="2.140625" style="328" customWidth="1"/>
    <col min="1801" max="1801" width="11.42578125" style="328"/>
    <col min="1802" max="1802" width="9.5703125" style="328" customWidth="1"/>
    <col min="1803" max="2048" width="11.42578125" style="328"/>
    <col min="2049" max="2049" width="0.140625" style="328" customWidth="1"/>
    <col min="2050" max="2050" width="2.7109375" style="328" customWidth="1"/>
    <col min="2051" max="2051" width="18.5703125" style="328" customWidth="1"/>
    <col min="2052" max="2052" width="1.28515625" style="328" customWidth="1"/>
    <col min="2053" max="2053" width="58.85546875" style="328" customWidth="1"/>
    <col min="2054" max="2055" width="11.42578125" style="328"/>
    <col min="2056" max="2056" width="2.140625" style="328" customWidth="1"/>
    <col min="2057" max="2057" width="11.42578125" style="328"/>
    <col min="2058" max="2058" width="9.5703125" style="328" customWidth="1"/>
    <col min="2059" max="2304" width="11.42578125" style="328"/>
    <col min="2305" max="2305" width="0.140625" style="328" customWidth="1"/>
    <col min="2306" max="2306" width="2.7109375" style="328" customWidth="1"/>
    <col min="2307" max="2307" width="18.5703125" style="328" customWidth="1"/>
    <col min="2308" max="2308" width="1.28515625" style="328" customWidth="1"/>
    <col min="2309" max="2309" width="58.85546875" style="328" customWidth="1"/>
    <col min="2310" max="2311" width="11.42578125" style="328"/>
    <col min="2312" max="2312" width="2.140625" style="328" customWidth="1"/>
    <col min="2313" max="2313" width="11.42578125" style="328"/>
    <col min="2314" max="2314" width="9.5703125" style="328" customWidth="1"/>
    <col min="2315" max="2560" width="11.42578125" style="328"/>
    <col min="2561" max="2561" width="0.140625" style="328" customWidth="1"/>
    <col min="2562" max="2562" width="2.7109375" style="328" customWidth="1"/>
    <col min="2563" max="2563" width="18.5703125" style="328" customWidth="1"/>
    <col min="2564" max="2564" width="1.28515625" style="328" customWidth="1"/>
    <col min="2565" max="2565" width="58.85546875" style="328" customWidth="1"/>
    <col min="2566" max="2567" width="11.42578125" style="328"/>
    <col min="2568" max="2568" width="2.140625" style="328" customWidth="1"/>
    <col min="2569" max="2569" width="11.42578125" style="328"/>
    <col min="2570" max="2570" width="9.5703125" style="328" customWidth="1"/>
    <col min="2571" max="2816" width="11.42578125" style="328"/>
    <col min="2817" max="2817" width="0.140625" style="328" customWidth="1"/>
    <col min="2818" max="2818" width="2.7109375" style="328" customWidth="1"/>
    <col min="2819" max="2819" width="18.5703125" style="328" customWidth="1"/>
    <col min="2820" max="2820" width="1.28515625" style="328" customWidth="1"/>
    <col min="2821" max="2821" width="58.85546875" style="328" customWidth="1"/>
    <col min="2822" max="2823" width="11.42578125" style="328"/>
    <col min="2824" max="2824" width="2.140625" style="328" customWidth="1"/>
    <col min="2825" max="2825" width="11.42578125" style="328"/>
    <col min="2826" max="2826" width="9.5703125" style="328" customWidth="1"/>
    <col min="2827" max="3072" width="11.42578125" style="328"/>
    <col min="3073" max="3073" width="0.140625" style="328" customWidth="1"/>
    <col min="3074" max="3074" width="2.7109375" style="328" customWidth="1"/>
    <col min="3075" max="3075" width="18.5703125" style="328" customWidth="1"/>
    <col min="3076" max="3076" width="1.28515625" style="328" customWidth="1"/>
    <col min="3077" max="3077" width="58.85546875" style="328" customWidth="1"/>
    <col min="3078" max="3079" width="11.42578125" style="328"/>
    <col min="3080" max="3080" width="2.140625" style="328" customWidth="1"/>
    <col min="3081" max="3081" width="11.42578125" style="328"/>
    <col min="3082" max="3082" width="9.5703125" style="328" customWidth="1"/>
    <col min="3083" max="3328" width="11.42578125" style="328"/>
    <col min="3329" max="3329" width="0.140625" style="328" customWidth="1"/>
    <col min="3330" max="3330" width="2.7109375" style="328" customWidth="1"/>
    <col min="3331" max="3331" width="18.5703125" style="328" customWidth="1"/>
    <col min="3332" max="3332" width="1.28515625" style="328" customWidth="1"/>
    <col min="3333" max="3333" width="58.85546875" style="328" customWidth="1"/>
    <col min="3334" max="3335" width="11.42578125" style="328"/>
    <col min="3336" max="3336" width="2.140625" style="328" customWidth="1"/>
    <col min="3337" max="3337" width="11.42578125" style="328"/>
    <col min="3338" max="3338" width="9.5703125" style="328" customWidth="1"/>
    <col min="3339" max="3584" width="11.42578125" style="328"/>
    <col min="3585" max="3585" width="0.140625" style="328" customWidth="1"/>
    <col min="3586" max="3586" width="2.7109375" style="328" customWidth="1"/>
    <col min="3587" max="3587" width="18.5703125" style="328" customWidth="1"/>
    <col min="3588" max="3588" width="1.28515625" style="328" customWidth="1"/>
    <col min="3589" max="3589" width="58.85546875" style="328" customWidth="1"/>
    <col min="3590" max="3591" width="11.42578125" style="328"/>
    <col min="3592" max="3592" width="2.140625" style="328" customWidth="1"/>
    <col min="3593" max="3593" width="11.42578125" style="328"/>
    <col min="3594" max="3594" width="9.5703125" style="328" customWidth="1"/>
    <col min="3595" max="3840" width="11.42578125" style="328"/>
    <col min="3841" max="3841" width="0.140625" style="328" customWidth="1"/>
    <col min="3842" max="3842" width="2.7109375" style="328" customWidth="1"/>
    <col min="3843" max="3843" width="18.5703125" style="328" customWidth="1"/>
    <col min="3844" max="3844" width="1.28515625" style="328" customWidth="1"/>
    <col min="3845" max="3845" width="58.85546875" style="328" customWidth="1"/>
    <col min="3846" max="3847" width="11.42578125" style="328"/>
    <col min="3848" max="3848" width="2.140625" style="328" customWidth="1"/>
    <col min="3849" max="3849" width="11.42578125" style="328"/>
    <col min="3850" max="3850" width="9.5703125" style="328" customWidth="1"/>
    <col min="3851" max="4096" width="11.42578125" style="328"/>
    <col min="4097" max="4097" width="0.140625" style="328" customWidth="1"/>
    <col min="4098" max="4098" width="2.7109375" style="328" customWidth="1"/>
    <col min="4099" max="4099" width="18.5703125" style="328" customWidth="1"/>
    <col min="4100" max="4100" width="1.28515625" style="328" customWidth="1"/>
    <col min="4101" max="4101" width="58.85546875" style="328" customWidth="1"/>
    <col min="4102" max="4103" width="11.42578125" style="328"/>
    <col min="4104" max="4104" width="2.140625" style="328" customWidth="1"/>
    <col min="4105" max="4105" width="11.42578125" style="328"/>
    <col min="4106" max="4106" width="9.5703125" style="328" customWidth="1"/>
    <col min="4107" max="4352" width="11.42578125" style="328"/>
    <col min="4353" max="4353" width="0.140625" style="328" customWidth="1"/>
    <col min="4354" max="4354" width="2.7109375" style="328" customWidth="1"/>
    <col min="4355" max="4355" width="18.5703125" style="328" customWidth="1"/>
    <col min="4356" max="4356" width="1.28515625" style="328" customWidth="1"/>
    <col min="4357" max="4357" width="58.85546875" style="328" customWidth="1"/>
    <col min="4358" max="4359" width="11.42578125" style="328"/>
    <col min="4360" max="4360" width="2.140625" style="328" customWidth="1"/>
    <col min="4361" max="4361" width="11.42578125" style="328"/>
    <col min="4362" max="4362" width="9.5703125" style="328" customWidth="1"/>
    <col min="4363" max="4608" width="11.42578125" style="328"/>
    <col min="4609" max="4609" width="0.140625" style="328" customWidth="1"/>
    <col min="4610" max="4610" width="2.7109375" style="328" customWidth="1"/>
    <col min="4611" max="4611" width="18.5703125" style="328" customWidth="1"/>
    <col min="4612" max="4612" width="1.28515625" style="328" customWidth="1"/>
    <col min="4613" max="4613" width="58.85546875" style="328" customWidth="1"/>
    <col min="4614" max="4615" width="11.42578125" style="328"/>
    <col min="4616" max="4616" width="2.140625" style="328" customWidth="1"/>
    <col min="4617" max="4617" width="11.42578125" style="328"/>
    <col min="4618" max="4618" width="9.5703125" style="328" customWidth="1"/>
    <col min="4619" max="4864" width="11.42578125" style="328"/>
    <col min="4865" max="4865" width="0.140625" style="328" customWidth="1"/>
    <col min="4866" max="4866" width="2.7109375" style="328" customWidth="1"/>
    <col min="4867" max="4867" width="18.5703125" style="328" customWidth="1"/>
    <col min="4868" max="4868" width="1.28515625" style="328" customWidth="1"/>
    <col min="4869" max="4869" width="58.85546875" style="328" customWidth="1"/>
    <col min="4870" max="4871" width="11.42578125" style="328"/>
    <col min="4872" max="4872" width="2.140625" style="328" customWidth="1"/>
    <col min="4873" max="4873" width="11.42578125" style="328"/>
    <col min="4874" max="4874" width="9.5703125" style="328" customWidth="1"/>
    <col min="4875" max="5120" width="11.42578125" style="328"/>
    <col min="5121" max="5121" width="0.140625" style="328" customWidth="1"/>
    <col min="5122" max="5122" width="2.7109375" style="328" customWidth="1"/>
    <col min="5123" max="5123" width="18.5703125" style="328" customWidth="1"/>
    <col min="5124" max="5124" width="1.28515625" style="328" customWidth="1"/>
    <col min="5125" max="5125" width="58.85546875" style="328" customWidth="1"/>
    <col min="5126" max="5127" width="11.42578125" style="328"/>
    <col min="5128" max="5128" width="2.140625" style="328" customWidth="1"/>
    <col min="5129" max="5129" width="11.42578125" style="328"/>
    <col min="5130" max="5130" width="9.5703125" style="328" customWidth="1"/>
    <col min="5131" max="5376" width="11.42578125" style="328"/>
    <col min="5377" max="5377" width="0.140625" style="328" customWidth="1"/>
    <col min="5378" max="5378" width="2.7109375" style="328" customWidth="1"/>
    <col min="5379" max="5379" width="18.5703125" style="328" customWidth="1"/>
    <col min="5380" max="5380" width="1.28515625" style="328" customWidth="1"/>
    <col min="5381" max="5381" width="58.85546875" style="328" customWidth="1"/>
    <col min="5382" max="5383" width="11.42578125" style="328"/>
    <col min="5384" max="5384" width="2.140625" style="328" customWidth="1"/>
    <col min="5385" max="5385" width="11.42578125" style="328"/>
    <col min="5386" max="5386" width="9.5703125" style="328" customWidth="1"/>
    <col min="5387" max="5632" width="11.42578125" style="328"/>
    <col min="5633" max="5633" width="0.140625" style="328" customWidth="1"/>
    <col min="5634" max="5634" width="2.7109375" style="328" customWidth="1"/>
    <col min="5635" max="5635" width="18.5703125" style="328" customWidth="1"/>
    <col min="5636" max="5636" width="1.28515625" style="328" customWidth="1"/>
    <col min="5637" max="5637" width="58.85546875" style="328" customWidth="1"/>
    <col min="5638" max="5639" width="11.42578125" style="328"/>
    <col min="5640" max="5640" width="2.140625" style="328" customWidth="1"/>
    <col min="5641" max="5641" width="11.42578125" style="328"/>
    <col min="5642" max="5642" width="9.5703125" style="328" customWidth="1"/>
    <col min="5643" max="5888" width="11.42578125" style="328"/>
    <col min="5889" max="5889" width="0.140625" style="328" customWidth="1"/>
    <col min="5890" max="5890" width="2.7109375" style="328" customWidth="1"/>
    <col min="5891" max="5891" width="18.5703125" style="328" customWidth="1"/>
    <col min="5892" max="5892" width="1.28515625" style="328" customWidth="1"/>
    <col min="5893" max="5893" width="58.85546875" style="328" customWidth="1"/>
    <col min="5894" max="5895" width="11.42578125" style="328"/>
    <col min="5896" max="5896" width="2.140625" style="328" customWidth="1"/>
    <col min="5897" max="5897" width="11.42578125" style="328"/>
    <col min="5898" max="5898" width="9.5703125" style="328" customWidth="1"/>
    <col min="5899" max="6144" width="11.42578125" style="328"/>
    <col min="6145" max="6145" width="0.140625" style="328" customWidth="1"/>
    <col min="6146" max="6146" width="2.7109375" style="328" customWidth="1"/>
    <col min="6147" max="6147" width="18.5703125" style="328" customWidth="1"/>
    <col min="6148" max="6148" width="1.28515625" style="328" customWidth="1"/>
    <col min="6149" max="6149" width="58.85546875" style="328" customWidth="1"/>
    <col min="6150" max="6151" width="11.42578125" style="328"/>
    <col min="6152" max="6152" width="2.140625" style="328" customWidth="1"/>
    <col min="6153" max="6153" width="11.42578125" style="328"/>
    <col min="6154" max="6154" width="9.5703125" style="328" customWidth="1"/>
    <col min="6155" max="6400" width="11.42578125" style="328"/>
    <col min="6401" max="6401" width="0.140625" style="328" customWidth="1"/>
    <col min="6402" max="6402" width="2.7109375" style="328" customWidth="1"/>
    <col min="6403" max="6403" width="18.5703125" style="328" customWidth="1"/>
    <col min="6404" max="6404" width="1.28515625" style="328" customWidth="1"/>
    <col min="6405" max="6405" width="58.85546875" style="328" customWidth="1"/>
    <col min="6406" max="6407" width="11.42578125" style="328"/>
    <col min="6408" max="6408" width="2.140625" style="328" customWidth="1"/>
    <col min="6409" max="6409" width="11.42578125" style="328"/>
    <col min="6410" max="6410" width="9.5703125" style="328" customWidth="1"/>
    <col min="6411" max="6656" width="11.42578125" style="328"/>
    <col min="6657" max="6657" width="0.140625" style="328" customWidth="1"/>
    <col min="6658" max="6658" width="2.7109375" style="328" customWidth="1"/>
    <col min="6659" max="6659" width="18.5703125" style="328" customWidth="1"/>
    <col min="6660" max="6660" width="1.28515625" style="328" customWidth="1"/>
    <col min="6661" max="6661" width="58.85546875" style="328" customWidth="1"/>
    <col min="6662" max="6663" width="11.42578125" style="328"/>
    <col min="6664" max="6664" width="2.140625" style="328" customWidth="1"/>
    <col min="6665" max="6665" width="11.42578125" style="328"/>
    <col min="6666" max="6666" width="9.5703125" style="328" customWidth="1"/>
    <col min="6667" max="6912" width="11.42578125" style="328"/>
    <col min="6913" max="6913" width="0.140625" style="328" customWidth="1"/>
    <col min="6914" max="6914" width="2.7109375" style="328" customWidth="1"/>
    <col min="6915" max="6915" width="18.5703125" style="328" customWidth="1"/>
    <col min="6916" max="6916" width="1.28515625" style="328" customWidth="1"/>
    <col min="6917" max="6917" width="58.85546875" style="328" customWidth="1"/>
    <col min="6918" max="6919" width="11.42578125" style="328"/>
    <col min="6920" max="6920" width="2.140625" style="328" customWidth="1"/>
    <col min="6921" max="6921" width="11.42578125" style="328"/>
    <col min="6922" max="6922" width="9.5703125" style="328" customWidth="1"/>
    <col min="6923" max="7168" width="11.42578125" style="328"/>
    <col min="7169" max="7169" width="0.140625" style="328" customWidth="1"/>
    <col min="7170" max="7170" width="2.7109375" style="328" customWidth="1"/>
    <col min="7171" max="7171" width="18.5703125" style="328" customWidth="1"/>
    <col min="7172" max="7172" width="1.28515625" style="328" customWidth="1"/>
    <col min="7173" max="7173" width="58.85546875" style="328" customWidth="1"/>
    <col min="7174" max="7175" width="11.42578125" style="328"/>
    <col min="7176" max="7176" width="2.140625" style="328" customWidth="1"/>
    <col min="7177" max="7177" width="11.42578125" style="328"/>
    <col min="7178" max="7178" width="9.5703125" style="328" customWidth="1"/>
    <col min="7179" max="7424" width="11.42578125" style="328"/>
    <col min="7425" max="7425" width="0.140625" style="328" customWidth="1"/>
    <col min="7426" max="7426" width="2.7109375" style="328" customWidth="1"/>
    <col min="7427" max="7427" width="18.5703125" style="328" customWidth="1"/>
    <col min="7428" max="7428" width="1.28515625" style="328" customWidth="1"/>
    <col min="7429" max="7429" width="58.85546875" style="328" customWidth="1"/>
    <col min="7430" max="7431" width="11.42578125" style="328"/>
    <col min="7432" max="7432" width="2.140625" style="328" customWidth="1"/>
    <col min="7433" max="7433" width="11.42578125" style="328"/>
    <col min="7434" max="7434" width="9.5703125" style="328" customWidth="1"/>
    <col min="7435" max="7680" width="11.42578125" style="328"/>
    <col min="7681" max="7681" width="0.140625" style="328" customWidth="1"/>
    <col min="7682" max="7682" width="2.7109375" style="328" customWidth="1"/>
    <col min="7683" max="7683" width="18.5703125" style="328" customWidth="1"/>
    <col min="7684" max="7684" width="1.28515625" style="328" customWidth="1"/>
    <col min="7685" max="7685" width="58.85546875" style="328" customWidth="1"/>
    <col min="7686" max="7687" width="11.42578125" style="328"/>
    <col min="7688" max="7688" width="2.140625" style="328" customWidth="1"/>
    <col min="7689" max="7689" width="11.42578125" style="328"/>
    <col min="7690" max="7690" width="9.5703125" style="328" customWidth="1"/>
    <col min="7691" max="7936" width="11.42578125" style="328"/>
    <col min="7937" max="7937" width="0.140625" style="328" customWidth="1"/>
    <col min="7938" max="7938" width="2.7109375" style="328" customWidth="1"/>
    <col min="7939" max="7939" width="18.5703125" style="328" customWidth="1"/>
    <col min="7940" max="7940" width="1.28515625" style="328" customWidth="1"/>
    <col min="7941" max="7941" width="58.85546875" style="328" customWidth="1"/>
    <col min="7942" max="7943" width="11.42578125" style="328"/>
    <col min="7944" max="7944" width="2.140625" style="328" customWidth="1"/>
    <col min="7945" max="7945" width="11.42578125" style="328"/>
    <col min="7946" max="7946" width="9.5703125" style="328" customWidth="1"/>
    <col min="7947" max="8192" width="11.42578125" style="328"/>
    <col min="8193" max="8193" width="0.140625" style="328" customWidth="1"/>
    <col min="8194" max="8194" width="2.7109375" style="328" customWidth="1"/>
    <col min="8195" max="8195" width="18.5703125" style="328" customWidth="1"/>
    <col min="8196" max="8196" width="1.28515625" style="328" customWidth="1"/>
    <col min="8197" max="8197" width="58.85546875" style="328" customWidth="1"/>
    <col min="8198" max="8199" width="11.42578125" style="328"/>
    <col min="8200" max="8200" width="2.140625" style="328" customWidth="1"/>
    <col min="8201" max="8201" width="11.42578125" style="328"/>
    <col min="8202" max="8202" width="9.5703125" style="328" customWidth="1"/>
    <col min="8203" max="8448" width="11.42578125" style="328"/>
    <col min="8449" max="8449" width="0.140625" style="328" customWidth="1"/>
    <col min="8450" max="8450" width="2.7109375" style="328" customWidth="1"/>
    <col min="8451" max="8451" width="18.5703125" style="328" customWidth="1"/>
    <col min="8452" max="8452" width="1.28515625" style="328" customWidth="1"/>
    <col min="8453" max="8453" width="58.85546875" style="328" customWidth="1"/>
    <col min="8454" max="8455" width="11.42578125" style="328"/>
    <col min="8456" max="8456" width="2.140625" style="328" customWidth="1"/>
    <col min="8457" max="8457" width="11.42578125" style="328"/>
    <col min="8458" max="8458" width="9.5703125" style="328" customWidth="1"/>
    <col min="8459" max="8704" width="11.42578125" style="328"/>
    <col min="8705" max="8705" width="0.140625" style="328" customWidth="1"/>
    <col min="8706" max="8706" width="2.7109375" style="328" customWidth="1"/>
    <col min="8707" max="8707" width="18.5703125" style="328" customWidth="1"/>
    <col min="8708" max="8708" width="1.28515625" style="328" customWidth="1"/>
    <col min="8709" max="8709" width="58.85546875" style="328" customWidth="1"/>
    <col min="8710" max="8711" width="11.42578125" style="328"/>
    <col min="8712" max="8712" width="2.140625" style="328" customWidth="1"/>
    <col min="8713" max="8713" width="11.42578125" style="328"/>
    <col min="8714" max="8714" width="9.5703125" style="328" customWidth="1"/>
    <col min="8715" max="8960" width="11.42578125" style="328"/>
    <col min="8961" max="8961" width="0.140625" style="328" customWidth="1"/>
    <col min="8962" max="8962" width="2.7109375" style="328" customWidth="1"/>
    <col min="8963" max="8963" width="18.5703125" style="328" customWidth="1"/>
    <col min="8964" max="8964" width="1.28515625" style="328" customWidth="1"/>
    <col min="8965" max="8965" width="58.85546875" style="328" customWidth="1"/>
    <col min="8966" max="8967" width="11.42578125" style="328"/>
    <col min="8968" max="8968" width="2.140625" style="328" customWidth="1"/>
    <col min="8969" max="8969" width="11.42578125" style="328"/>
    <col min="8970" max="8970" width="9.5703125" style="328" customWidth="1"/>
    <col min="8971" max="9216" width="11.42578125" style="328"/>
    <col min="9217" max="9217" width="0.140625" style="328" customWidth="1"/>
    <col min="9218" max="9218" width="2.7109375" style="328" customWidth="1"/>
    <col min="9219" max="9219" width="18.5703125" style="328" customWidth="1"/>
    <col min="9220" max="9220" width="1.28515625" style="328" customWidth="1"/>
    <col min="9221" max="9221" width="58.85546875" style="328" customWidth="1"/>
    <col min="9222" max="9223" width="11.42578125" style="328"/>
    <col min="9224" max="9224" width="2.140625" style="328" customWidth="1"/>
    <col min="9225" max="9225" width="11.42578125" style="328"/>
    <col min="9226" max="9226" width="9.5703125" style="328" customWidth="1"/>
    <col min="9227" max="9472" width="11.42578125" style="328"/>
    <col min="9473" max="9473" width="0.140625" style="328" customWidth="1"/>
    <col min="9474" max="9474" width="2.7109375" style="328" customWidth="1"/>
    <col min="9475" max="9475" width="18.5703125" style="328" customWidth="1"/>
    <col min="9476" max="9476" width="1.28515625" style="328" customWidth="1"/>
    <col min="9477" max="9477" width="58.85546875" style="328" customWidth="1"/>
    <col min="9478" max="9479" width="11.42578125" style="328"/>
    <col min="9480" max="9480" width="2.140625" style="328" customWidth="1"/>
    <col min="9481" max="9481" width="11.42578125" style="328"/>
    <col min="9482" max="9482" width="9.5703125" style="328" customWidth="1"/>
    <col min="9483" max="9728" width="11.42578125" style="328"/>
    <col min="9729" max="9729" width="0.140625" style="328" customWidth="1"/>
    <col min="9730" max="9730" width="2.7109375" style="328" customWidth="1"/>
    <col min="9731" max="9731" width="18.5703125" style="328" customWidth="1"/>
    <col min="9732" max="9732" width="1.28515625" style="328" customWidth="1"/>
    <col min="9733" max="9733" width="58.85546875" style="328" customWidth="1"/>
    <col min="9734" max="9735" width="11.42578125" style="328"/>
    <col min="9736" max="9736" width="2.140625" style="328" customWidth="1"/>
    <col min="9737" max="9737" width="11.42578125" style="328"/>
    <col min="9738" max="9738" width="9.5703125" style="328" customWidth="1"/>
    <col min="9739" max="9984" width="11.42578125" style="328"/>
    <col min="9985" max="9985" width="0.140625" style="328" customWidth="1"/>
    <col min="9986" max="9986" width="2.7109375" style="328" customWidth="1"/>
    <col min="9987" max="9987" width="18.5703125" style="328" customWidth="1"/>
    <col min="9988" max="9988" width="1.28515625" style="328" customWidth="1"/>
    <col min="9989" max="9989" width="58.85546875" style="328" customWidth="1"/>
    <col min="9990" max="9991" width="11.42578125" style="328"/>
    <col min="9992" max="9992" width="2.140625" style="328" customWidth="1"/>
    <col min="9993" max="9993" width="11.42578125" style="328"/>
    <col min="9994" max="9994" width="9.5703125" style="328" customWidth="1"/>
    <col min="9995" max="10240" width="11.42578125" style="328"/>
    <col min="10241" max="10241" width="0.140625" style="328" customWidth="1"/>
    <col min="10242" max="10242" width="2.7109375" style="328" customWidth="1"/>
    <col min="10243" max="10243" width="18.5703125" style="328" customWidth="1"/>
    <col min="10244" max="10244" width="1.28515625" style="328" customWidth="1"/>
    <col min="10245" max="10245" width="58.85546875" style="328" customWidth="1"/>
    <col min="10246" max="10247" width="11.42578125" style="328"/>
    <col min="10248" max="10248" width="2.140625" style="328" customWidth="1"/>
    <col min="10249" max="10249" width="11.42578125" style="328"/>
    <col min="10250" max="10250" width="9.5703125" style="328" customWidth="1"/>
    <col min="10251" max="10496" width="11.42578125" style="328"/>
    <col min="10497" max="10497" width="0.140625" style="328" customWidth="1"/>
    <col min="10498" max="10498" width="2.7109375" style="328" customWidth="1"/>
    <col min="10499" max="10499" width="18.5703125" style="328" customWidth="1"/>
    <col min="10500" max="10500" width="1.28515625" style="328" customWidth="1"/>
    <col min="10501" max="10501" width="58.85546875" style="328" customWidth="1"/>
    <col min="10502" max="10503" width="11.42578125" style="328"/>
    <col min="10504" max="10504" width="2.140625" style="328" customWidth="1"/>
    <col min="10505" max="10505" width="11.42578125" style="328"/>
    <col min="10506" max="10506" width="9.5703125" style="328" customWidth="1"/>
    <col min="10507" max="10752" width="11.42578125" style="328"/>
    <col min="10753" max="10753" width="0.140625" style="328" customWidth="1"/>
    <col min="10754" max="10754" width="2.7109375" style="328" customWidth="1"/>
    <col min="10755" max="10755" width="18.5703125" style="328" customWidth="1"/>
    <col min="10756" max="10756" width="1.28515625" style="328" customWidth="1"/>
    <col min="10757" max="10757" width="58.85546875" style="328" customWidth="1"/>
    <col min="10758" max="10759" width="11.42578125" style="328"/>
    <col min="10760" max="10760" width="2.140625" style="328" customWidth="1"/>
    <col min="10761" max="10761" width="11.42578125" style="328"/>
    <col min="10762" max="10762" width="9.5703125" style="328" customWidth="1"/>
    <col min="10763" max="11008" width="11.42578125" style="328"/>
    <col min="11009" max="11009" width="0.140625" style="328" customWidth="1"/>
    <col min="11010" max="11010" width="2.7109375" style="328" customWidth="1"/>
    <col min="11011" max="11011" width="18.5703125" style="328" customWidth="1"/>
    <col min="11012" max="11012" width="1.28515625" style="328" customWidth="1"/>
    <col min="11013" max="11013" width="58.85546875" style="328" customWidth="1"/>
    <col min="11014" max="11015" width="11.42578125" style="328"/>
    <col min="11016" max="11016" width="2.140625" style="328" customWidth="1"/>
    <col min="11017" max="11017" width="11.42578125" style="328"/>
    <col min="11018" max="11018" width="9.5703125" style="328" customWidth="1"/>
    <col min="11019" max="11264" width="11.42578125" style="328"/>
    <col min="11265" max="11265" width="0.140625" style="328" customWidth="1"/>
    <col min="11266" max="11266" width="2.7109375" style="328" customWidth="1"/>
    <col min="11267" max="11267" width="18.5703125" style="328" customWidth="1"/>
    <col min="11268" max="11268" width="1.28515625" style="328" customWidth="1"/>
    <col min="11269" max="11269" width="58.85546875" style="328" customWidth="1"/>
    <col min="11270" max="11271" width="11.42578125" style="328"/>
    <col min="11272" max="11272" width="2.140625" style="328" customWidth="1"/>
    <col min="11273" max="11273" width="11.42578125" style="328"/>
    <col min="11274" max="11274" width="9.5703125" style="328" customWidth="1"/>
    <col min="11275" max="11520" width="11.42578125" style="328"/>
    <col min="11521" max="11521" width="0.140625" style="328" customWidth="1"/>
    <col min="11522" max="11522" width="2.7109375" style="328" customWidth="1"/>
    <col min="11523" max="11523" width="18.5703125" style="328" customWidth="1"/>
    <col min="11524" max="11524" width="1.28515625" style="328" customWidth="1"/>
    <col min="11525" max="11525" width="58.85546875" style="328" customWidth="1"/>
    <col min="11526" max="11527" width="11.42578125" style="328"/>
    <col min="11528" max="11528" width="2.140625" style="328" customWidth="1"/>
    <col min="11529" max="11529" width="11.42578125" style="328"/>
    <col min="11530" max="11530" width="9.5703125" style="328" customWidth="1"/>
    <col min="11531" max="11776" width="11.42578125" style="328"/>
    <col min="11777" max="11777" width="0.140625" style="328" customWidth="1"/>
    <col min="11778" max="11778" width="2.7109375" style="328" customWidth="1"/>
    <col min="11779" max="11779" width="18.5703125" style="328" customWidth="1"/>
    <col min="11780" max="11780" width="1.28515625" style="328" customWidth="1"/>
    <col min="11781" max="11781" width="58.85546875" style="328" customWidth="1"/>
    <col min="11782" max="11783" width="11.42578125" style="328"/>
    <col min="11784" max="11784" width="2.140625" style="328" customWidth="1"/>
    <col min="11785" max="11785" width="11.42578125" style="328"/>
    <col min="11786" max="11786" width="9.5703125" style="328" customWidth="1"/>
    <col min="11787" max="12032" width="11.42578125" style="328"/>
    <col min="12033" max="12033" width="0.140625" style="328" customWidth="1"/>
    <col min="12034" max="12034" width="2.7109375" style="328" customWidth="1"/>
    <col min="12035" max="12035" width="18.5703125" style="328" customWidth="1"/>
    <col min="12036" max="12036" width="1.28515625" style="328" customWidth="1"/>
    <col min="12037" max="12037" width="58.85546875" style="328" customWidth="1"/>
    <col min="12038" max="12039" width="11.42578125" style="328"/>
    <col min="12040" max="12040" width="2.140625" style="328" customWidth="1"/>
    <col min="12041" max="12041" width="11.42578125" style="328"/>
    <col min="12042" max="12042" width="9.5703125" style="328" customWidth="1"/>
    <col min="12043" max="12288" width="11.42578125" style="328"/>
    <col min="12289" max="12289" width="0.140625" style="328" customWidth="1"/>
    <col min="12290" max="12290" width="2.7109375" style="328" customWidth="1"/>
    <col min="12291" max="12291" width="18.5703125" style="328" customWidth="1"/>
    <col min="12292" max="12292" width="1.28515625" style="328" customWidth="1"/>
    <col min="12293" max="12293" width="58.85546875" style="328" customWidth="1"/>
    <col min="12294" max="12295" width="11.42578125" style="328"/>
    <col min="12296" max="12296" width="2.140625" style="328" customWidth="1"/>
    <col min="12297" max="12297" width="11.42578125" style="328"/>
    <col min="12298" max="12298" width="9.5703125" style="328" customWidth="1"/>
    <col min="12299" max="12544" width="11.42578125" style="328"/>
    <col min="12545" max="12545" width="0.140625" style="328" customWidth="1"/>
    <col min="12546" max="12546" width="2.7109375" style="328" customWidth="1"/>
    <col min="12547" max="12547" width="18.5703125" style="328" customWidth="1"/>
    <col min="12548" max="12548" width="1.28515625" style="328" customWidth="1"/>
    <col min="12549" max="12549" width="58.85546875" style="328" customWidth="1"/>
    <col min="12550" max="12551" width="11.42578125" style="328"/>
    <col min="12552" max="12552" width="2.140625" style="328" customWidth="1"/>
    <col min="12553" max="12553" width="11.42578125" style="328"/>
    <col min="12554" max="12554" width="9.5703125" style="328" customWidth="1"/>
    <col min="12555" max="12800" width="11.42578125" style="328"/>
    <col min="12801" max="12801" width="0.140625" style="328" customWidth="1"/>
    <col min="12802" max="12802" width="2.7109375" style="328" customWidth="1"/>
    <col min="12803" max="12803" width="18.5703125" style="328" customWidth="1"/>
    <col min="12804" max="12804" width="1.28515625" style="328" customWidth="1"/>
    <col min="12805" max="12805" width="58.85546875" style="328" customWidth="1"/>
    <col min="12806" max="12807" width="11.42578125" style="328"/>
    <col min="12808" max="12808" width="2.140625" style="328" customWidth="1"/>
    <col min="12809" max="12809" width="11.42578125" style="328"/>
    <col min="12810" max="12810" width="9.5703125" style="328" customWidth="1"/>
    <col min="12811" max="13056" width="11.42578125" style="328"/>
    <col min="13057" max="13057" width="0.140625" style="328" customWidth="1"/>
    <col min="13058" max="13058" width="2.7109375" style="328" customWidth="1"/>
    <col min="13059" max="13059" width="18.5703125" style="328" customWidth="1"/>
    <col min="13060" max="13060" width="1.28515625" style="328" customWidth="1"/>
    <col min="13061" max="13061" width="58.85546875" style="328" customWidth="1"/>
    <col min="13062" max="13063" width="11.42578125" style="328"/>
    <col min="13064" max="13064" width="2.140625" style="328" customWidth="1"/>
    <col min="13065" max="13065" width="11.42578125" style="328"/>
    <col min="13066" max="13066" width="9.5703125" style="328" customWidth="1"/>
    <col min="13067" max="13312" width="11.42578125" style="328"/>
    <col min="13313" max="13313" width="0.140625" style="328" customWidth="1"/>
    <col min="13314" max="13314" width="2.7109375" style="328" customWidth="1"/>
    <col min="13315" max="13315" width="18.5703125" style="328" customWidth="1"/>
    <col min="13316" max="13316" width="1.28515625" style="328" customWidth="1"/>
    <col min="13317" max="13317" width="58.85546875" style="328" customWidth="1"/>
    <col min="13318" max="13319" width="11.42578125" style="328"/>
    <col min="13320" max="13320" width="2.140625" style="328" customWidth="1"/>
    <col min="13321" max="13321" width="11.42578125" style="328"/>
    <col min="13322" max="13322" width="9.5703125" style="328" customWidth="1"/>
    <col min="13323" max="13568" width="11.42578125" style="328"/>
    <col min="13569" max="13569" width="0.140625" style="328" customWidth="1"/>
    <col min="13570" max="13570" width="2.7109375" style="328" customWidth="1"/>
    <col min="13571" max="13571" width="18.5703125" style="328" customWidth="1"/>
    <col min="13572" max="13572" width="1.28515625" style="328" customWidth="1"/>
    <col min="13573" max="13573" width="58.85546875" style="328" customWidth="1"/>
    <col min="13574" max="13575" width="11.42578125" style="328"/>
    <col min="13576" max="13576" width="2.140625" style="328" customWidth="1"/>
    <col min="13577" max="13577" width="11.42578125" style="328"/>
    <col min="13578" max="13578" width="9.5703125" style="328" customWidth="1"/>
    <col min="13579" max="13824" width="11.42578125" style="328"/>
    <col min="13825" max="13825" width="0.140625" style="328" customWidth="1"/>
    <col min="13826" max="13826" width="2.7109375" style="328" customWidth="1"/>
    <col min="13827" max="13827" width="18.5703125" style="328" customWidth="1"/>
    <col min="13828" max="13828" width="1.28515625" style="328" customWidth="1"/>
    <col min="13829" max="13829" width="58.85546875" style="328" customWidth="1"/>
    <col min="13830" max="13831" width="11.42578125" style="328"/>
    <col min="13832" max="13832" width="2.140625" style="328" customWidth="1"/>
    <col min="13833" max="13833" width="11.42578125" style="328"/>
    <col min="13834" max="13834" width="9.5703125" style="328" customWidth="1"/>
    <col min="13835" max="14080" width="11.42578125" style="328"/>
    <col min="14081" max="14081" width="0.140625" style="328" customWidth="1"/>
    <col min="14082" max="14082" width="2.7109375" style="328" customWidth="1"/>
    <col min="14083" max="14083" width="18.5703125" style="328" customWidth="1"/>
    <col min="14084" max="14084" width="1.28515625" style="328" customWidth="1"/>
    <col min="14085" max="14085" width="58.85546875" style="328" customWidth="1"/>
    <col min="14086" max="14087" width="11.42578125" style="328"/>
    <col min="14088" max="14088" width="2.140625" style="328" customWidth="1"/>
    <col min="14089" max="14089" width="11.42578125" style="328"/>
    <col min="14090" max="14090" width="9.5703125" style="328" customWidth="1"/>
    <col min="14091" max="14336" width="11.42578125" style="328"/>
    <col min="14337" max="14337" width="0.140625" style="328" customWidth="1"/>
    <col min="14338" max="14338" width="2.7109375" style="328" customWidth="1"/>
    <col min="14339" max="14339" width="18.5703125" style="328" customWidth="1"/>
    <col min="14340" max="14340" width="1.28515625" style="328" customWidth="1"/>
    <col min="14341" max="14341" width="58.85546875" style="328" customWidth="1"/>
    <col min="14342" max="14343" width="11.42578125" style="328"/>
    <col min="14344" max="14344" width="2.140625" style="328" customWidth="1"/>
    <col min="14345" max="14345" width="11.42578125" style="328"/>
    <col min="14346" max="14346" width="9.5703125" style="328" customWidth="1"/>
    <col min="14347" max="14592" width="11.42578125" style="328"/>
    <col min="14593" max="14593" width="0.140625" style="328" customWidth="1"/>
    <col min="14594" max="14594" width="2.7109375" style="328" customWidth="1"/>
    <col min="14595" max="14595" width="18.5703125" style="328" customWidth="1"/>
    <col min="14596" max="14596" width="1.28515625" style="328" customWidth="1"/>
    <col min="14597" max="14597" width="58.85546875" style="328" customWidth="1"/>
    <col min="14598" max="14599" width="11.42578125" style="328"/>
    <col min="14600" max="14600" width="2.140625" style="328" customWidth="1"/>
    <col min="14601" max="14601" width="11.42578125" style="328"/>
    <col min="14602" max="14602" width="9.5703125" style="328" customWidth="1"/>
    <col min="14603" max="14848" width="11.42578125" style="328"/>
    <col min="14849" max="14849" width="0.140625" style="328" customWidth="1"/>
    <col min="14850" max="14850" width="2.7109375" style="328" customWidth="1"/>
    <col min="14851" max="14851" width="18.5703125" style="328" customWidth="1"/>
    <col min="14852" max="14852" width="1.28515625" style="328" customWidth="1"/>
    <col min="14853" max="14853" width="58.85546875" style="328" customWidth="1"/>
    <col min="14854" max="14855" width="11.42578125" style="328"/>
    <col min="14856" max="14856" width="2.140625" style="328" customWidth="1"/>
    <col min="14857" max="14857" width="11.42578125" style="328"/>
    <col min="14858" max="14858" width="9.5703125" style="328" customWidth="1"/>
    <col min="14859" max="15104" width="11.42578125" style="328"/>
    <col min="15105" max="15105" width="0.140625" style="328" customWidth="1"/>
    <col min="15106" max="15106" width="2.7109375" style="328" customWidth="1"/>
    <col min="15107" max="15107" width="18.5703125" style="328" customWidth="1"/>
    <col min="15108" max="15108" width="1.28515625" style="328" customWidth="1"/>
    <col min="15109" max="15109" width="58.85546875" style="328" customWidth="1"/>
    <col min="15110" max="15111" width="11.42578125" style="328"/>
    <col min="15112" max="15112" width="2.140625" style="328" customWidth="1"/>
    <col min="15113" max="15113" width="11.42578125" style="328"/>
    <col min="15114" max="15114" width="9.5703125" style="328" customWidth="1"/>
    <col min="15115" max="15360" width="11.42578125" style="328"/>
    <col min="15361" max="15361" width="0.140625" style="328" customWidth="1"/>
    <col min="15362" max="15362" width="2.7109375" style="328" customWidth="1"/>
    <col min="15363" max="15363" width="18.5703125" style="328" customWidth="1"/>
    <col min="15364" max="15364" width="1.28515625" style="328" customWidth="1"/>
    <col min="15365" max="15365" width="58.85546875" style="328" customWidth="1"/>
    <col min="15366" max="15367" width="11.42578125" style="328"/>
    <col min="15368" max="15368" width="2.140625" style="328" customWidth="1"/>
    <col min="15369" max="15369" width="11.42578125" style="328"/>
    <col min="15370" max="15370" width="9.5703125" style="328" customWidth="1"/>
    <col min="15371" max="15616" width="11.42578125" style="328"/>
    <col min="15617" max="15617" width="0.140625" style="328" customWidth="1"/>
    <col min="15618" max="15618" width="2.7109375" style="328" customWidth="1"/>
    <col min="15619" max="15619" width="18.5703125" style="328" customWidth="1"/>
    <col min="15620" max="15620" width="1.28515625" style="328" customWidth="1"/>
    <col min="15621" max="15621" width="58.85546875" style="328" customWidth="1"/>
    <col min="15622" max="15623" width="11.42578125" style="328"/>
    <col min="15624" max="15624" width="2.140625" style="328" customWidth="1"/>
    <col min="15625" max="15625" width="11.42578125" style="328"/>
    <col min="15626" max="15626" width="9.5703125" style="328" customWidth="1"/>
    <col min="15627" max="15872" width="11.42578125" style="328"/>
    <col min="15873" max="15873" width="0.140625" style="328" customWidth="1"/>
    <col min="15874" max="15874" width="2.7109375" style="328" customWidth="1"/>
    <col min="15875" max="15875" width="18.5703125" style="328" customWidth="1"/>
    <col min="15876" max="15876" width="1.28515625" style="328" customWidth="1"/>
    <col min="15877" max="15877" width="58.85546875" style="328" customWidth="1"/>
    <col min="15878" max="15879" width="11.42578125" style="328"/>
    <col min="15880" max="15880" width="2.140625" style="328" customWidth="1"/>
    <col min="15881" max="15881" width="11.42578125" style="328"/>
    <col min="15882" max="15882" width="9.5703125" style="328" customWidth="1"/>
    <col min="15883" max="16128" width="11.42578125" style="328"/>
    <col min="16129" max="16129" width="0.140625" style="328" customWidth="1"/>
    <col min="16130" max="16130" width="2.7109375" style="328" customWidth="1"/>
    <col min="16131" max="16131" width="18.5703125" style="328" customWidth="1"/>
    <col min="16132" max="16132" width="1.28515625" style="328" customWidth="1"/>
    <col min="16133" max="16133" width="58.85546875" style="328" customWidth="1"/>
    <col min="16134" max="16135" width="11.42578125" style="328"/>
    <col min="16136" max="16136" width="2.140625" style="328" customWidth="1"/>
    <col min="16137" max="16137" width="11.42578125" style="328"/>
    <col min="16138" max="16138" width="9.5703125" style="328" customWidth="1"/>
    <col min="16139" max="16384" width="11.42578125" style="328"/>
  </cols>
  <sheetData>
    <row r="1" spans="2:5" s="321" customFormat="1" ht="0.75" customHeight="1"/>
    <row r="2" spans="2:5" s="321" customFormat="1" ht="21" customHeight="1">
      <c r="E2" s="318" t="s">
        <v>36</v>
      </c>
    </row>
    <row r="3" spans="2:5" s="321" customFormat="1" ht="15" customHeight="1">
      <c r="E3" s="987" t="s">
        <v>559</v>
      </c>
    </row>
    <row r="4" spans="2:5" s="323" customFormat="1" ht="20.25" customHeight="1">
      <c r="B4" s="322"/>
      <c r="C4" s="6" t="str">
        <f>Indice!C4</f>
        <v>Producción de energía eléctrica</v>
      </c>
    </row>
    <row r="5" spans="2:5" s="323" customFormat="1" ht="12.75" customHeight="1">
      <c r="B5" s="322"/>
      <c r="C5" s="324"/>
    </row>
    <row r="6" spans="2:5" s="323" customFormat="1" ht="13.5" customHeight="1">
      <c r="B6" s="322"/>
      <c r="C6" s="325"/>
      <c r="D6" s="326"/>
      <c r="E6" s="326"/>
    </row>
    <row r="7" spans="2:5" s="323" customFormat="1" ht="12.75" customHeight="1">
      <c r="B7" s="322"/>
      <c r="C7" s="1073" t="s">
        <v>481</v>
      </c>
      <c r="D7" s="326"/>
      <c r="E7" s="605"/>
    </row>
    <row r="8" spans="2:5" s="323" customFormat="1" ht="12.75" customHeight="1">
      <c r="B8" s="322"/>
      <c r="C8" s="1073"/>
      <c r="D8" s="326"/>
      <c r="E8" s="605"/>
    </row>
    <row r="9" spans="2:5" s="323" customFormat="1" ht="12.75" customHeight="1">
      <c r="B9" s="322"/>
      <c r="C9" s="1073"/>
      <c r="D9" s="326"/>
      <c r="E9" s="605"/>
    </row>
    <row r="10" spans="2:5" s="323" customFormat="1" ht="12.75" customHeight="1">
      <c r="B10" s="322"/>
      <c r="C10" s="327" t="s">
        <v>317</v>
      </c>
      <c r="D10" s="326"/>
      <c r="E10" s="605"/>
    </row>
    <row r="11" spans="2:5" s="323" customFormat="1" ht="12.75" customHeight="1">
      <c r="B11" s="322"/>
      <c r="C11" s="327"/>
      <c r="D11" s="326"/>
      <c r="E11" s="606"/>
    </row>
    <row r="12" spans="2:5" s="323" customFormat="1" ht="12.75" customHeight="1">
      <c r="B12" s="322"/>
      <c r="D12" s="326"/>
      <c r="E12" s="606"/>
    </row>
    <row r="13" spans="2:5" s="323" customFormat="1" ht="12.75" customHeight="1">
      <c r="B13" s="322"/>
      <c r="C13" s="325"/>
      <c r="D13" s="326"/>
      <c r="E13" s="606"/>
    </row>
    <row r="14" spans="2:5" s="323" customFormat="1" ht="12.75" customHeight="1">
      <c r="B14" s="322"/>
      <c r="C14" s="325"/>
      <c r="D14" s="326"/>
      <c r="E14" s="606"/>
    </row>
    <row r="15" spans="2:5" s="323" customFormat="1" ht="12.75" customHeight="1">
      <c r="B15" s="322"/>
      <c r="C15" s="325"/>
      <c r="D15" s="326"/>
      <c r="E15" s="606"/>
    </row>
    <row r="16" spans="2:5" s="323" customFormat="1" ht="12.75" customHeight="1">
      <c r="B16" s="322"/>
      <c r="C16" s="325"/>
      <c r="D16" s="326"/>
      <c r="E16" s="606"/>
    </row>
    <row r="17" spans="2:5" s="323" customFormat="1" ht="12.75" customHeight="1">
      <c r="B17" s="322"/>
      <c r="C17" s="325"/>
      <c r="D17" s="326"/>
      <c r="E17" s="606"/>
    </row>
    <row r="18" spans="2:5" s="323" customFormat="1" ht="12.75" customHeight="1">
      <c r="B18" s="322"/>
      <c r="C18" s="325"/>
      <c r="D18" s="326"/>
      <c r="E18" s="606"/>
    </row>
    <row r="19" spans="2:5" s="323" customFormat="1" ht="12.75" customHeight="1">
      <c r="B19" s="322"/>
      <c r="C19" s="325"/>
      <c r="D19" s="326"/>
      <c r="E19" s="606"/>
    </row>
    <row r="20" spans="2:5" s="323" customFormat="1" ht="12.75" customHeight="1">
      <c r="B20" s="322"/>
      <c r="C20" s="325"/>
      <c r="D20" s="326"/>
      <c r="E20" s="606"/>
    </row>
    <row r="21" spans="2:5" s="323" customFormat="1" ht="12.75" customHeight="1">
      <c r="B21" s="322"/>
      <c r="C21" s="325"/>
      <c r="D21" s="326"/>
      <c r="E21" s="606"/>
    </row>
    <row r="22" spans="2:5" s="323" customFormat="1" ht="12.75" customHeight="1">
      <c r="B22" s="322"/>
      <c r="C22" s="325"/>
      <c r="D22" s="326"/>
      <c r="E22" s="609"/>
    </row>
    <row r="23" spans="2:5">
      <c r="E23" s="608"/>
    </row>
    <row r="24" spans="2:5">
      <c r="E24" s="608"/>
    </row>
    <row r="27" spans="2:5" ht="12.75" customHeight="1"/>
  </sheetData>
  <mergeCells count="1">
    <mergeCell ref="C7:C9"/>
  </mergeCells>
  <hyperlinks>
    <hyperlink ref="C4" location="Indice!A1" display="Indice!A1" xr:uid="{00000000-0004-0000-2900-000000000000}"/>
  </hyperlinks>
  <printOptions horizontalCentered="1" verticalCentered="1"/>
  <pageMargins left="0.78740157480314965" right="0.39370078740157483" top="0.78740157480314965" bottom="0.39370078740157483" header="0" footer="0"/>
  <pageSetup paperSize="9" orientation="landscape" horizontalDpi="4294967292" verticalDpi="4294967292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321">
    <pageSetUpPr autoPageBreaks="0"/>
  </sheetPr>
  <dimension ref="A1:O42"/>
  <sheetViews>
    <sheetView showGridLines="0" showRowColHeaders="0"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RowHeight="11.25"/>
  <cols>
    <col min="1" max="1" width="0.140625" style="191" customWidth="1"/>
    <col min="2" max="2" width="2.7109375" style="27" customWidth="1"/>
    <col min="3" max="3" width="23.7109375" style="27" customWidth="1"/>
    <col min="4" max="4" width="1.28515625" style="27" customWidth="1"/>
    <col min="5" max="5" width="23.140625" style="373" customWidth="1"/>
    <col min="6" max="10" width="7" style="373" customWidth="1"/>
    <col min="11" max="11" width="9" style="369" customWidth="1"/>
    <col min="12" max="253" width="11.42578125" style="191"/>
    <col min="254" max="254" width="0.140625" style="191" customWidth="1"/>
    <col min="255" max="255" width="2.7109375" style="191" customWidth="1"/>
    <col min="256" max="256" width="15.42578125" style="191" customWidth="1"/>
    <col min="257" max="257" width="1.28515625" style="191" customWidth="1"/>
    <col min="258" max="258" width="23.140625" style="191" customWidth="1"/>
    <col min="259" max="263" width="7" style="191" customWidth="1"/>
    <col min="264" max="264" width="9" style="191" customWidth="1"/>
    <col min="265" max="509" width="11.42578125" style="191"/>
    <col min="510" max="510" width="0.140625" style="191" customWidth="1"/>
    <col min="511" max="511" width="2.7109375" style="191" customWidth="1"/>
    <col min="512" max="512" width="15.42578125" style="191" customWidth="1"/>
    <col min="513" max="513" width="1.28515625" style="191" customWidth="1"/>
    <col min="514" max="514" width="23.140625" style="191" customWidth="1"/>
    <col min="515" max="519" width="7" style="191" customWidth="1"/>
    <col min="520" max="520" width="9" style="191" customWidth="1"/>
    <col min="521" max="765" width="11.42578125" style="191"/>
    <col min="766" max="766" width="0.140625" style="191" customWidth="1"/>
    <col min="767" max="767" width="2.7109375" style="191" customWidth="1"/>
    <col min="768" max="768" width="15.42578125" style="191" customWidth="1"/>
    <col min="769" max="769" width="1.28515625" style="191" customWidth="1"/>
    <col min="770" max="770" width="23.140625" style="191" customWidth="1"/>
    <col min="771" max="775" width="7" style="191" customWidth="1"/>
    <col min="776" max="776" width="9" style="191" customWidth="1"/>
    <col min="777" max="1021" width="11.42578125" style="191"/>
    <col min="1022" max="1022" width="0.140625" style="191" customWidth="1"/>
    <col min="1023" max="1023" width="2.7109375" style="191" customWidth="1"/>
    <col min="1024" max="1024" width="15.42578125" style="191" customWidth="1"/>
    <col min="1025" max="1025" width="1.28515625" style="191" customWidth="1"/>
    <col min="1026" max="1026" width="23.140625" style="191" customWidth="1"/>
    <col min="1027" max="1031" width="7" style="191" customWidth="1"/>
    <col min="1032" max="1032" width="9" style="191" customWidth="1"/>
    <col min="1033" max="1277" width="11.42578125" style="191"/>
    <col min="1278" max="1278" width="0.140625" style="191" customWidth="1"/>
    <col min="1279" max="1279" width="2.7109375" style="191" customWidth="1"/>
    <col min="1280" max="1280" width="15.42578125" style="191" customWidth="1"/>
    <col min="1281" max="1281" width="1.28515625" style="191" customWidth="1"/>
    <col min="1282" max="1282" width="23.140625" style="191" customWidth="1"/>
    <col min="1283" max="1287" width="7" style="191" customWidth="1"/>
    <col min="1288" max="1288" width="9" style="191" customWidth="1"/>
    <col min="1289" max="1533" width="11.42578125" style="191"/>
    <col min="1534" max="1534" width="0.140625" style="191" customWidth="1"/>
    <col min="1535" max="1535" width="2.7109375" style="191" customWidth="1"/>
    <col min="1536" max="1536" width="15.42578125" style="191" customWidth="1"/>
    <col min="1537" max="1537" width="1.28515625" style="191" customWidth="1"/>
    <col min="1538" max="1538" width="23.140625" style="191" customWidth="1"/>
    <col min="1539" max="1543" width="7" style="191" customWidth="1"/>
    <col min="1544" max="1544" width="9" style="191" customWidth="1"/>
    <col min="1545" max="1789" width="11.42578125" style="191"/>
    <col min="1790" max="1790" width="0.140625" style="191" customWidth="1"/>
    <col min="1791" max="1791" width="2.7109375" style="191" customWidth="1"/>
    <col min="1792" max="1792" width="15.42578125" style="191" customWidth="1"/>
    <col min="1793" max="1793" width="1.28515625" style="191" customWidth="1"/>
    <col min="1794" max="1794" width="23.140625" style="191" customWidth="1"/>
    <col min="1795" max="1799" width="7" style="191" customWidth="1"/>
    <col min="1800" max="1800" width="9" style="191" customWidth="1"/>
    <col min="1801" max="2045" width="11.42578125" style="191"/>
    <col min="2046" max="2046" width="0.140625" style="191" customWidth="1"/>
    <col min="2047" max="2047" width="2.7109375" style="191" customWidth="1"/>
    <col min="2048" max="2048" width="15.42578125" style="191" customWidth="1"/>
    <col min="2049" max="2049" width="1.28515625" style="191" customWidth="1"/>
    <col min="2050" max="2050" width="23.140625" style="191" customWidth="1"/>
    <col min="2051" max="2055" width="7" style="191" customWidth="1"/>
    <col min="2056" max="2056" width="9" style="191" customWidth="1"/>
    <col min="2057" max="2301" width="11.42578125" style="191"/>
    <col min="2302" max="2302" width="0.140625" style="191" customWidth="1"/>
    <col min="2303" max="2303" width="2.7109375" style="191" customWidth="1"/>
    <col min="2304" max="2304" width="15.42578125" style="191" customWidth="1"/>
    <col min="2305" max="2305" width="1.28515625" style="191" customWidth="1"/>
    <col min="2306" max="2306" width="23.140625" style="191" customWidth="1"/>
    <col min="2307" max="2311" width="7" style="191" customWidth="1"/>
    <col min="2312" max="2312" width="9" style="191" customWidth="1"/>
    <col min="2313" max="2557" width="11.42578125" style="191"/>
    <col min="2558" max="2558" width="0.140625" style="191" customWidth="1"/>
    <col min="2559" max="2559" width="2.7109375" style="191" customWidth="1"/>
    <col min="2560" max="2560" width="15.42578125" style="191" customWidth="1"/>
    <col min="2561" max="2561" width="1.28515625" style="191" customWidth="1"/>
    <col min="2562" max="2562" width="23.140625" style="191" customWidth="1"/>
    <col min="2563" max="2567" width="7" style="191" customWidth="1"/>
    <col min="2568" max="2568" width="9" style="191" customWidth="1"/>
    <col min="2569" max="2813" width="11.42578125" style="191"/>
    <col min="2814" max="2814" width="0.140625" style="191" customWidth="1"/>
    <col min="2815" max="2815" width="2.7109375" style="191" customWidth="1"/>
    <col min="2816" max="2816" width="15.42578125" style="191" customWidth="1"/>
    <col min="2817" max="2817" width="1.28515625" style="191" customWidth="1"/>
    <col min="2818" max="2818" width="23.140625" style="191" customWidth="1"/>
    <col min="2819" max="2823" width="7" style="191" customWidth="1"/>
    <col min="2824" max="2824" width="9" style="191" customWidth="1"/>
    <col min="2825" max="3069" width="11.42578125" style="191"/>
    <col min="3070" max="3070" width="0.140625" style="191" customWidth="1"/>
    <col min="3071" max="3071" width="2.7109375" style="191" customWidth="1"/>
    <col min="3072" max="3072" width="15.42578125" style="191" customWidth="1"/>
    <col min="3073" max="3073" width="1.28515625" style="191" customWidth="1"/>
    <col min="3074" max="3074" width="23.140625" style="191" customWidth="1"/>
    <col min="3075" max="3079" width="7" style="191" customWidth="1"/>
    <col min="3080" max="3080" width="9" style="191" customWidth="1"/>
    <col min="3081" max="3325" width="11.42578125" style="191"/>
    <col min="3326" max="3326" width="0.140625" style="191" customWidth="1"/>
    <col min="3327" max="3327" width="2.7109375" style="191" customWidth="1"/>
    <col min="3328" max="3328" width="15.42578125" style="191" customWidth="1"/>
    <col min="3329" max="3329" width="1.28515625" style="191" customWidth="1"/>
    <col min="3330" max="3330" width="23.140625" style="191" customWidth="1"/>
    <col min="3331" max="3335" width="7" style="191" customWidth="1"/>
    <col min="3336" max="3336" width="9" style="191" customWidth="1"/>
    <col min="3337" max="3581" width="11.42578125" style="191"/>
    <col min="3582" max="3582" width="0.140625" style="191" customWidth="1"/>
    <col min="3583" max="3583" width="2.7109375" style="191" customWidth="1"/>
    <col min="3584" max="3584" width="15.42578125" style="191" customWidth="1"/>
    <col min="3585" max="3585" width="1.28515625" style="191" customWidth="1"/>
    <col min="3586" max="3586" width="23.140625" style="191" customWidth="1"/>
    <col min="3587" max="3591" width="7" style="191" customWidth="1"/>
    <col min="3592" max="3592" width="9" style="191" customWidth="1"/>
    <col min="3593" max="3837" width="11.42578125" style="191"/>
    <col min="3838" max="3838" width="0.140625" style="191" customWidth="1"/>
    <col min="3839" max="3839" width="2.7109375" style="191" customWidth="1"/>
    <col min="3840" max="3840" width="15.42578125" style="191" customWidth="1"/>
    <col min="3841" max="3841" width="1.28515625" style="191" customWidth="1"/>
    <col min="3842" max="3842" width="23.140625" style="191" customWidth="1"/>
    <col min="3843" max="3847" width="7" style="191" customWidth="1"/>
    <col min="3848" max="3848" width="9" style="191" customWidth="1"/>
    <col min="3849" max="4093" width="11.42578125" style="191"/>
    <col min="4094" max="4094" width="0.140625" style="191" customWidth="1"/>
    <col min="4095" max="4095" width="2.7109375" style="191" customWidth="1"/>
    <col min="4096" max="4096" width="15.42578125" style="191" customWidth="1"/>
    <col min="4097" max="4097" width="1.28515625" style="191" customWidth="1"/>
    <col min="4098" max="4098" width="23.140625" style="191" customWidth="1"/>
    <col min="4099" max="4103" width="7" style="191" customWidth="1"/>
    <col min="4104" max="4104" width="9" style="191" customWidth="1"/>
    <col min="4105" max="4349" width="11.42578125" style="191"/>
    <col min="4350" max="4350" width="0.140625" style="191" customWidth="1"/>
    <col min="4351" max="4351" width="2.7109375" style="191" customWidth="1"/>
    <col min="4352" max="4352" width="15.42578125" style="191" customWidth="1"/>
    <col min="4353" max="4353" width="1.28515625" style="191" customWidth="1"/>
    <col min="4354" max="4354" width="23.140625" style="191" customWidth="1"/>
    <col min="4355" max="4359" width="7" style="191" customWidth="1"/>
    <col min="4360" max="4360" width="9" style="191" customWidth="1"/>
    <col min="4361" max="4605" width="11.42578125" style="191"/>
    <col min="4606" max="4606" width="0.140625" style="191" customWidth="1"/>
    <col min="4607" max="4607" width="2.7109375" style="191" customWidth="1"/>
    <col min="4608" max="4608" width="15.42578125" style="191" customWidth="1"/>
    <col min="4609" max="4609" width="1.28515625" style="191" customWidth="1"/>
    <col min="4610" max="4610" width="23.140625" style="191" customWidth="1"/>
    <col min="4611" max="4615" width="7" style="191" customWidth="1"/>
    <col min="4616" max="4616" width="9" style="191" customWidth="1"/>
    <col min="4617" max="4861" width="11.42578125" style="191"/>
    <col min="4862" max="4862" width="0.140625" style="191" customWidth="1"/>
    <col min="4863" max="4863" width="2.7109375" style="191" customWidth="1"/>
    <col min="4864" max="4864" width="15.42578125" style="191" customWidth="1"/>
    <col min="4865" max="4865" width="1.28515625" style="191" customWidth="1"/>
    <col min="4866" max="4866" width="23.140625" style="191" customWidth="1"/>
    <col min="4867" max="4871" width="7" style="191" customWidth="1"/>
    <col min="4872" max="4872" width="9" style="191" customWidth="1"/>
    <col min="4873" max="5117" width="11.42578125" style="191"/>
    <col min="5118" max="5118" width="0.140625" style="191" customWidth="1"/>
    <col min="5119" max="5119" width="2.7109375" style="191" customWidth="1"/>
    <col min="5120" max="5120" width="15.42578125" style="191" customWidth="1"/>
    <col min="5121" max="5121" width="1.28515625" style="191" customWidth="1"/>
    <col min="5122" max="5122" width="23.140625" style="191" customWidth="1"/>
    <col min="5123" max="5127" width="7" style="191" customWidth="1"/>
    <col min="5128" max="5128" width="9" style="191" customWidth="1"/>
    <col min="5129" max="5373" width="11.42578125" style="191"/>
    <col min="5374" max="5374" width="0.140625" style="191" customWidth="1"/>
    <col min="5375" max="5375" width="2.7109375" style="191" customWidth="1"/>
    <col min="5376" max="5376" width="15.42578125" style="191" customWidth="1"/>
    <col min="5377" max="5377" width="1.28515625" style="191" customWidth="1"/>
    <col min="5378" max="5378" width="23.140625" style="191" customWidth="1"/>
    <col min="5379" max="5383" width="7" style="191" customWidth="1"/>
    <col min="5384" max="5384" width="9" style="191" customWidth="1"/>
    <col min="5385" max="5629" width="11.42578125" style="191"/>
    <col min="5630" max="5630" width="0.140625" style="191" customWidth="1"/>
    <col min="5631" max="5631" width="2.7109375" style="191" customWidth="1"/>
    <col min="5632" max="5632" width="15.42578125" style="191" customWidth="1"/>
    <col min="5633" max="5633" width="1.28515625" style="191" customWidth="1"/>
    <col min="5634" max="5634" width="23.140625" style="191" customWidth="1"/>
    <col min="5635" max="5639" width="7" style="191" customWidth="1"/>
    <col min="5640" max="5640" width="9" style="191" customWidth="1"/>
    <col min="5641" max="5885" width="11.42578125" style="191"/>
    <col min="5886" max="5886" width="0.140625" style="191" customWidth="1"/>
    <col min="5887" max="5887" width="2.7109375" style="191" customWidth="1"/>
    <col min="5888" max="5888" width="15.42578125" style="191" customWidth="1"/>
    <col min="5889" max="5889" width="1.28515625" style="191" customWidth="1"/>
    <col min="5890" max="5890" width="23.140625" style="191" customWidth="1"/>
    <col min="5891" max="5895" width="7" style="191" customWidth="1"/>
    <col min="5896" max="5896" width="9" style="191" customWidth="1"/>
    <col min="5897" max="6141" width="11.42578125" style="191"/>
    <col min="6142" max="6142" width="0.140625" style="191" customWidth="1"/>
    <col min="6143" max="6143" width="2.7109375" style="191" customWidth="1"/>
    <col min="6144" max="6144" width="15.42578125" style="191" customWidth="1"/>
    <col min="6145" max="6145" width="1.28515625" style="191" customWidth="1"/>
    <col min="6146" max="6146" width="23.140625" style="191" customWidth="1"/>
    <col min="6147" max="6151" width="7" style="191" customWidth="1"/>
    <col min="6152" max="6152" width="9" style="191" customWidth="1"/>
    <col min="6153" max="6397" width="11.42578125" style="191"/>
    <col min="6398" max="6398" width="0.140625" style="191" customWidth="1"/>
    <col min="6399" max="6399" width="2.7109375" style="191" customWidth="1"/>
    <col min="6400" max="6400" width="15.42578125" style="191" customWidth="1"/>
    <col min="6401" max="6401" width="1.28515625" style="191" customWidth="1"/>
    <col min="6402" max="6402" width="23.140625" style="191" customWidth="1"/>
    <col min="6403" max="6407" width="7" style="191" customWidth="1"/>
    <col min="6408" max="6408" width="9" style="191" customWidth="1"/>
    <col min="6409" max="6653" width="11.42578125" style="191"/>
    <col min="6654" max="6654" width="0.140625" style="191" customWidth="1"/>
    <col min="6655" max="6655" width="2.7109375" style="191" customWidth="1"/>
    <col min="6656" max="6656" width="15.42578125" style="191" customWidth="1"/>
    <col min="6657" max="6657" width="1.28515625" style="191" customWidth="1"/>
    <col min="6658" max="6658" width="23.140625" style="191" customWidth="1"/>
    <col min="6659" max="6663" width="7" style="191" customWidth="1"/>
    <col min="6664" max="6664" width="9" style="191" customWidth="1"/>
    <col min="6665" max="6909" width="11.42578125" style="191"/>
    <col min="6910" max="6910" width="0.140625" style="191" customWidth="1"/>
    <col min="6911" max="6911" width="2.7109375" style="191" customWidth="1"/>
    <col min="6912" max="6912" width="15.42578125" style="191" customWidth="1"/>
    <col min="6913" max="6913" width="1.28515625" style="191" customWidth="1"/>
    <col min="6914" max="6914" width="23.140625" style="191" customWidth="1"/>
    <col min="6915" max="6919" width="7" style="191" customWidth="1"/>
    <col min="6920" max="6920" width="9" style="191" customWidth="1"/>
    <col min="6921" max="7165" width="11.42578125" style="191"/>
    <col min="7166" max="7166" width="0.140625" style="191" customWidth="1"/>
    <col min="7167" max="7167" width="2.7109375" style="191" customWidth="1"/>
    <col min="7168" max="7168" width="15.42578125" style="191" customWidth="1"/>
    <col min="7169" max="7169" width="1.28515625" style="191" customWidth="1"/>
    <col min="7170" max="7170" width="23.140625" style="191" customWidth="1"/>
    <col min="7171" max="7175" width="7" style="191" customWidth="1"/>
    <col min="7176" max="7176" width="9" style="191" customWidth="1"/>
    <col min="7177" max="7421" width="11.42578125" style="191"/>
    <col min="7422" max="7422" width="0.140625" style="191" customWidth="1"/>
    <col min="7423" max="7423" width="2.7109375" style="191" customWidth="1"/>
    <col min="7424" max="7424" width="15.42578125" style="191" customWidth="1"/>
    <col min="7425" max="7425" width="1.28515625" style="191" customWidth="1"/>
    <col min="7426" max="7426" width="23.140625" style="191" customWidth="1"/>
    <col min="7427" max="7431" width="7" style="191" customWidth="1"/>
    <col min="7432" max="7432" width="9" style="191" customWidth="1"/>
    <col min="7433" max="7677" width="11.42578125" style="191"/>
    <col min="7678" max="7678" width="0.140625" style="191" customWidth="1"/>
    <col min="7679" max="7679" width="2.7109375" style="191" customWidth="1"/>
    <col min="7680" max="7680" width="15.42578125" style="191" customWidth="1"/>
    <col min="7681" max="7681" width="1.28515625" style="191" customWidth="1"/>
    <col min="7682" max="7682" width="23.140625" style="191" customWidth="1"/>
    <col min="7683" max="7687" width="7" style="191" customWidth="1"/>
    <col min="7688" max="7688" width="9" style="191" customWidth="1"/>
    <col min="7689" max="7933" width="11.42578125" style="191"/>
    <col min="7934" max="7934" width="0.140625" style="191" customWidth="1"/>
    <col min="7935" max="7935" width="2.7109375" style="191" customWidth="1"/>
    <col min="7936" max="7936" width="15.42578125" style="191" customWidth="1"/>
    <col min="7937" max="7937" width="1.28515625" style="191" customWidth="1"/>
    <col min="7938" max="7938" width="23.140625" style="191" customWidth="1"/>
    <col min="7939" max="7943" width="7" style="191" customWidth="1"/>
    <col min="7944" max="7944" width="9" style="191" customWidth="1"/>
    <col min="7945" max="8189" width="11.42578125" style="191"/>
    <col min="8190" max="8190" width="0.140625" style="191" customWidth="1"/>
    <col min="8191" max="8191" width="2.7109375" style="191" customWidth="1"/>
    <col min="8192" max="8192" width="15.42578125" style="191" customWidth="1"/>
    <col min="8193" max="8193" width="1.28515625" style="191" customWidth="1"/>
    <col min="8194" max="8194" width="23.140625" style="191" customWidth="1"/>
    <col min="8195" max="8199" width="7" style="191" customWidth="1"/>
    <col min="8200" max="8200" width="9" style="191" customWidth="1"/>
    <col min="8201" max="8445" width="11.42578125" style="191"/>
    <col min="8446" max="8446" width="0.140625" style="191" customWidth="1"/>
    <col min="8447" max="8447" width="2.7109375" style="191" customWidth="1"/>
    <col min="8448" max="8448" width="15.42578125" style="191" customWidth="1"/>
    <col min="8449" max="8449" width="1.28515625" style="191" customWidth="1"/>
    <col min="8450" max="8450" width="23.140625" style="191" customWidth="1"/>
    <col min="8451" max="8455" width="7" style="191" customWidth="1"/>
    <col min="8456" max="8456" width="9" style="191" customWidth="1"/>
    <col min="8457" max="8701" width="11.42578125" style="191"/>
    <col min="8702" max="8702" width="0.140625" style="191" customWidth="1"/>
    <col min="8703" max="8703" width="2.7109375" style="191" customWidth="1"/>
    <col min="8704" max="8704" width="15.42578125" style="191" customWidth="1"/>
    <col min="8705" max="8705" width="1.28515625" style="191" customWidth="1"/>
    <col min="8706" max="8706" width="23.140625" style="191" customWidth="1"/>
    <col min="8707" max="8711" width="7" style="191" customWidth="1"/>
    <col min="8712" max="8712" width="9" style="191" customWidth="1"/>
    <col min="8713" max="8957" width="11.42578125" style="191"/>
    <col min="8958" max="8958" width="0.140625" style="191" customWidth="1"/>
    <col min="8959" max="8959" width="2.7109375" style="191" customWidth="1"/>
    <col min="8960" max="8960" width="15.42578125" style="191" customWidth="1"/>
    <col min="8961" max="8961" width="1.28515625" style="191" customWidth="1"/>
    <col min="8962" max="8962" width="23.140625" style="191" customWidth="1"/>
    <col min="8963" max="8967" width="7" style="191" customWidth="1"/>
    <col min="8968" max="8968" width="9" style="191" customWidth="1"/>
    <col min="8969" max="9213" width="11.42578125" style="191"/>
    <col min="9214" max="9214" width="0.140625" style="191" customWidth="1"/>
    <col min="9215" max="9215" width="2.7109375" style="191" customWidth="1"/>
    <col min="9216" max="9216" width="15.42578125" style="191" customWidth="1"/>
    <col min="9217" max="9217" width="1.28515625" style="191" customWidth="1"/>
    <col min="9218" max="9218" width="23.140625" style="191" customWidth="1"/>
    <col min="9219" max="9223" width="7" style="191" customWidth="1"/>
    <col min="9224" max="9224" width="9" style="191" customWidth="1"/>
    <col min="9225" max="9469" width="11.42578125" style="191"/>
    <col min="9470" max="9470" width="0.140625" style="191" customWidth="1"/>
    <col min="9471" max="9471" width="2.7109375" style="191" customWidth="1"/>
    <col min="9472" max="9472" width="15.42578125" style="191" customWidth="1"/>
    <col min="9473" max="9473" width="1.28515625" style="191" customWidth="1"/>
    <col min="9474" max="9474" width="23.140625" style="191" customWidth="1"/>
    <col min="9475" max="9479" width="7" style="191" customWidth="1"/>
    <col min="9480" max="9480" width="9" style="191" customWidth="1"/>
    <col min="9481" max="9725" width="11.42578125" style="191"/>
    <col min="9726" max="9726" width="0.140625" style="191" customWidth="1"/>
    <col min="9727" max="9727" width="2.7109375" style="191" customWidth="1"/>
    <col min="9728" max="9728" width="15.42578125" style="191" customWidth="1"/>
    <col min="9729" max="9729" width="1.28515625" style="191" customWidth="1"/>
    <col min="9730" max="9730" width="23.140625" style="191" customWidth="1"/>
    <col min="9731" max="9735" width="7" style="191" customWidth="1"/>
    <col min="9736" max="9736" width="9" style="191" customWidth="1"/>
    <col min="9737" max="9981" width="11.42578125" style="191"/>
    <col min="9982" max="9982" width="0.140625" style="191" customWidth="1"/>
    <col min="9983" max="9983" width="2.7109375" style="191" customWidth="1"/>
    <col min="9984" max="9984" width="15.42578125" style="191" customWidth="1"/>
    <col min="9985" max="9985" width="1.28515625" style="191" customWidth="1"/>
    <col min="9986" max="9986" width="23.140625" style="191" customWidth="1"/>
    <col min="9987" max="9991" width="7" style="191" customWidth="1"/>
    <col min="9992" max="9992" width="9" style="191" customWidth="1"/>
    <col min="9993" max="10237" width="11.42578125" style="191"/>
    <col min="10238" max="10238" width="0.140625" style="191" customWidth="1"/>
    <col min="10239" max="10239" width="2.7109375" style="191" customWidth="1"/>
    <col min="10240" max="10240" width="15.42578125" style="191" customWidth="1"/>
    <col min="10241" max="10241" width="1.28515625" style="191" customWidth="1"/>
    <col min="10242" max="10242" width="23.140625" style="191" customWidth="1"/>
    <col min="10243" max="10247" width="7" style="191" customWidth="1"/>
    <col min="10248" max="10248" width="9" style="191" customWidth="1"/>
    <col min="10249" max="10493" width="11.42578125" style="191"/>
    <col min="10494" max="10494" width="0.140625" style="191" customWidth="1"/>
    <col min="10495" max="10495" width="2.7109375" style="191" customWidth="1"/>
    <col min="10496" max="10496" width="15.42578125" style="191" customWidth="1"/>
    <col min="10497" max="10497" width="1.28515625" style="191" customWidth="1"/>
    <col min="10498" max="10498" width="23.140625" style="191" customWidth="1"/>
    <col min="10499" max="10503" width="7" style="191" customWidth="1"/>
    <col min="10504" max="10504" width="9" style="191" customWidth="1"/>
    <col min="10505" max="10749" width="11.42578125" style="191"/>
    <col min="10750" max="10750" width="0.140625" style="191" customWidth="1"/>
    <col min="10751" max="10751" width="2.7109375" style="191" customWidth="1"/>
    <col min="10752" max="10752" width="15.42578125" style="191" customWidth="1"/>
    <col min="10753" max="10753" width="1.28515625" style="191" customWidth="1"/>
    <col min="10754" max="10754" width="23.140625" style="191" customWidth="1"/>
    <col min="10755" max="10759" width="7" style="191" customWidth="1"/>
    <col min="10760" max="10760" width="9" style="191" customWidth="1"/>
    <col min="10761" max="11005" width="11.42578125" style="191"/>
    <col min="11006" max="11006" width="0.140625" style="191" customWidth="1"/>
    <col min="11007" max="11007" width="2.7109375" style="191" customWidth="1"/>
    <col min="11008" max="11008" width="15.42578125" style="191" customWidth="1"/>
    <col min="11009" max="11009" width="1.28515625" style="191" customWidth="1"/>
    <col min="11010" max="11010" width="23.140625" style="191" customWidth="1"/>
    <col min="11011" max="11015" width="7" style="191" customWidth="1"/>
    <col min="11016" max="11016" width="9" style="191" customWidth="1"/>
    <col min="11017" max="11261" width="11.42578125" style="191"/>
    <col min="11262" max="11262" width="0.140625" style="191" customWidth="1"/>
    <col min="11263" max="11263" width="2.7109375" style="191" customWidth="1"/>
    <col min="11264" max="11264" width="15.42578125" style="191" customWidth="1"/>
    <col min="11265" max="11265" width="1.28515625" style="191" customWidth="1"/>
    <col min="11266" max="11266" width="23.140625" style="191" customWidth="1"/>
    <col min="11267" max="11271" width="7" style="191" customWidth="1"/>
    <col min="11272" max="11272" width="9" style="191" customWidth="1"/>
    <col min="11273" max="11517" width="11.42578125" style="191"/>
    <col min="11518" max="11518" width="0.140625" style="191" customWidth="1"/>
    <col min="11519" max="11519" width="2.7109375" style="191" customWidth="1"/>
    <col min="11520" max="11520" width="15.42578125" style="191" customWidth="1"/>
    <col min="11521" max="11521" width="1.28515625" style="191" customWidth="1"/>
    <col min="11522" max="11522" width="23.140625" style="191" customWidth="1"/>
    <col min="11523" max="11527" width="7" style="191" customWidth="1"/>
    <col min="11528" max="11528" width="9" style="191" customWidth="1"/>
    <col min="11529" max="11773" width="11.42578125" style="191"/>
    <col min="11774" max="11774" width="0.140625" style="191" customWidth="1"/>
    <col min="11775" max="11775" width="2.7109375" style="191" customWidth="1"/>
    <col min="11776" max="11776" width="15.42578125" style="191" customWidth="1"/>
    <col min="11777" max="11777" width="1.28515625" style="191" customWidth="1"/>
    <col min="11778" max="11778" width="23.140625" style="191" customWidth="1"/>
    <col min="11779" max="11783" width="7" style="191" customWidth="1"/>
    <col min="11784" max="11784" width="9" style="191" customWidth="1"/>
    <col min="11785" max="12029" width="11.42578125" style="191"/>
    <col min="12030" max="12030" width="0.140625" style="191" customWidth="1"/>
    <col min="12031" max="12031" width="2.7109375" style="191" customWidth="1"/>
    <col min="12032" max="12032" width="15.42578125" style="191" customWidth="1"/>
    <col min="12033" max="12033" width="1.28515625" style="191" customWidth="1"/>
    <col min="12034" max="12034" width="23.140625" style="191" customWidth="1"/>
    <col min="12035" max="12039" width="7" style="191" customWidth="1"/>
    <col min="12040" max="12040" width="9" style="191" customWidth="1"/>
    <col min="12041" max="12285" width="11.42578125" style="191"/>
    <col min="12286" max="12286" width="0.140625" style="191" customWidth="1"/>
    <col min="12287" max="12287" width="2.7109375" style="191" customWidth="1"/>
    <col min="12288" max="12288" width="15.42578125" style="191" customWidth="1"/>
    <col min="12289" max="12289" width="1.28515625" style="191" customWidth="1"/>
    <col min="12290" max="12290" width="23.140625" style="191" customWidth="1"/>
    <col min="12291" max="12295" width="7" style="191" customWidth="1"/>
    <col min="12296" max="12296" width="9" style="191" customWidth="1"/>
    <col min="12297" max="12541" width="11.42578125" style="191"/>
    <col min="12542" max="12542" width="0.140625" style="191" customWidth="1"/>
    <col min="12543" max="12543" width="2.7109375" style="191" customWidth="1"/>
    <col min="12544" max="12544" width="15.42578125" style="191" customWidth="1"/>
    <col min="12545" max="12545" width="1.28515625" style="191" customWidth="1"/>
    <col min="12546" max="12546" width="23.140625" style="191" customWidth="1"/>
    <col min="12547" max="12551" width="7" style="191" customWidth="1"/>
    <col min="12552" max="12552" width="9" style="191" customWidth="1"/>
    <col min="12553" max="12797" width="11.42578125" style="191"/>
    <col min="12798" max="12798" width="0.140625" style="191" customWidth="1"/>
    <col min="12799" max="12799" width="2.7109375" style="191" customWidth="1"/>
    <col min="12800" max="12800" width="15.42578125" style="191" customWidth="1"/>
    <col min="12801" max="12801" width="1.28515625" style="191" customWidth="1"/>
    <col min="12802" max="12802" width="23.140625" style="191" customWidth="1"/>
    <col min="12803" max="12807" width="7" style="191" customWidth="1"/>
    <col min="12808" max="12808" width="9" style="191" customWidth="1"/>
    <col min="12809" max="13053" width="11.42578125" style="191"/>
    <col min="13054" max="13054" width="0.140625" style="191" customWidth="1"/>
    <col min="13055" max="13055" width="2.7109375" style="191" customWidth="1"/>
    <col min="13056" max="13056" width="15.42578125" style="191" customWidth="1"/>
    <col min="13057" max="13057" width="1.28515625" style="191" customWidth="1"/>
    <col min="13058" max="13058" width="23.140625" style="191" customWidth="1"/>
    <col min="13059" max="13063" width="7" style="191" customWidth="1"/>
    <col min="13064" max="13064" width="9" style="191" customWidth="1"/>
    <col min="13065" max="13309" width="11.42578125" style="191"/>
    <col min="13310" max="13310" width="0.140625" style="191" customWidth="1"/>
    <col min="13311" max="13311" width="2.7109375" style="191" customWidth="1"/>
    <col min="13312" max="13312" width="15.42578125" style="191" customWidth="1"/>
    <col min="13313" max="13313" width="1.28515625" style="191" customWidth="1"/>
    <col min="13314" max="13314" width="23.140625" style="191" customWidth="1"/>
    <col min="13315" max="13319" width="7" style="191" customWidth="1"/>
    <col min="13320" max="13320" width="9" style="191" customWidth="1"/>
    <col min="13321" max="13565" width="11.42578125" style="191"/>
    <col min="13566" max="13566" width="0.140625" style="191" customWidth="1"/>
    <col min="13567" max="13567" width="2.7109375" style="191" customWidth="1"/>
    <col min="13568" max="13568" width="15.42578125" style="191" customWidth="1"/>
    <col min="13569" max="13569" width="1.28515625" style="191" customWidth="1"/>
    <col min="13570" max="13570" width="23.140625" style="191" customWidth="1"/>
    <col min="13571" max="13575" width="7" style="191" customWidth="1"/>
    <col min="13576" max="13576" width="9" style="191" customWidth="1"/>
    <col min="13577" max="13821" width="11.42578125" style="191"/>
    <col min="13822" max="13822" width="0.140625" style="191" customWidth="1"/>
    <col min="13823" max="13823" width="2.7109375" style="191" customWidth="1"/>
    <col min="13824" max="13824" width="15.42578125" style="191" customWidth="1"/>
    <col min="13825" max="13825" width="1.28515625" style="191" customWidth="1"/>
    <col min="13826" max="13826" width="23.140625" style="191" customWidth="1"/>
    <col min="13827" max="13831" width="7" style="191" customWidth="1"/>
    <col min="13832" max="13832" width="9" style="191" customWidth="1"/>
    <col min="13833" max="14077" width="11.42578125" style="191"/>
    <col min="14078" max="14078" width="0.140625" style="191" customWidth="1"/>
    <col min="14079" max="14079" width="2.7109375" style="191" customWidth="1"/>
    <col min="14080" max="14080" width="15.42578125" style="191" customWidth="1"/>
    <col min="14081" max="14081" width="1.28515625" style="191" customWidth="1"/>
    <col min="14082" max="14082" width="23.140625" style="191" customWidth="1"/>
    <col min="14083" max="14087" width="7" style="191" customWidth="1"/>
    <col min="14088" max="14088" width="9" style="191" customWidth="1"/>
    <col min="14089" max="14333" width="11.42578125" style="191"/>
    <col min="14334" max="14334" width="0.140625" style="191" customWidth="1"/>
    <col min="14335" max="14335" width="2.7109375" style="191" customWidth="1"/>
    <col min="14336" max="14336" width="15.42578125" style="191" customWidth="1"/>
    <col min="14337" max="14337" width="1.28515625" style="191" customWidth="1"/>
    <col min="14338" max="14338" width="23.140625" style="191" customWidth="1"/>
    <col min="14339" max="14343" width="7" style="191" customWidth="1"/>
    <col min="14344" max="14344" width="9" style="191" customWidth="1"/>
    <col min="14345" max="14589" width="11.42578125" style="191"/>
    <col min="14590" max="14590" width="0.140625" style="191" customWidth="1"/>
    <col min="14591" max="14591" width="2.7109375" style="191" customWidth="1"/>
    <col min="14592" max="14592" width="15.42578125" style="191" customWidth="1"/>
    <col min="14593" max="14593" width="1.28515625" style="191" customWidth="1"/>
    <col min="14594" max="14594" width="23.140625" style="191" customWidth="1"/>
    <col min="14595" max="14599" width="7" style="191" customWidth="1"/>
    <col min="14600" max="14600" width="9" style="191" customWidth="1"/>
    <col min="14601" max="14845" width="11.42578125" style="191"/>
    <col min="14846" max="14846" width="0.140625" style="191" customWidth="1"/>
    <col min="14847" max="14847" width="2.7109375" style="191" customWidth="1"/>
    <col min="14848" max="14848" width="15.42578125" style="191" customWidth="1"/>
    <col min="14849" max="14849" width="1.28515625" style="191" customWidth="1"/>
    <col min="14850" max="14850" width="23.140625" style="191" customWidth="1"/>
    <col min="14851" max="14855" width="7" style="191" customWidth="1"/>
    <col min="14856" max="14856" width="9" style="191" customWidth="1"/>
    <col min="14857" max="15101" width="11.42578125" style="191"/>
    <col min="15102" max="15102" width="0.140625" style="191" customWidth="1"/>
    <col min="15103" max="15103" width="2.7109375" style="191" customWidth="1"/>
    <col min="15104" max="15104" width="15.42578125" style="191" customWidth="1"/>
    <col min="15105" max="15105" width="1.28515625" style="191" customWidth="1"/>
    <col min="15106" max="15106" width="23.140625" style="191" customWidth="1"/>
    <col min="15107" max="15111" width="7" style="191" customWidth="1"/>
    <col min="15112" max="15112" width="9" style="191" customWidth="1"/>
    <col min="15113" max="15357" width="11.42578125" style="191"/>
    <col min="15358" max="15358" width="0.140625" style="191" customWidth="1"/>
    <col min="15359" max="15359" width="2.7109375" style="191" customWidth="1"/>
    <col min="15360" max="15360" width="15.42578125" style="191" customWidth="1"/>
    <col min="15361" max="15361" width="1.28515625" style="191" customWidth="1"/>
    <col min="15362" max="15362" width="23.140625" style="191" customWidth="1"/>
    <col min="15363" max="15367" width="7" style="191" customWidth="1"/>
    <col min="15368" max="15368" width="9" style="191" customWidth="1"/>
    <col min="15369" max="15613" width="11.42578125" style="191"/>
    <col min="15614" max="15614" width="0.140625" style="191" customWidth="1"/>
    <col min="15615" max="15615" width="2.7109375" style="191" customWidth="1"/>
    <col min="15616" max="15616" width="15.42578125" style="191" customWidth="1"/>
    <col min="15617" max="15617" width="1.28515625" style="191" customWidth="1"/>
    <col min="15618" max="15618" width="23.140625" style="191" customWidth="1"/>
    <col min="15619" max="15623" width="7" style="191" customWidth="1"/>
    <col min="15624" max="15624" width="9" style="191" customWidth="1"/>
    <col min="15625" max="15869" width="11.42578125" style="191"/>
    <col min="15870" max="15870" width="0.140625" style="191" customWidth="1"/>
    <col min="15871" max="15871" width="2.7109375" style="191" customWidth="1"/>
    <col min="15872" max="15872" width="15.42578125" style="191" customWidth="1"/>
    <col min="15873" max="15873" width="1.28515625" style="191" customWidth="1"/>
    <col min="15874" max="15874" width="23.140625" style="191" customWidth="1"/>
    <col min="15875" max="15879" width="7" style="191" customWidth="1"/>
    <col min="15880" max="15880" width="9" style="191" customWidth="1"/>
    <col min="15881" max="16125" width="11.42578125" style="191"/>
    <col min="16126" max="16126" width="0.140625" style="191" customWidth="1"/>
    <col min="16127" max="16127" width="2.7109375" style="191" customWidth="1"/>
    <col min="16128" max="16128" width="15.42578125" style="191" customWidth="1"/>
    <col min="16129" max="16129" width="1.28515625" style="191" customWidth="1"/>
    <col min="16130" max="16130" width="23.140625" style="191" customWidth="1"/>
    <col min="16131" max="16135" width="7" style="191" customWidth="1"/>
    <col min="16136" max="16136" width="9" style="191" customWidth="1"/>
    <col min="16137" max="16384" width="11.42578125" style="191"/>
  </cols>
  <sheetData>
    <row r="1" spans="1:15" ht="0.75" customHeight="1">
      <c r="E1" s="27"/>
      <c r="F1" s="27"/>
      <c r="G1" s="27"/>
      <c r="H1" s="27"/>
      <c r="I1" s="27"/>
      <c r="J1" s="27"/>
      <c r="K1" s="27"/>
    </row>
    <row r="2" spans="1:15" s="27" customFormat="1" ht="21" customHeight="1">
      <c r="E2" s="13"/>
      <c r="F2" s="13"/>
      <c r="G2" s="13"/>
      <c r="K2" s="360" t="s">
        <v>36</v>
      </c>
    </row>
    <row r="3" spans="1:15" s="27" customFormat="1" ht="15" customHeight="1">
      <c r="E3" s="13"/>
      <c r="F3" s="13"/>
      <c r="G3" s="13"/>
      <c r="K3" s="987" t="s">
        <v>559</v>
      </c>
    </row>
    <row r="4" spans="1:15" s="22" customFormat="1" ht="20.25" customHeight="1">
      <c r="B4" s="14"/>
      <c r="C4" s="6" t="str">
        <f>Indice!C4</f>
        <v>Producción de energía eléctrica</v>
      </c>
    </row>
    <row r="5" spans="1:15" s="22" customFormat="1" ht="12.75" customHeight="1">
      <c r="B5" s="14"/>
      <c r="C5" s="7"/>
    </row>
    <row r="6" spans="1:15" s="22" customFormat="1" ht="13.5" customHeight="1">
      <c r="B6" s="14"/>
      <c r="C6" s="10"/>
      <c r="D6" s="28"/>
      <c r="E6" s="28"/>
      <c r="F6" s="28"/>
      <c r="G6" s="28"/>
      <c r="M6" s="373"/>
      <c r="N6" s="373"/>
      <c r="O6" s="373"/>
    </row>
    <row r="7" spans="1:15" s="373" customFormat="1" ht="12.75" customHeight="1">
      <c r="A7" s="22"/>
      <c r="B7" s="14"/>
      <c r="C7" s="1053" t="s">
        <v>482</v>
      </c>
      <c r="D7" s="28"/>
      <c r="E7" s="379"/>
      <c r="F7" s="84">
        <v>2016</v>
      </c>
      <c r="G7" s="84">
        <v>2017</v>
      </c>
      <c r="H7" s="84">
        <v>2018</v>
      </c>
      <c r="I7" s="84">
        <v>2019</v>
      </c>
      <c r="J7" s="84">
        <v>2020</v>
      </c>
      <c r="K7" s="84" t="s">
        <v>560</v>
      </c>
      <c r="M7" s="369"/>
      <c r="N7" s="369"/>
    </row>
    <row r="8" spans="1:15" s="373" customFormat="1" ht="12.75" customHeight="1">
      <c r="A8" s="22"/>
      <c r="B8" s="14"/>
      <c r="C8" s="1053"/>
      <c r="D8" s="28"/>
      <c r="E8" s="637" t="s">
        <v>205</v>
      </c>
      <c r="F8" s="641">
        <f>'Data 3'!H69</f>
        <v>3.4539609999999996</v>
      </c>
      <c r="G8" s="641">
        <f>'Data 3'!H90</f>
        <v>3.271979</v>
      </c>
      <c r="H8" s="641">
        <f>'Data 3'!H111</f>
        <v>3.2771120000000002</v>
      </c>
      <c r="I8" s="642">
        <f>'Data 3'!H132</f>
        <v>3.5095189999999996</v>
      </c>
      <c r="J8" s="642">
        <f>'Data 3'!H153</f>
        <v>3.4808159999999999</v>
      </c>
      <c r="K8" s="643">
        <f>((J8/I8)-1)*100</f>
        <v>-0.81786136504745643</v>
      </c>
      <c r="M8" s="369"/>
      <c r="N8" s="369"/>
    </row>
    <row r="9" spans="1:15" s="373" customFormat="1" ht="12.75" customHeight="1">
      <c r="A9" s="22"/>
      <c r="B9" s="14"/>
      <c r="C9" s="1053"/>
      <c r="D9" s="28"/>
      <c r="E9" s="637" t="s">
        <v>206</v>
      </c>
      <c r="F9" s="641">
        <f>'Data 3'!H77</f>
        <v>17.891936000000001</v>
      </c>
      <c r="G9" s="641">
        <f>'Data 3'!H98</f>
        <v>20.233057000000002</v>
      </c>
      <c r="H9" s="641">
        <f>'Data 3'!H119</f>
        <v>23.655544000000003</v>
      </c>
      <c r="I9" s="641">
        <f>'Data 3'!H140</f>
        <v>23.248718</v>
      </c>
      <c r="J9" s="641">
        <f>'Data 3'!H161</f>
        <v>19.540226999999998</v>
      </c>
      <c r="K9" s="643">
        <f t="shared" ref="K9:K26" si="0">((J9/I9)-1)*100</f>
        <v>-15.951378480310197</v>
      </c>
      <c r="M9" s="369"/>
      <c r="N9" s="369"/>
    </row>
    <row r="10" spans="1:15" s="373" customFormat="1" ht="12.75" customHeight="1">
      <c r="A10" s="27"/>
      <c r="B10" s="27"/>
      <c r="C10" s="1053"/>
      <c r="D10" s="27"/>
      <c r="E10" s="637" t="s">
        <v>207</v>
      </c>
      <c r="F10" s="641">
        <f>'Data 3'!H78</f>
        <v>398.49664100000001</v>
      </c>
      <c r="G10" s="641">
        <f>'Data 3'!H99</f>
        <v>398.84960899999999</v>
      </c>
      <c r="H10" s="641">
        <f>'Data 3'!H120</f>
        <v>625.78577299999995</v>
      </c>
      <c r="I10" s="641">
        <f>'Data 3'!H141</f>
        <v>1144.201395</v>
      </c>
      <c r="J10" s="641">
        <f>'Data 3'!H162</f>
        <v>1104.071533</v>
      </c>
      <c r="K10" s="643">
        <f t="shared" si="0"/>
        <v>-3.5072376397513483</v>
      </c>
      <c r="M10" s="369"/>
      <c r="N10" s="369"/>
    </row>
    <row r="11" spans="1:15" s="373" customFormat="1" ht="12.75" customHeight="1">
      <c r="A11" s="27"/>
      <c r="B11" s="27"/>
      <c r="C11" s="327" t="s">
        <v>316</v>
      </c>
      <c r="D11" s="27"/>
      <c r="E11" s="637" t="s">
        <v>208</v>
      </c>
      <c r="F11" s="641">
        <f>'Data 3'!H79</f>
        <v>398.24897299999998</v>
      </c>
      <c r="G11" s="641">
        <f>'Data 3'!H100</f>
        <v>397.04052899999999</v>
      </c>
      <c r="H11" s="641">
        <f>'Data 3'!H121</f>
        <v>385.63084299999997</v>
      </c>
      <c r="I11" s="641">
        <f>'Data 3'!H142</f>
        <v>400.04550399999999</v>
      </c>
      <c r="J11" s="641">
        <f>'Data 3'!H163</f>
        <v>376.47745700000002</v>
      </c>
      <c r="K11" s="643">
        <f t="shared" si="0"/>
        <v>-5.8913415509851514</v>
      </c>
      <c r="M11" s="369"/>
      <c r="N11" s="369"/>
    </row>
    <row r="12" spans="1:15" s="373" customFormat="1" ht="12.75" customHeight="1">
      <c r="A12" s="27"/>
      <c r="B12" s="27"/>
      <c r="C12" s="27"/>
      <c r="D12" s="27"/>
      <c r="E12" s="449" t="s">
        <v>394</v>
      </c>
      <c r="F12" s="641">
        <f>'Data 3'!H80</f>
        <v>10.645490000000011</v>
      </c>
      <c r="G12" s="641">
        <f>'Data 3'!H101</f>
        <v>11.192000000000011</v>
      </c>
      <c r="H12" s="641">
        <f>'Data 3'!H122</f>
        <v>10.264192</v>
      </c>
      <c r="I12" s="641">
        <f>'Data 3'!H143</f>
        <v>10.91294200000001</v>
      </c>
      <c r="J12" s="641">
        <f>'Data 3'!H164</f>
        <v>9.8163809999999998</v>
      </c>
      <c r="K12" s="643">
        <f t="shared" si="0"/>
        <v>-10.04826196272287</v>
      </c>
      <c r="M12" s="369"/>
      <c r="N12" s="369"/>
    </row>
    <row r="13" spans="1:15" s="373" customFormat="1" ht="12.75" customHeight="1">
      <c r="A13" s="27"/>
      <c r="B13" s="27"/>
      <c r="C13" s="27"/>
      <c r="D13" s="27"/>
      <c r="E13" s="543" t="s">
        <v>369</v>
      </c>
      <c r="F13" s="642">
        <f>'Data 3'!H83</f>
        <v>135.65511900000001</v>
      </c>
      <c r="G13" s="641">
        <f>'Data 3'!H104</f>
        <v>148.85565400000002</v>
      </c>
      <c r="H13" s="641">
        <f>'Data 3'!H125</f>
        <v>141.10458349999999</v>
      </c>
      <c r="I13" s="641">
        <f>'Data 3'!H146</f>
        <v>150.86025949999998</v>
      </c>
      <c r="J13" s="641">
        <f>'Data 3'!H167</f>
        <v>119.52740349999999</v>
      </c>
      <c r="K13" s="643">
        <f t="shared" si="0"/>
        <v>-20.769456518136241</v>
      </c>
      <c r="M13" s="369"/>
      <c r="N13" s="369"/>
    </row>
    <row r="14" spans="1:15" s="373" customFormat="1" ht="12.75" customHeight="1">
      <c r="A14" s="27"/>
      <c r="B14" s="27"/>
      <c r="C14" s="27"/>
      <c r="D14" s="27"/>
      <c r="E14" s="934" t="s">
        <v>509</v>
      </c>
      <c r="F14" s="957">
        <f>SUM(F8:F13)</f>
        <v>964.39211999999998</v>
      </c>
      <c r="G14" s="957">
        <f t="shared" ref="G14:J14" si="1">SUM(G8:G13)</f>
        <v>979.44282799999996</v>
      </c>
      <c r="H14" s="957">
        <f t="shared" si="1"/>
        <v>1189.7180475</v>
      </c>
      <c r="I14" s="957">
        <f t="shared" si="1"/>
        <v>1732.7783374999999</v>
      </c>
      <c r="J14" s="957">
        <f t="shared" si="1"/>
        <v>1632.9138175000001</v>
      </c>
      <c r="K14" s="968">
        <f t="shared" si="0"/>
        <v>-5.7632599530348045</v>
      </c>
      <c r="M14" s="369"/>
      <c r="N14" s="369"/>
    </row>
    <row r="15" spans="1:15" s="373" customFormat="1" ht="12.75" customHeight="1">
      <c r="A15" s="22"/>
      <c r="B15" s="14"/>
      <c r="D15" s="28"/>
      <c r="E15" s="637" t="s">
        <v>4</v>
      </c>
      <c r="F15" s="641">
        <f>'Data 3'!H70</f>
        <v>2302.8679710000001</v>
      </c>
      <c r="G15" s="641">
        <f>'Data 3'!H91</f>
        <v>2597.531837</v>
      </c>
      <c r="H15" s="641">
        <f>'Data 3'!H112</f>
        <v>2395.770931</v>
      </c>
      <c r="I15" s="642">
        <f>'Data 3'!H133</f>
        <v>1999.939695</v>
      </c>
      <c r="J15" s="642">
        <f>'Data 3'!H154</f>
        <v>221.66149100000001</v>
      </c>
      <c r="K15" s="643">
        <f t="shared" si="0"/>
        <v>-88.916591257517894</v>
      </c>
      <c r="M15" s="369"/>
      <c r="N15" s="369"/>
    </row>
    <row r="16" spans="1:15" s="373" customFormat="1" ht="12.75" customHeight="1">
      <c r="A16" s="22"/>
      <c r="B16" s="14"/>
      <c r="D16" s="28"/>
      <c r="E16" s="638" t="s">
        <v>315</v>
      </c>
      <c r="F16" s="425">
        <f>'Data 3'!H71</f>
        <v>3592.370671000001</v>
      </c>
      <c r="G16" s="425">
        <f>'Data 3'!H92</f>
        <v>3441.2770869999999</v>
      </c>
      <c r="H16" s="425">
        <f>'Data 3'!H113</f>
        <v>3165.3654170000004</v>
      </c>
      <c r="I16" s="425">
        <f>'Data 3'!H134</f>
        <v>2819.1560449999997</v>
      </c>
      <c r="J16" s="425">
        <f>'Data 3'!H155</f>
        <v>2395.5342009999995</v>
      </c>
      <c r="K16" s="644">
        <f t="shared" si="0"/>
        <v>-15.026548273243968</v>
      </c>
      <c r="M16" s="369"/>
      <c r="N16" s="369"/>
    </row>
    <row r="17" spans="1:14" s="373" customFormat="1" ht="12.75" customHeight="1">
      <c r="A17" s="22"/>
      <c r="B17" s="14"/>
      <c r="D17" s="28"/>
      <c r="E17" s="639" t="s">
        <v>216</v>
      </c>
      <c r="F17" s="425">
        <f>'Data 3'!H72</f>
        <v>616.03730199999995</v>
      </c>
      <c r="G17" s="425">
        <f>'Data 3'!H93</f>
        <v>871.16004800000007</v>
      </c>
      <c r="H17" s="425">
        <f>'Data 3'!H114</f>
        <v>1049.2790110000001</v>
      </c>
      <c r="I17" s="425">
        <f>'Data 3'!H135</f>
        <v>670.53207700000007</v>
      </c>
      <c r="J17" s="425">
        <f>'Data 3'!H156</f>
        <v>406.58598899999998</v>
      </c>
      <c r="K17" s="644">
        <f t="shared" si="0"/>
        <v>-39.363678048171892</v>
      </c>
      <c r="M17" s="369"/>
      <c r="N17" s="369"/>
    </row>
    <row r="18" spans="1:14" s="373" customFormat="1" ht="12.75" customHeight="1">
      <c r="A18" s="22"/>
      <c r="B18" s="14"/>
      <c r="C18" s="90"/>
      <c r="D18" s="28"/>
      <c r="E18" s="639" t="s">
        <v>217</v>
      </c>
      <c r="F18" s="425">
        <f>'Data 3'!H73</f>
        <v>2536.1430030000001</v>
      </c>
      <c r="G18" s="425">
        <f>'Data 3'!H94</f>
        <v>2674.3938499999999</v>
      </c>
      <c r="H18" s="425">
        <f>'Data 3'!H115</f>
        <v>2455.4322969999998</v>
      </c>
      <c r="I18" s="425">
        <f>'Data 3'!H136</f>
        <v>2189.0106679999999</v>
      </c>
      <c r="J18" s="425">
        <f>'Data 3'!H157</f>
        <v>1387.6066899999998</v>
      </c>
      <c r="K18" s="644">
        <f t="shared" si="0"/>
        <v>-36.610327656932199</v>
      </c>
      <c r="M18" s="369"/>
      <c r="N18" s="369"/>
    </row>
    <row r="19" spans="1:14" s="373" customFormat="1" ht="12.75" customHeight="1">
      <c r="A19" s="22"/>
      <c r="B19" s="14"/>
      <c r="D19" s="28"/>
      <c r="E19" s="637" t="s">
        <v>349</v>
      </c>
      <c r="F19" s="641">
        <f>'Data 3'!H74</f>
        <v>6744.5509760000014</v>
      </c>
      <c r="G19" s="641">
        <f>'Data 3'!H95</f>
        <v>6986.8309850000005</v>
      </c>
      <c r="H19" s="641">
        <f>'Data 3'!H116</f>
        <v>6670.0767249999999</v>
      </c>
      <c r="I19" s="641">
        <f>'Data 3'!H137</f>
        <v>5678.6987899999995</v>
      </c>
      <c r="J19" s="641">
        <f>'Data 3'!H158</f>
        <v>4189.7268799999993</v>
      </c>
      <c r="K19" s="643">
        <f t="shared" si="0"/>
        <v>-26.220300901009765</v>
      </c>
      <c r="M19" s="369"/>
      <c r="N19" s="369"/>
    </row>
    <row r="20" spans="1:14" s="373" customFormat="1" ht="12.75" customHeight="1">
      <c r="A20" s="22"/>
      <c r="B20" s="14"/>
      <c r="D20" s="28"/>
      <c r="E20" s="637" t="s">
        <v>230</v>
      </c>
      <c r="F20" s="641">
        <f>'Data 3'!H75</f>
        <v>3543.4158360000001</v>
      </c>
      <c r="G20" s="641">
        <f>'Data 3'!H96</f>
        <v>3417.8063040000002</v>
      </c>
      <c r="H20" s="641">
        <f>'Data 3'!H117</f>
        <v>3641.5441259999998</v>
      </c>
      <c r="I20" s="641">
        <f>'Data 3'!H138</f>
        <v>4098.7145989999999</v>
      </c>
      <c r="J20" s="641">
        <f>'Data 3'!H159</f>
        <v>5666.4065410000003</v>
      </c>
      <c r="K20" s="643">
        <f t="shared" si="0"/>
        <v>38.248380172224827</v>
      </c>
      <c r="M20" s="369"/>
      <c r="N20" s="369"/>
    </row>
    <row r="21" spans="1:14" s="373" customFormat="1" ht="12.75" customHeight="1">
      <c r="A21" s="22"/>
      <c r="B21" s="14"/>
      <c r="D21" s="28"/>
      <c r="E21" s="637" t="s">
        <v>546</v>
      </c>
      <c r="F21" s="641">
        <f>'Data 3'!H76</f>
        <v>10.092818999999999</v>
      </c>
      <c r="G21" s="641">
        <f>'Data 3'!H97</f>
        <v>14.746465000000001</v>
      </c>
      <c r="H21" s="641">
        <f>'Data 3'!H118</f>
        <v>12.813724000000001</v>
      </c>
      <c r="I21" s="641">
        <f>'Data 3'!H139</f>
        <v>16.897098999999997</v>
      </c>
      <c r="J21" s="641">
        <f>'Data 3'!H160</f>
        <v>3.9038110000000001</v>
      </c>
      <c r="K21" s="643">
        <f t="shared" si="0"/>
        <v>-76.89656076466143</v>
      </c>
      <c r="M21" s="369"/>
      <c r="N21" s="369"/>
    </row>
    <row r="22" spans="1:14" s="373" customFormat="1" ht="12.75" customHeight="1">
      <c r="A22" s="27"/>
      <c r="B22" s="27"/>
      <c r="C22" s="27"/>
      <c r="D22" s="27"/>
      <c r="E22" s="449" t="s">
        <v>219</v>
      </c>
      <c r="F22" s="641">
        <f>'Data 3'!H81</f>
        <v>34.701317000000003</v>
      </c>
      <c r="G22" s="641">
        <f>'Data 3'!H102</f>
        <v>36.244233999999999</v>
      </c>
      <c r="H22" s="641">
        <f>'Data 3'!H123</f>
        <v>34.974446</v>
      </c>
      <c r="I22" s="641">
        <f>'Data 3'!H144</f>
        <v>34.42747</v>
      </c>
      <c r="J22" s="641">
        <f>'Data 3'!H165</f>
        <v>33.823183</v>
      </c>
      <c r="K22" s="643">
        <f t="shared" si="0"/>
        <v>-1.7552466097566888</v>
      </c>
      <c r="M22" s="369"/>
      <c r="N22" s="369"/>
    </row>
    <row r="23" spans="1:14" s="373" customFormat="1" ht="12.75" customHeight="1">
      <c r="A23" s="27"/>
      <c r="B23" s="27"/>
      <c r="C23" s="27"/>
      <c r="D23" s="27"/>
      <c r="E23" s="543" t="s">
        <v>370</v>
      </c>
      <c r="F23" s="642">
        <f>'Data 3'!H82</f>
        <v>135.65511900000001</v>
      </c>
      <c r="G23" s="641">
        <f>'Data 3'!H103</f>
        <v>148.85565400000002</v>
      </c>
      <c r="H23" s="641">
        <f>'Data 3'!H124</f>
        <v>141.10458349999999</v>
      </c>
      <c r="I23" s="641">
        <f>'Data 3'!H145</f>
        <v>150.86025949999998</v>
      </c>
      <c r="J23" s="641">
        <f>'Data 3'!H166</f>
        <v>119.52740349999999</v>
      </c>
      <c r="K23" s="643">
        <f t="shared" si="0"/>
        <v>-20.769456518136241</v>
      </c>
      <c r="M23" s="369"/>
      <c r="N23" s="369"/>
    </row>
    <row r="24" spans="1:14" s="373" customFormat="1" ht="12.75" customHeight="1">
      <c r="A24" s="27"/>
      <c r="B24" s="27"/>
      <c r="C24" s="27"/>
      <c r="D24" s="27"/>
      <c r="E24" s="934" t="s">
        <v>510</v>
      </c>
      <c r="F24" s="914">
        <f>SUM(F15,F19:F23)</f>
        <v>12771.284038000002</v>
      </c>
      <c r="G24" s="914">
        <f t="shared" ref="G24:J24" si="2">SUM(G15,G19:G23)</f>
        <v>13202.015479000002</v>
      </c>
      <c r="H24" s="914">
        <f t="shared" si="2"/>
        <v>12896.284535499999</v>
      </c>
      <c r="I24" s="914">
        <f t="shared" si="2"/>
        <v>11979.537912499998</v>
      </c>
      <c r="J24" s="914">
        <f t="shared" si="2"/>
        <v>10235.0493095</v>
      </c>
      <c r="K24" s="915">
        <f t="shared" si="0"/>
        <v>-14.562236170893694</v>
      </c>
      <c r="M24" s="369"/>
      <c r="N24" s="369"/>
    </row>
    <row r="25" spans="1:14" s="373" customFormat="1" ht="12.75" customHeight="1">
      <c r="A25" s="27"/>
      <c r="B25" s="27"/>
      <c r="C25" s="27"/>
      <c r="D25" s="27"/>
      <c r="E25" s="637" t="s">
        <v>332</v>
      </c>
      <c r="F25" s="646">
        <f>'Data 3'!H85</f>
        <v>1250.5839680000001</v>
      </c>
      <c r="G25" s="646">
        <f>'Data 3'!H106</f>
        <v>1179.306642</v>
      </c>
      <c r="H25" s="646">
        <f>'Data 3'!H127</f>
        <v>1233.358142</v>
      </c>
      <c r="I25" s="469">
        <f>'Data 3'!H148</f>
        <v>1694.8405220000002</v>
      </c>
      <c r="J25" s="469">
        <f>'Data 3'!H169</f>
        <v>1426.537525</v>
      </c>
      <c r="K25" s="647">
        <f t="shared" si="0"/>
        <v>-15.830574825021804</v>
      </c>
      <c r="M25" s="369"/>
      <c r="N25" s="369"/>
    </row>
    <row r="26" spans="1:14" s="373" customFormat="1" ht="16.149999999999999" customHeight="1">
      <c r="A26" s="27"/>
      <c r="B26" s="27"/>
      <c r="C26" s="27"/>
      <c r="D26" s="27"/>
      <c r="E26" s="428" t="s">
        <v>35</v>
      </c>
      <c r="F26" s="468">
        <f>SUM(F14,F24:F25)</f>
        <v>14986.260126000003</v>
      </c>
      <c r="G26" s="468">
        <f t="shared" ref="G26:J26" si="3">SUM(G14,G24:G25)</f>
        <v>15360.764949</v>
      </c>
      <c r="H26" s="468">
        <f t="shared" si="3"/>
        <v>15319.360724999999</v>
      </c>
      <c r="I26" s="468">
        <f t="shared" si="3"/>
        <v>15407.156771999998</v>
      </c>
      <c r="J26" s="468">
        <f t="shared" si="3"/>
        <v>13294.500652000001</v>
      </c>
      <c r="K26" s="735">
        <f t="shared" si="0"/>
        <v>-13.712173837546759</v>
      </c>
      <c r="M26" s="369"/>
      <c r="N26" s="369"/>
    </row>
    <row r="27" spans="1:14" s="373" customFormat="1" ht="50.1" customHeight="1">
      <c r="A27" s="27"/>
      <c r="B27" s="27"/>
      <c r="D27" s="27"/>
      <c r="E27" s="1074" t="s">
        <v>529</v>
      </c>
      <c r="F27" s="1074"/>
      <c r="G27" s="1074"/>
      <c r="H27" s="1074"/>
      <c r="I27" s="1074"/>
      <c r="J27" s="1074"/>
      <c r="K27" s="1074"/>
    </row>
    <row r="28" spans="1:14" s="373" customFormat="1" ht="12.75" customHeight="1">
      <c r="A28" s="27"/>
      <c r="B28" s="27"/>
      <c r="D28" s="389"/>
      <c r="E28" s="1076" t="s">
        <v>353</v>
      </c>
      <c r="F28" s="1076"/>
      <c r="G28" s="1076"/>
      <c r="H28" s="1076"/>
      <c r="I28" s="1076"/>
      <c r="J28" s="1076"/>
      <c r="K28" s="1076"/>
    </row>
    <row r="29" spans="1:14" s="373" customFormat="1" ht="22.5" customHeight="1">
      <c r="A29" s="27"/>
      <c r="B29" s="27"/>
      <c r="D29" s="389"/>
      <c r="E29" s="1054" t="s">
        <v>547</v>
      </c>
      <c r="F29" s="1075"/>
      <c r="G29" s="1075"/>
      <c r="H29" s="1075"/>
      <c r="I29" s="1075"/>
      <c r="J29" s="1075"/>
      <c r="K29" s="1075"/>
    </row>
    <row r="30" spans="1:14" s="373" customFormat="1" ht="24.75" customHeight="1">
      <c r="A30" s="27"/>
      <c r="B30" s="27"/>
      <c r="D30" s="389"/>
      <c r="E30" s="1076" t="s">
        <v>548</v>
      </c>
      <c r="F30" s="1076"/>
      <c r="G30" s="1076"/>
      <c r="H30" s="1076"/>
      <c r="I30" s="1076"/>
      <c r="J30" s="1076"/>
      <c r="K30" s="1076"/>
    </row>
    <row r="31" spans="1:14" ht="12.75" customHeight="1">
      <c r="C31" s="389"/>
      <c r="D31" s="389"/>
      <c r="E31" s="1037" t="s">
        <v>393</v>
      </c>
      <c r="F31" s="1037"/>
      <c r="G31" s="1037"/>
      <c r="H31" s="1037"/>
      <c r="I31" s="1037"/>
      <c r="J31" s="1037"/>
      <c r="K31" s="1037"/>
    </row>
    <row r="32" spans="1:14" ht="12.75" customHeight="1">
      <c r="E32" s="390"/>
      <c r="F32" s="391"/>
      <c r="G32" s="391"/>
      <c r="H32" s="391"/>
      <c r="I32" s="391"/>
      <c r="J32" s="391"/>
      <c r="K32" s="390"/>
    </row>
    <row r="33" spans="5:11" ht="12.75" customHeight="1">
      <c r="F33" s="390"/>
      <c r="G33" s="390"/>
      <c r="H33" s="390"/>
      <c r="I33" s="390"/>
      <c r="J33" s="390"/>
      <c r="K33" s="390"/>
    </row>
    <row r="34" spans="5:11" ht="12.75" customHeight="1">
      <c r="I34" s="392"/>
      <c r="J34" s="385"/>
      <c r="K34" s="393"/>
    </row>
    <row r="42" spans="5:11">
      <c r="E42" s="413"/>
      <c r="F42" s="413"/>
      <c r="G42" s="413"/>
      <c r="H42" s="413"/>
      <c r="I42" s="413"/>
      <c r="J42" s="413"/>
      <c r="K42" s="413"/>
    </row>
  </sheetData>
  <mergeCells count="6">
    <mergeCell ref="C7:C10"/>
    <mergeCell ref="E31:K31"/>
    <mergeCell ref="E27:K27"/>
    <mergeCell ref="E29:K29"/>
    <mergeCell ref="E30:K30"/>
    <mergeCell ref="E28:K28"/>
  </mergeCells>
  <hyperlinks>
    <hyperlink ref="C4" location="Indice!A1" display="Indice!A1" xr:uid="{00000000-0004-0000-2A00-000000000000}"/>
  </hyperlinks>
  <printOptions horizontalCentered="1" verticalCentered="1"/>
  <pageMargins left="0.39370078740157483" right="0.78740157480314965" top="0.39370078740157483" bottom="0.39370078740157483" header="0" footer="0"/>
  <pageSetup paperSize="9" orientation="landscape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25">
    <pageSetUpPr autoPageBreaks="0" fitToPage="1"/>
  </sheetPr>
  <dimension ref="C1:Y57"/>
  <sheetViews>
    <sheetView showGridLines="0" showRowColHeaders="0" zoomScaleNormal="100" workbookViewId="0">
      <selection activeCell="B2" sqref="B2"/>
    </sheetView>
  </sheetViews>
  <sheetFormatPr baseColWidth="10" defaultRowHeight="11.25"/>
  <cols>
    <col min="1" max="1" width="0.140625" style="191" customWidth="1"/>
    <col min="2" max="2" width="2.7109375" style="191" customWidth="1"/>
    <col min="3" max="3" width="23.7109375" style="190" customWidth="1"/>
    <col min="4" max="4" width="1.28515625" style="190" customWidth="1"/>
    <col min="5" max="5" width="29.140625" style="190" customWidth="1"/>
    <col min="6" max="7" width="7.7109375" style="190" customWidth="1"/>
    <col min="8" max="9" width="7.7109375" style="191" customWidth="1"/>
    <col min="10" max="11" width="7.7109375" style="190" customWidth="1"/>
    <col min="12" max="15" width="7.7109375" style="191" customWidth="1"/>
    <col min="16" max="256" width="11.42578125" style="191"/>
    <col min="257" max="257" width="0.140625" style="191" customWidth="1"/>
    <col min="258" max="258" width="2.7109375" style="191" customWidth="1"/>
    <col min="259" max="259" width="15.42578125" style="191" customWidth="1"/>
    <col min="260" max="260" width="1.28515625" style="191" customWidth="1"/>
    <col min="261" max="261" width="29.140625" style="191" customWidth="1"/>
    <col min="262" max="262" width="7.85546875" style="191" bestFit="1" customWidth="1"/>
    <col min="263" max="263" width="7" style="191" customWidth="1"/>
    <col min="264" max="264" width="7.85546875" style="191" bestFit="1" customWidth="1"/>
    <col min="265" max="265" width="8.42578125" style="191" customWidth="1"/>
    <col min="266" max="266" width="7" style="191" customWidth="1"/>
    <col min="267" max="267" width="6.28515625" style="191" customWidth="1"/>
    <col min="268" max="268" width="7" style="191" customWidth="1"/>
    <col min="269" max="269" width="6.7109375" style="191" customWidth="1"/>
    <col min="270" max="270" width="7" style="191" customWidth="1"/>
    <col min="271" max="271" width="6.42578125" style="191" customWidth="1"/>
    <col min="272" max="512" width="11.42578125" style="191"/>
    <col min="513" max="513" width="0.140625" style="191" customWidth="1"/>
    <col min="514" max="514" width="2.7109375" style="191" customWidth="1"/>
    <col min="515" max="515" width="15.42578125" style="191" customWidth="1"/>
    <col min="516" max="516" width="1.28515625" style="191" customWidth="1"/>
    <col min="517" max="517" width="29.140625" style="191" customWidth="1"/>
    <col min="518" max="518" width="7.85546875" style="191" bestFit="1" customWidth="1"/>
    <col min="519" max="519" width="7" style="191" customWidth="1"/>
    <col min="520" max="520" width="7.85546875" style="191" bestFit="1" customWidth="1"/>
    <col min="521" max="521" width="8.42578125" style="191" customWidth="1"/>
    <col min="522" max="522" width="7" style="191" customWidth="1"/>
    <col min="523" max="523" width="6.28515625" style="191" customWidth="1"/>
    <col min="524" max="524" width="7" style="191" customWidth="1"/>
    <col min="525" max="525" width="6.7109375" style="191" customWidth="1"/>
    <col min="526" max="526" width="7" style="191" customWidth="1"/>
    <col min="527" max="527" width="6.42578125" style="191" customWidth="1"/>
    <col min="528" max="768" width="11.42578125" style="191"/>
    <col min="769" max="769" width="0.140625" style="191" customWidth="1"/>
    <col min="770" max="770" width="2.7109375" style="191" customWidth="1"/>
    <col min="771" max="771" width="15.42578125" style="191" customWidth="1"/>
    <col min="772" max="772" width="1.28515625" style="191" customWidth="1"/>
    <col min="773" max="773" width="29.140625" style="191" customWidth="1"/>
    <col min="774" max="774" width="7.85546875" style="191" bestFit="1" customWidth="1"/>
    <col min="775" max="775" width="7" style="191" customWidth="1"/>
    <col min="776" max="776" width="7.85546875" style="191" bestFit="1" customWidth="1"/>
    <col min="777" max="777" width="8.42578125" style="191" customWidth="1"/>
    <col min="778" max="778" width="7" style="191" customWidth="1"/>
    <col min="779" max="779" width="6.28515625" style="191" customWidth="1"/>
    <col min="780" max="780" width="7" style="191" customWidth="1"/>
    <col min="781" max="781" width="6.7109375" style="191" customWidth="1"/>
    <col min="782" max="782" width="7" style="191" customWidth="1"/>
    <col min="783" max="783" width="6.42578125" style="191" customWidth="1"/>
    <col min="784" max="1024" width="11.42578125" style="191"/>
    <col min="1025" max="1025" width="0.140625" style="191" customWidth="1"/>
    <col min="1026" max="1026" width="2.7109375" style="191" customWidth="1"/>
    <col min="1027" max="1027" width="15.42578125" style="191" customWidth="1"/>
    <col min="1028" max="1028" width="1.28515625" style="191" customWidth="1"/>
    <col min="1029" max="1029" width="29.140625" style="191" customWidth="1"/>
    <col min="1030" max="1030" width="7.85546875" style="191" bestFit="1" customWidth="1"/>
    <col min="1031" max="1031" width="7" style="191" customWidth="1"/>
    <col min="1032" max="1032" width="7.85546875" style="191" bestFit="1" customWidth="1"/>
    <col min="1033" max="1033" width="8.42578125" style="191" customWidth="1"/>
    <col min="1034" max="1034" width="7" style="191" customWidth="1"/>
    <col min="1035" max="1035" width="6.28515625" style="191" customWidth="1"/>
    <col min="1036" max="1036" width="7" style="191" customWidth="1"/>
    <col min="1037" max="1037" width="6.7109375" style="191" customWidth="1"/>
    <col min="1038" max="1038" width="7" style="191" customWidth="1"/>
    <col min="1039" max="1039" width="6.42578125" style="191" customWidth="1"/>
    <col min="1040" max="1280" width="11.42578125" style="191"/>
    <col min="1281" max="1281" width="0.140625" style="191" customWidth="1"/>
    <col min="1282" max="1282" width="2.7109375" style="191" customWidth="1"/>
    <col min="1283" max="1283" width="15.42578125" style="191" customWidth="1"/>
    <col min="1284" max="1284" width="1.28515625" style="191" customWidth="1"/>
    <col min="1285" max="1285" width="29.140625" style="191" customWidth="1"/>
    <col min="1286" max="1286" width="7.85546875" style="191" bestFit="1" customWidth="1"/>
    <col min="1287" max="1287" width="7" style="191" customWidth="1"/>
    <col min="1288" max="1288" width="7.85546875" style="191" bestFit="1" customWidth="1"/>
    <col min="1289" max="1289" width="8.42578125" style="191" customWidth="1"/>
    <col min="1290" max="1290" width="7" style="191" customWidth="1"/>
    <col min="1291" max="1291" width="6.28515625" style="191" customWidth="1"/>
    <col min="1292" max="1292" width="7" style="191" customWidth="1"/>
    <col min="1293" max="1293" width="6.7109375" style="191" customWidth="1"/>
    <col min="1294" max="1294" width="7" style="191" customWidth="1"/>
    <col min="1295" max="1295" width="6.42578125" style="191" customWidth="1"/>
    <col min="1296" max="1536" width="11.42578125" style="191"/>
    <col min="1537" max="1537" width="0.140625" style="191" customWidth="1"/>
    <col min="1538" max="1538" width="2.7109375" style="191" customWidth="1"/>
    <col min="1539" max="1539" width="15.42578125" style="191" customWidth="1"/>
    <col min="1540" max="1540" width="1.28515625" style="191" customWidth="1"/>
    <col min="1541" max="1541" width="29.140625" style="191" customWidth="1"/>
    <col min="1542" max="1542" width="7.85546875" style="191" bestFit="1" customWidth="1"/>
    <col min="1543" max="1543" width="7" style="191" customWidth="1"/>
    <col min="1544" max="1544" width="7.85546875" style="191" bestFit="1" customWidth="1"/>
    <col min="1545" max="1545" width="8.42578125" style="191" customWidth="1"/>
    <col min="1546" max="1546" width="7" style="191" customWidth="1"/>
    <col min="1547" max="1547" width="6.28515625" style="191" customWidth="1"/>
    <col min="1548" max="1548" width="7" style="191" customWidth="1"/>
    <col min="1549" max="1549" width="6.7109375" style="191" customWidth="1"/>
    <col min="1550" max="1550" width="7" style="191" customWidth="1"/>
    <col min="1551" max="1551" width="6.42578125" style="191" customWidth="1"/>
    <col min="1552" max="1792" width="11.42578125" style="191"/>
    <col min="1793" max="1793" width="0.140625" style="191" customWidth="1"/>
    <col min="1794" max="1794" width="2.7109375" style="191" customWidth="1"/>
    <col min="1795" max="1795" width="15.42578125" style="191" customWidth="1"/>
    <col min="1796" max="1796" width="1.28515625" style="191" customWidth="1"/>
    <col min="1797" max="1797" width="29.140625" style="191" customWidth="1"/>
    <col min="1798" max="1798" width="7.85546875" style="191" bestFit="1" customWidth="1"/>
    <col min="1799" max="1799" width="7" style="191" customWidth="1"/>
    <col min="1800" max="1800" width="7.85546875" style="191" bestFit="1" customWidth="1"/>
    <col min="1801" max="1801" width="8.42578125" style="191" customWidth="1"/>
    <col min="1802" max="1802" width="7" style="191" customWidth="1"/>
    <col min="1803" max="1803" width="6.28515625" style="191" customWidth="1"/>
    <col min="1804" max="1804" width="7" style="191" customWidth="1"/>
    <col min="1805" max="1805" width="6.7109375" style="191" customWidth="1"/>
    <col min="1806" max="1806" width="7" style="191" customWidth="1"/>
    <col min="1807" max="1807" width="6.42578125" style="191" customWidth="1"/>
    <col min="1808" max="2048" width="11.42578125" style="191"/>
    <col min="2049" max="2049" width="0.140625" style="191" customWidth="1"/>
    <col min="2050" max="2050" width="2.7109375" style="191" customWidth="1"/>
    <col min="2051" max="2051" width="15.42578125" style="191" customWidth="1"/>
    <col min="2052" max="2052" width="1.28515625" style="191" customWidth="1"/>
    <col min="2053" max="2053" width="29.140625" style="191" customWidth="1"/>
    <col min="2054" max="2054" width="7.85546875" style="191" bestFit="1" customWidth="1"/>
    <col min="2055" max="2055" width="7" style="191" customWidth="1"/>
    <col min="2056" max="2056" width="7.85546875" style="191" bestFit="1" customWidth="1"/>
    <col min="2057" max="2057" width="8.42578125" style="191" customWidth="1"/>
    <col min="2058" max="2058" width="7" style="191" customWidth="1"/>
    <col min="2059" max="2059" width="6.28515625" style="191" customWidth="1"/>
    <col min="2060" max="2060" width="7" style="191" customWidth="1"/>
    <col min="2061" max="2061" width="6.7109375" style="191" customWidth="1"/>
    <col min="2062" max="2062" width="7" style="191" customWidth="1"/>
    <col min="2063" max="2063" width="6.42578125" style="191" customWidth="1"/>
    <col min="2064" max="2304" width="11.42578125" style="191"/>
    <col min="2305" max="2305" width="0.140625" style="191" customWidth="1"/>
    <col min="2306" max="2306" width="2.7109375" style="191" customWidth="1"/>
    <col min="2307" max="2307" width="15.42578125" style="191" customWidth="1"/>
    <col min="2308" max="2308" width="1.28515625" style="191" customWidth="1"/>
    <col min="2309" max="2309" width="29.140625" style="191" customWidth="1"/>
    <col min="2310" max="2310" width="7.85546875" style="191" bestFit="1" customWidth="1"/>
    <col min="2311" max="2311" width="7" style="191" customWidth="1"/>
    <col min="2312" max="2312" width="7.85546875" style="191" bestFit="1" customWidth="1"/>
    <col min="2313" max="2313" width="8.42578125" style="191" customWidth="1"/>
    <col min="2314" max="2314" width="7" style="191" customWidth="1"/>
    <col min="2315" max="2315" width="6.28515625" style="191" customWidth="1"/>
    <col min="2316" max="2316" width="7" style="191" customWidth="1"/>
    <col min="2317" max="2317" width="6.7109375" style="191" customWidth="1"/>
    <col min="2318" max="2318" width="7" style="191" customWidth="1"/>
    <col min="2319" max="2319" width="6.42578125" style="191" customWidth="1"/>
    <col min="2320" max="2560" width="11.42578125" style="191"/>
    <col min="2561" max="2561" width="0.140625" style="191" customWidth="1"/>
    <col min="2562" max="2562" width="2.7109375" style="191" customWidth="1"/>
    <col min="2563" max="2563" width="15.42578125" style="191" customWidth="1"/>
    <col min="2564" max="2564" width="1.28515625" style="191" customWidth="1"/>
    <col min="2565" max="2565" width="29.140625" style="191" customWidth="1"/>
    <col min="2566" max="2566" width="7.85546875" style="191" bestFit="1" customWidth="1"/>
    <col min="2567" max="2567" width="7" style="191" customWidth="1"/>
    <col min="2568" max="2568" width="7.85546875" style="191" bestFit="1" customWidth="1"/>
    <col min="2569" max="2569" width="8.42578125" style="191" customWidth="1"/>
    <col min="2570" max="2570" width="7" style="191" customWidth="1"/>
    <col min="2571" max="2571" width="6.28515625" style="191" customWidth="1"/>
    <col min="2572" max="2572" width="7" style="191" customWidth="1"/>
    <col min="2573" max="2573" width="6.7109375" style="191" customWidth="1"/>
    <col min="2574" max="2574" width="7" style="191" customWidth="1"/>
    <col min="2575" max="2575" width="6.42578125" style="191" customWidth="1"/>
    <col min="2576" max="2816" width="11.42578125" style="191"/>
    <col min="2817" max="2817" width="0.140625" style="191" customWidth="1"/>
    <col min="2818" max="2818" width="2.7109375" style="191" customWidth="1"/>
    <col min="2819" max="2819" width="15.42578125" style="191" customWidth="1"/>
    <col min="2820" max="2820" width="1.28515625" style="191" customWidth="1"/>
    <col min="2821" max="2821" width="29.140625" style="191" customWidth="1"/>
    <col min="2822" max="2822" width="7.85546875" style="191" bestFit="1" customWidth="1"/>
    <col min="2823" max="2823" width="7" style="191" customWidth="1"/>
    <col min="2824" max="2824" width="7.85546875" style="191" bestFit="1" customWidth="1"/>
    <col min="2825" max="2825" width="8.42578125" style="191" customWidth="1"/>
    <col min="2826" max="2826" width="7" style="191" customWidth="1"/>
    <col min="2827" max="2827" width="6.28515625" style="191" customWidth="1"/>
    <col min="2828" max="2828" width="7" style="191" customWidth="1"/>
    <col min="2829" max="2829" width="6.7109375" style="191" customWidth="1"/>
    <col min="2830" max="2830" width="7" style="191" customWidth="1"/>
    <col min="2831" max="2831" width="6.42578125" style="191" customWidth="1"/>
    <col min="2832" max="3072" width="11.42578125" style="191"/>
    <col min="3073" max="3073" width="0.140625" style="191" customWidth="1"/>
    <col min="3074" max="3074" width="2.7109375" style="191" customWidth="1"/>
    <col min="3075" max="3075" width="15.42578125" style="191" customWidth="1"/>
    <col min="3076" max="3076" width="1.28515625" style="191" customWidth="1"/>
    <col min="3077" max="3077" width="29.140625" style="191" customWidth="1"/>
    <col min="3078" max="3078" width="7.85546875" style="191" bestFit="1" customWidth="1"/>
    <col min="3079" max="3079" width="7" style="191" customWidth="1"/>
    <col min="3080" max="3080" width="7.85546875" style="191" bestFit="1" customWidth="1"/>
    <col min="3081" max="3081" width="8.42578125" style="191" customWidth="1"/>
    <col min="3082" max="3082" width="7" style="191" customWidth="1"/>
    <col min="3083" max="3083" width="6.28515625" style="191" customWidth="1"/>
    <col min="3084" max="3084" width="7" style="191" customWidth="1"/>
    <col min="3085" max="3085" width="6.7109375" style="191" customWidth="1"/>
    <col min="3086" max="3086" width="7" style="191" customWidth="1"/>
    <col min="3087" max="3087" width="6.42578125" style="191" customWidth="1"/>
    <col min="3088" max="3328" width="11.42578125" style="191"/>
    <col min="3329" max="3329" width="0.140625" style="191" customWidth="1"/>
    <col min="3330" max="3330" width="2.7109375" style="191" customWidth="1"/>
    <col min="3331" max="3331" width="15.42578125" style="191" customWidth="1"/>
    <col min="3332" max="3332" width="1.28515625" style="191" customWidth="1"/>
    <col min="3333" max="3333" width="29.140625" style="191" customWidth="1"/>
    <col min="3334" max="3334" width="7.85546875" style="191" bestFit="1" customWidth="1"/>
    <col min="3335" max="3335" width="7" style="191" customWidth="1"/>
    <col min="3336" max="3336" width="7.85546875" style="191" bestFit="1" customWidth="1"/>
    <col min="3337" max="3337" width="8.42578125" style="191" customWidth="1"/>
    <col min="3338" max="3338" width="7" style="191" customWidth="1"/>
    <col min="3339" max="3339" width="6.28515625" style="191" customWidth="1"/>
    <col min="3340" max="3340" width="7" style="191" customWidth="1"/>
    <col min="3341" max="3341" width="6.7109375" style="191" customWidth="1"/>
    <col min="3342" max="3342" width="7" style="191" customWidth="1"/>
    <col min="3343" max="3343" width="6.42578125" style="191" customWidth="1"/>
    <col min="3344" max="3584" width="11.42578125" style="191"/>
    <col min="3585" max="3585" width="0.140625" style="191" customWidth="1"/>
    <col min="3586" max="3586" width="2.7109375" style="191" customWidth="1"/>
    <col min="3587" max="3587" width="15.42578125" style="191" customWidth="1"/>
    <col min="3588" max="3588" width="1.28515625" style="191" customWidth="1"/>
    <col min="3589" max="3589" width="29.140625" style="191" customWidth="1"/>
    <col min="3590" max="3590" width="7.85546875" style="191" bestFit="1" customWidth="1"/>
    <col min="3591" max="3591" width="7" style="191" customWidth="1"/>
    <col min="3592" max="3592" width="7.85546875" style="191" bestFit="1" customWidth="1"/>
    <col min="3593" max="3593" width="8.42578125" style="191" customWidth="1"/>
    <col min="3594" max="3594" width="7" style="191" customWidth="1"/>
    <col min="3595" max="3595" width="6.28515625" style="191" customWidth="1"/>
    <col min="3596" max="3596" width="7" style="191" customWidth="1"/>
    <col min="3597" max="3597" width="6.7109375" style="191" customWidth="1"/>
    <col min="3598" max="3598" width="7" style="191" customWidth="1"/>
    <col min="3599" max="3599" width="6.42578125" style="191" customWidth="1"/>
    <col min="3600" max="3840" width="11.42578125" style="191"/>
    <col min="3841" max="3841" width="0.140625" style="191" customWidth="1"/>
    <col min="3842" max="3842" width="2.7109375" style="191" customWidth="1"/>
    <col min="3843" max="3843" width="15.42578125" style="191" customWidth="1"/>
    <col min="3844" max="3844" width="1.28515625" style="191" customWidth="1"/>
    <col min="3845" max="3845" width="29.140625" style="191" customWidth="1"/>
    <col min="3846" max="3846" width="7.85546875" style="191" bestFit="1" customWidth="1"/>
    <col min="3847" max="3847" width="7" style="191" customWidth="1"/>
    <col min="3848" max="3848" width="7.85546875" style="191" bestFit="1" customWidth="1"/>
    <col min="3849" max="3849" width="8.42578125" style="191" customWidth="1"/>
    <col min="3850" max="3850" width="7" style="191" customWidth="1"/>
    <col min="3851" max="3851" width="6.28515625" style="191" customWidth="1"/>
    <col min="3852" max="3852" width="7" style="191" customWidth="1"/>
    <col min="3853" max="3853" width="6.7109375" style="191" customWidth="1"/>
    <col min="3854" max="3854" width="7" style="191" customWidth="1"/>
    <col min="3855" max="3855" width="6.42578125" style="191" customWidth="1"/>
    <col min="3856" max="4096" width="11.42578125" style="191"/>
    <col min="4097" max="4097" width="0.140625" style="191" customWidth="1"/>
    <col min="4098" max="4098" width="2.7109375" style="191" customWidth="1"/>
    <col min="4099" max="4099" width="15.42578125" style="191" customWidth="1"/>
    <col min="4100" max="4100" width="1.28515625" style="191" customWidth="1"/>
    <col min="4101" max="4101" width="29.140625" style="191" customWidth="1"/>
    <col min="4102" max="4102" width="7.85546875" style="191" bestFit="1" customWidth="1"/>
    <col min="4103" max="4103" width="7" style="191" customWidth="1"/>
    <col min="4104" max="4104" width="7.85546875" style="191" bestFit="1" customWidth="1"/>
    <col min="4105" max="4105" width="8.42578125" style="191" customWidth="1"/>
    <col min="4106" max="4106" width="7" style="191" customWidth="1"/>
    <col min="4107" max="4107" width="6.28515625" style="191" customWidth="1"/>
    <col min="4108" max="4108" width="7" style="191" customWidth="1"/>
    <col min="4109" max="4109" width="6.7109375" style="191" customWidth="1"/>
    <col min="4110" max="4110" width="7" style="191" customWidth="1"/>
    <col min="4111" max="4111" width="6.42578125" style="191" customWidth="1"/>
    <col min="4112" max="4352" width="11.42578125" style="191"/>
    <col min="4353" max="4353" width="0.140625" style="191" customWidth="1"/>
    <col min="4354" max="4354" width="2.7109375" style="191" customWidth="1"/>
    <col min="4355" max="4355" width="15.42578125" style="191" customWidth="1"/>
    <col min="4356" max="4356" width="1.28515625" style="191" customWidth="1"/>
    <col min="4357" max="4357" width="29.140625" style="191" customWidth="1"/>
    <col min="4358" max="4358" width="7.85546875" style="191" bestFit="1" customWidth="1"/>
    <col min="4359" max="4359" width="7" style="191" customWidth="1"/>
    <col min="4360" max="4360" width="7.85546875" style="191" bestFit="1" customWidth="1"/>
    <col min="4361" max="4361" width="8.42578125" style="191" customWidth="1"/>
    <col min="4362" max="4362" width="7" style="191" customWidth="1"/>
    <col min="4363" max="4363" width="6.28515625" style="191" customWidth="1"/>
    <col min="4364" max="4364" width="7" style="191" customWidth="1"/>
    <col min="4365" max="4365" width="6.7109375" style="191" customWidth="1"/>
    <col min="4366" max="4366" width="7" style="191" customWidth="1"/>
    <col min="4367" max="4367" width="6.42578125" style="191" customWidth="1"/>
    <col min="4368" max="4608" width="11.42578125" style="191"/>
    <col min="4609" max="4609" width="0.140625" style="191" customWidth="1"/>
    <col min="4610" max="4610" width="2.7109375" style="191" customWidth="1"/>
    <col min="4611" max="4611" width="15.42578125" style="191" customWidth="1"/>
    <col min="4612" max="4612" width="1.28515625" style="191" customWidth="1"/>
    <col min="4613" max="4613" width="29.140625" style="191" customWidth="1"/>
    <col min="4614" max="4614" width="7.85546875" style="191" bestFit="1" customWidth="1"/>
    <col min="4615" max="4615" width="7" style="191" customWidth="1"/>
    <col min="4616" max="4616" width="7.85546875" style="191" bestFit="1" customWidth="1"/>
    <col min="4617" max="4617" width="8.42578125" style="191" customWidth="1"/>
    <col min="4618" max="4618" width="7" style="191" customWidth="1"/>
    <col min="4619" max="4619" width="6.28515625" style="191" customWidth="1"/>
    <col min="4620" max="4620" width="7" style="191" customWidth="1"/>
    <col min="4621" max="4621" width="6.7109375" style="191" customWidth="1"/>
    <col min="4622" max="4622" width="7" style="191" customWidth="1"/>
    <col min="4623" max="4623" width="6.42578125" style="191" customWidth="1"/>
    <col min="4624" max="4864" width="11.42578125" style="191"/>
    <col min="4865" max="4865" width="0.140625" style="191" customWidth="1"/>
    <col min="4866" max="4866" width="2.7109375" style="191" customWidth="1"/>
    <col min="4867" max="4867" width="15.42578125" style="191" customWidth="1"/>
    <col min="4868" max="4868" width="1.28515625" style="191" customWidth="1"/>
    <col min="4869" max="4869" width="29.140625" style="191" customWidth="1"/>
    <col min="4870" max="4870" width="7.85546875" style="191" bestFit="1" customWidth="1"/>
    <col min="4871" max="4871" width="7" style="191" customWidth="1"/>
    <col min="4872" max="4872" width="7.85546875" style="191" bestFit="1" customWidth="1"/>
    <col min="4873" max="4873" width="8.42578125" style="191" customWidth="1"/>
    <col min="4874" max="4874" width="7" style="191" customWidth="1"/>
    <col min="4875" max="4875" width="6.28515625" style="191" customWidth="1"/>
    <col min="4876" max="4876" width="7" style="191" customWidth="1"/>
    <col min="4877" max="4877" width="6.7109375" style="191" customWidth="1"/>
    <col min="4878" max="4878" width="7" style="191" customWidth="1"/>
    <col min="4879" max="4879" width="6.42578125" style="191" customWidth="1"/>
    <col min="4880" max="5120" width="11.42578125" style="191"/>
    <col min="5121" max="5121" width="0.140625" style="191" customWidth="1"/>
    <col min="5122" max="5122" width="2.7109375" style="191" customWidth="1"/>
    <col min="5123" max="5123" width="15.42578125" style="191" customWidth="1"/>
    <col min="5124" max="5124" width="1.28515625" style="191" customWidth="1"/>
    <col min="5125" max="5125" width="29.140625" style="191" customWidth="1"/>
    <col min="5126" max="5126" width="7.85546875" style="191" bestFit="1" customWidth="1"/>
    <col min="5127" max="5127" width="7" style="191" customWidth="1"/>
    <col min="5128" max="5128" width="7.85546875" style="191" bestFit="1" customWidth="1"/>
    <col min="5129" max="5129" width="8.42578125" style="191" customWidth="1"/>
    <col min="5130" max="5130" width="7" style="191" customWidth="1"/>
    <col min="5131" max="5131" width="6.28515625" style="191" customWidth="1"/>
    <col min="5132" max="5132" width="7" style="191" customWidth="1"/>
    <col min="5133" max="5133" width="6.7109375" style="191" customWidth="1"/>
    <col min="5134" max="5134" width="7" style="191" customWidth="1"/>
    <col min="5135" max="5135" width="6.42578125" style="191" customWidth="1"/>
    <col min="5136" max="5376" width="11.42578125" style="191"/>
    <col min="5377" max="5377" width="0.140625" style="191" customWidth="1"/>
    <col min="5378" max="5378" width="2.7109375" style="191" customWidth="1"/>
    <col min="5379" max="5379" width="15.42578125" style="191" customWidth="1"/>
    <col min="5380" max="5380" width="1.28515625" style="191" customWidth="1"/>
    <col min="5381" max="5381" width="29.140625" style="191" customWidth="1"/>
    <col min="5382" max="5382" width="7.85546875" style="191" bestFit="1" customWidth="1"/>
    <col min="5383" max="5383" width="7" style="191" customWidth="1"/>
    <col min="5384" max="5384" width="7.85546875" style="191" bestFit="1" customWidth="1"/>
    <col min="5385" max="5385" width="8.42578125" style="191" customWidth="1"/>
    <col min="5386" max="5386" width="7" style="191" customWidth="1"/>
    <col min="5387" max="5387" width="6.28515625" style="191" customWidth="1"/>
    <col min="5388" max="5388" width="7" style="191" customWidth="1"/>
    <col min="5389" max="5389" width="6.7109375" style="191" customWidth="1"/>
    <col min="5390" max="5390" width="7" style="191" customWidth="1"/>
    <col min="5391" max="5391" width="6.42578125" style="191" customWidth="1"/>
    <col min="5392" max="5632" width="11.42578125" style="191"/>
    <col min="5633" max="5633" width="0.140625" style="191" customWidth="1"/>
    <col min="5634" max="5634" width="2.7109375" style="191" customWidth="1"/>
    <col min="5635" max="5635" width="15.42578125" style="191" customWidth="1"/>
    <col min="5636" max="5636" width="1.28515625" style="191" customWidth="1"/>
    <col min="5637" max="5637" width="29.140625" style="191" customWidth="1"/>
    <col min="5638" max="5638" width="7.85546875" style="191" bestFit="1" customWidth="1"/>
    <col min="5639" max="5639" width="7" style="191" customWidth="1"/>
    <col min="5640" max="5640" width="7.85546875" style="191" bestFit="1" customWidth="1"/>
    <col min="5641" max="5641" width="8.42578125" style="191" customWidth="1"/>
    <col min="5642" max="5642" width="7" style="191" customWidth="1"/>
    <col min="5643" max="5643" width="6.28515625" style="191" customWidth="1"/>
    <col min="5644" max="5644" width="7" style="191" customWidth="1"/>
    <col min="5645" max="5645" width="6.7109375" style="191" customWidth="1"/>
    <col min="5646" max="5646" width="7" style="191" customWidth="1"/>
    <col min="5647" max="5647" width="6.42578125" style="191" customWidth="1"/>
    <col min="5648" max="5888" width="11.42578125" style="191"/>
    <col min="5889" max="5889" width="0.140625" style="191" customWidth="1"/>
    <col min="5890" max="5890" width="2.7109375" style="191" customWidth="1"/>
    <col min="5891" max="5891" width="15.42578125" style="191" customWidth="1"/>
    <col min="5892" max="5892" width="1.28515625" style="191" customWidth="1"/>
    <col min="5893" max="5893" width="29.140625" style="191" customWidth="1"/>
    <col min="5894" max="5894" width="7.85546875" style="191" bestFit="1" customWidth="1"/>
    <col min="5895" max="5895" width="7" style="191" customWidth="1"/>
    <col min="5896" max="5896" width="7.85546875" style="191" bestFit="1" customWidth="1"/>
    <col min="5897" max="5897" width="8.42578125" style="191" customWidth="1"/>
    <col min="5898" max="5898" width="7" style="191" customWidth="1"/>
    <col min="5899" max="5899" width="6.28515625" style="191" customWidth="1"/>
    <col min="5900" max="5900" width="7" style="191" customWidth="1"/>
    <col min="5901" max="5901" width="6.7109375" style="191" customWidth="1"/>
    <col min="5902" max="5902" width="7" style="191" customWidth="1"/>
    <col min="5903" max="5903" width="6.42578125" style="191" customWidth="1"/>
    <col min="5904" max="6144" width="11.42578125" style="191"/>
    <col min="6145" max="6145" width="0.140625" style="191" customWidth="1"/>
    <col min="6146" max="6146" width="2.7109375" style="191" customWidth="1"/>
    <col min="6147" max="6147" width="15.42578125" style="191" customWidth="1"/>
    <col min="6148" max="6148" width="1.28515625" style="191" customWidth="1"/>
    <col min="6149" max="6149" width="29.140625" style="191" customWidth="1"/>
    <col min="6150" max="6150" width="7.85546875" style="191" bestFit="1" customWidth="1"/>
    <col min="6151" max="6151" width="7" style="191" customWidth="1"/>
    <col min="6152" max="6152" width="7.85546875" style="191" bestFit="1" customWidth="1"/>
    <col min="6153" max="6153" width="8.42578125" style="191" customWidth="1"/>
    <col min="6154" max="6154" width="7" style="191" customWidth="1"/>
    <col min="6155" max="6155" width="6.28515625" style="191" customWidth="1"/>
    <col min="6156" max="6156" width="7" style="191" customWidth="1"/>
    <col min="6157" max="6157" width="6.7109375" style="191" customWidth="1"/>
    <col min="6158" max="6158" width="7" style="191" customWidth="1"/>
    <col min="6159" max="6159" width="6.42578125" style="191" customWidth="1"/>
    <col min="6160" max="6400" width="11.42578125" style="191"/>
    <col min="6401" max="6401" width="0.140625" style="191" customWidth="1"/>
    <col min="6402" max="6402" width="2.7109375" style="191" customWidth="1"/>
    <col min="6403" max="6403" width="15.42578125" style="191" customWidth="1"/>
    <col min="6404" max="6404" width="1.28515625" style="191" customWidth="1"/>
    <col min="6405" max="6405" width="29.140625" style="191" customWidth="1"/>
    <col min="6406" max="6406" width="7.85546875" style="191" bestFit="1" customWidth="1"/>
    <col min="6407" max="6407" width="7" style="191" customWidth="1"/>
    <col min="6408" max="6408" width="7.85546875" style="191" bestFit="1" customWidth="1"/>
    <col min="6409" max="6409" width="8.42578125" style="191" customWidth="1"/>
    <col min="6410" max="6410" width="7" style="191" customWidth="1"/>
    <col min="6411" max="6411" width="6.28515625" style="191" customWidth="1"/>
    <col min="6412" max="6412" width="7" style="191" customWidth="1"/>
    <col min="6413" max="6413" width="6.7109375" style="191" customWidth="1"/>
    <col min="6414" max="6414" width="7" style="191" customWidth="1"/>
    <col min="6415" max="6415" width="6.42578125" style="191" customWidth="1"/>
    <col min="6416" max="6656" width="11.42578125" style="191"/>
    <col min="6657" max="6657" width="0.140625" style="191" customWidth="1"/>
    <col min="6658" max="6658" width="2.7109375" style="191" customWidth="1"/>
    <col min="6659" max="6659" width="15.42578125" style="191" customWidth="1"/>
    <col min="6660" max="6660" width="1.28515625" style="191" customWidth="1"/>
    <col min="6661" max="6661" width="29.140625" style="191" customWidth="1"/>
    <col min="6662" max="6662" width="7.85546875" style="191" bestFit="1" customWidth="1"/>
    <col min="6663" max="6663" width="7" style="191" customWidth="1"/>
    <col min="6664" max="6664" width="7.85546875" style="191" bestFit="1" customWidth="1"/>
    <col min="6665" max="6665" width="8.42578125" style="191" customWidth="1"/>
    <col min="6666" max="6666" width="7" style="191" customWidth="1"/>
    <col min="6667" max="6667" width="6.28515625" style="191" customWidth="1"/>
    <col min="6668" max="6668" width="7" style="191" customWidth="1"/>
    <col min="6669" max="6669" width="6.7109375" style="191" customWidth="1"/>
    <col min="6670" max="6670" width="7" style="191" customWidth="1"/>
    <col min="6671" max="6671" width="6.42578125" style="191" customWidth="1"/>
    <col min="6672" max="6912" width="11.42578125" style="191"/>
    <col min="6913" max="6913" width="0.140625" style="191" customWidth="1"/>
    <col min="6914" max="6914" width="2.7109375" style="191" customWidth="1"/>
    <col min="6915" max="6915" width="15.42578125" style="191" customWidth="1"/>
    <col min="6916" max="6916" width="1.28515625" style="191" customWidth="1"/>
    <col min="6917" max="6917" width="29.140625" style="191" customWidth="1"/>
    <col min="6918" max="6918" width="7.85546875" style="191" bestFit="1" customWidth="1"/>
    <col min="6919" max="6919" width="7" style="191" customWidth="1"/>
    <col min="6920" max="6920" width="7.85546875" style="191" bestFit="1" customWidth="1"/>
    <col min="6921" max="6921" width="8.42578125" style="191" customWidth="1"/>
    <col min="6922" max="6922" width="7" style="191" customWidth="1"/>
    <col min="6923" max="6923" width="6.28515625" style="191" customWidth="1"/>
    <col min="6924" max="6924" width="7" style="191" customWidth="1"/>
    <col min="6925" max="6925" width="6.7109375" style="191" customWidth="1"/>
    <col min="6926" max="6926" width="7" style="191" customWidth="1"/>
    <col min="6927" max="6927" width="6.42578125" style="191" customWidth="1"/>
    <col min="6928" max="7168" width="11.42578125" style="191"/>
    <col min="7169" max="7169" width="0.140625" style="191" customWidth="1"/>
    <col min="7170" max="7170" width="2.7109375" style="191" customWidth="1"/>
    <col min="7171" max="7171" width="15.42578125" style="191" customWidth="1"/>
    <col min="7172" max="7172" width="1.28515625" style="191" customWidth="1"/>
    <col min="7173" max="7173" width="29.140625" style="191" customWidth="1"/>
    <col min="7174" max="7174" width="7.85546875" style="191" bestFit="1" customWidth="1"/>
    <col min="7175" max="7175" width="7" style="191" customWidth="1"/>
    <col min="7176" max="7176" width="7.85546875" style="191" bestFit="1" customWidth="1"/>
    <col min="7177" max="7177" width="8.42578125" style="191" customWidth="1"/>
    <col min="7178" max="7178" width="7" style="191" customWidth="1"/>
    <col min="7179" max="7179" width="6.28515625" style="191" customWidth="1"/>
    <col min="7180" max="7180" width="7" style="191" customWidth="1"/>
    <col min="7181" max="7181" width="6.7109375" style="191" customWidth="1"/>
    <col min="7182" max="7182" width="7" style="191" customWidth="1"/>
    <col min="7183" max="7183" width="6.42578125" style="191" customWidth="1"/>
    <col min="7184" max="7424" width="11.42578125" style="191"/>
    <col min="7425" max="7425" width="0.140625" style="191" customWidth="1"/>
    <col min="7426" max="7426" width="2.7109375" style="191" customWidth="1"/>
    <col min="7427" max="7427" width="15.42578125" style="191" customWidth="1"/>
    <col min="7428" max="7428" width="1.28515625" style="191" customWidth="1"/>
    <col min="7429" max="7429" width="29.140625" style="191" customWidth="1"/>
    <col min="7430" max="7430" width="7.85546875" style="191" bestFit="1" customWidth="1"/>
    <col min="7431" max="7431" width="7" style="191" customWidth="1"/>
    <col min="7432" max="7432" width="7.85546875" style="191" bestFit="1" customWidth="1"/>
    <col min="7433" max="7433" width="8.42578125" style="191" customWidth="1"/>
    <col min="7434" max="7434" width="7" style="191" customWidth="1"/>
    <col min="7435" max="7435" width="6.28515625" style="191" customWidth="1"/>
    <col min="7436" max="7436" width="7" style="191" customWidth="1"/>
    <col min="7437" max="7437" width="6.7109375" style="191" customWidth="1"/>
    <col min="7438" max="7438" width="7" style="191" customWidth="1"/>
    <col min="7439" max="7439" width="6.42578125" style="191" customWidth="1"/>
    <col min="7440" max="7680" width="11.42578125" style="191"/>
    <col min="7681" max="7681" width="0.140625" style="191" customWidth="1"/>
    <col min="7682" max="7682" width="2.7109375" style="191" customWidth="1"/>
    <col min="7683" max="7683" width="15.42578125" style="191" customWidth="1"/>
    <col min="7684" max="7684" width="1.28515625" style="191" customWidth="1"/>
    <col min="7685" max="7685" width="29.140625" style="191" customWidth="1"/>
    <col min="7686" max="7686" width="7.85546875" style="191" bestFit="1" customWidth="1"/>
    <col min="7687" max="7687" width="7" style="191" customWidth="1"/>
    <col min="7688" max="7688" width="7.85546875" style="191" bestFit="1" customWidth="1"/>
    <col min="7689" max="7689" width="8.42578125" style="191" customWidth="1"/>
    <col min="7690" max="7690" width="7" style="191" customWidth="1"/>
    <col min="7691" max="7691" width="6.28515625" style="191" customWidth="1"/>
    <col min="7692" max="7692" width="7" style="191" customWidth="1"/>
    <col min="7693" max="7693" width="6.7109375" style="191" customWidth="1"/>
    <col min="7694" max="7694" width="7" style="191" customWidth="1"/>
    <col min="7695" max="7695" width="6.42578125" style="191" customWidth="1"/>
    <col min="7696" max="7936" width="11.42578125" style="191"/>
    <col min="7937" max="7937" width="0.140625" style="191" customWidth="1"/>
    <col min="7938" max="7938" width="2.7109375" style="191" customWidth="1"/>
    <col min="7939" max="7939" width="15.42578125" style="191" customWidth="1"/>
    <col min="7940" max="7940" width="1.28515625" style="191" customWidth="1"/>
    <col min="7941" max="7941" width="29.140625" style="191" customWidth="1"/>
    <col min="7942" max="7942" width="7.85546875" style="191" bestFit="1" customWidth="1"/>
    <col min="7943" max="7943" width="7" style="191" customWidth="1"/>
    <col min="7944" max="7944" width="7.85546875" style="191" bestFit="1" customWidth="1"/>
    <col min="7945" max="7945" width="8.42578125" style="191" customWidth="1"/>
    <col min="7946" max="7946" width="7" style="191" customWidth="1"/>
    <col min="7947" max="7947" width="6.28515625" style="191" customWidth="1"/>
    <col min="7948" max="7948" width="7" style="191" customWidth="1"/>
    <col min="7949" max="7949" width="6.7109375" style="191" customWidth="1"/>
    <col min="7950" max="7950" width="7" style="191" customWidth="1"/>
    <col min="7951" max="7951" width="6.42578125" style="191" customWidth="1"/>
    <col min="7952" max="8192" width="11.42578125" style="191"/>
    <col min="8193" max="8193" width="0.140625" style="191" customWidth="1"/>
    <col min="8194" max="8194" width="2.7109375" style="191" customWidth="1"/>
    <col min="8195" max="8195" width="15.42578125" style="191" customWidth="1"/>
    <col min="8196" max="8196" width="1.28515625" style="191" customWidth="1"/>
    <col min="8197" max="8197" width="29.140625" style="191" customWidth="1"/>
    <col min="8198" max="8198" width="7.85546875" style="191" bestFit="1" customWidth="1"/>
    <col min="8199" max="8199" width="7" style="191" customWidth="1"/>
    <col min="8200" max="8200" width="7.85546875" style="191" bestFit="1" customWidth="1"/>
    <col min="8201" max="8201" width="8.42578125" style="191" customWidth="1"/>
    <col min="8202" max="8202" width="7" style="191" customWidth="1"/>
    <col min="8203" max="8203" width="6.28515625" style="191" customWidth="1"/>
    <col min="8204" max="8204" width="7" style="191" customWidth="1"/>
    <col min="8205" max="8205" width="6.7109375" style="191" customWidth="1"/>
    <col min="8206" max="8206" width="7" style="191" customWidth="1"/>
    <col min="8207" max="8207" width="6.42578125" style="191" customWidth="1"/>
    <col min="8208" max="8448" width="11.42578125" style="191"/>
    <col min="8449" max="8449" width="0.140625" style="191" customWidth="1"/>
    <col min="8450" max="8450" width="2.7109375" style="191" customWidth="1"/>
    <col min="8451" max="8451" width="15.42578125" style="191" customWidth="1"/>
    <col min="8452" max="8452" width="1.28515625" style="191" customWidth="1"/>
    <col min="8453" max="8453" width="29.140625" style="191" customWidth="1"/>
    <col min="8454" max="8454" width="7.85546875" style="191" bestFit="1" customWidth="1"/>
    <col min="8455" max="8455" width="7" style="191" customWidth="1"/>
    <col min="8456" max="8456" width="7.85546875" style="191" bestFit="1" customWidth="1"/>
    <col min="8457" max="8457" width="8.42578125" style="191" customWidth="1"/>
    <col min="8458" max="8458" width="7" style="191" customWidth="1"/>
    <col min="8459" max="8459" width="6.28515625" style="191" customWidth="1"/>
    <col min="8460" max="8460" width="7" style="191" customWidth="1"/>
    <col min="8461" max="8461" width="6.7109375" style="191" customWidth="1"/>
    <col min="8462" max="8462" width="7" style="191" customWidth="1"/>
    <col min="8463" max="8463" width="6.42578125" style="191" customWidth="1"/>
    <col min="8464" max="8704" width="11.42578125" style="191"/>
    <col min="8705" max="8705" width="0.140625" style="191" customWidth="1"/>
    <col min="8706" max="8706" width="2.7109375" style="191" customWidth="1"/>
    <col min="8707" max="8707" width="15.42578125" style="191" customWidth="1"/>
    <col min="8708" max="8708" width="1.28515625" style="191" customWidth="1"/>
    <col min="8709" max="8709" width="29.140625" style="191" customWidth="1"/>
    <col min="8710" max="8710" width="7.85546875" style="191" bestFit="1" customWidth="1"/>
    <col min="8711" max="8711" width="7" style="191" customWidth="1"/>
    <col min="8712" max="8712" width="7.85546875" style="191" bestFit="1" customWidth="1"/>
    <col min="8713" max="8713" width="8.42578125" style="191" customWidth="1"/>
    <col min="8714" max="8714" width="7" style="191" customWidth="1"/>
    <col min="8715" max="8715" width="6.28515625" style="191" customWidth="1"/>
    <col min="8716" max="8716" width="7" style="191" customWidth="1"/>
    <col min="8717" max="8717" width="6.7109375" style="191" customWidth="1"/>
    <col min="8718" max="8718" width="7" style="191" customWidth="1"/>
    <col min="8719" max="8719" width="6.42578125" style="191" customWidth="1"/>
    <col min="8720" max="8960" width="11.42578125" style="191"/>
    <col min="8961" max="8961" width="0.140625" style="191" customWidth="1"/>
    <col min="8962" max="8962" width="2.7109375" style="191" customWidth="1"/>
    <col min="8963" max="8963" width="15.42578125" style="191" customWidth="1"/>
    <col min="8964" max="8964" width="1.28515625" style="191" customWidth="1"/>
    <col min="8965" max="8965" width="29.140625" style="191" customWidth="1"/>
    <col min="8966" max="8966" width="7.85546875" style="191" bestFit="1" customWidth="1"/>
    <col min="8967" max="8967" width="7" style="191" customWidth="1"/>
    <col min="8968" max="8968" width="7.85546875" style="191" bestFit="1" customWidth="1"/>
    <col min="8969" max="8969" width="8.42578125" style="191" customWidth="1"/>
    <col min="8970" max="8970" width="7" style="191" customWidth="1"/>
    <col min="8971" max="8971" width="6.28515625" style="191" customWidth="1"/>
    <col min="8972" max="8972" width="7" style="191" customWidth="1"/>
    <col min="8973" max="8973" width="6.7109375" style="191" customWidth="1"/>
    <col min="8974" max="8974" width="7" style="191" customWidth="1"/>
    <col min="8975" max="8975" width="6.42578125" style="191" customWidth="1"/>
    <col min="8976" max="9216" width="11.42578125" style="191"/>
    <col min="9217" max="9217" width="0.140625" style="191" customWidth="1"/>
    <col min="9218" max="9218" width="2.7109375" style="191" customWidth="1"/>
    <col min="9219" max="9219" width="15.42578125" style="191" customWidth="1"/>
    <col min="9220" max="9220" width="1.28515625" style="191" customWidth="1"/>
    <col min="9221" max="9221" width="29.140625" style="191" customWidth="1"/>
    <col min="9222" max="9222" width="7.85546875" style="191" bestFit="1" customWidth="1"/>
    <col min="9223" max="9223" width="7" style="191" customWidth="1"/>
    <col min="9224" max="9224" width="7.85546875" style="191" bestFit="1" customWidth="1"/>
    <col min="9225" max="9225" width="8.42578125" style="191" customWidth="1"/>
    <col min="9226" max="9226" width="7" style="191" customWidth="1"/>
    <col min="9227" max="9227" width="6.28515625" style="191" customWidth="1"/>
    <col min="9228" max="9228" width="7" style="191" customWidth="1"/>
    <col min="9229" max="9229" width="6.7109375" style="191" customWidth="1"/>
    <col min="9230" max="9230" width="7" style="191" customWidth="1"/>
    <col min="9231" max="9231" width="6.42578125" style="191" customWidth="1"/>
    <col min="9232" max="9472" width="11.42578125" style="191"/>
    <col min="9473" max="9473" width="0.140625" style="191" customWidth="1"/>
    <col min="9474" max="9474" width="2.7109375" style="191" customWidth="1"/>
    <col min="9475" max="9475" width="15.42578125" style="191" customWidth="1"/>
    <col min="9476" max="9476" width="1.28515625" style="191" customWidth="1"/>
    <col min="9477" max="9477" width="29.140625" style="191" customWidth="1"/>
    <col min="9478" max="9478" width="7.85546875" style="191" bestFit="1" customWidth="1"/>
    <col min="9479" max="9479" width="7" style="191" customWidth="1"/>
    <col min="9480" max="9480" width="7.85546875" style="191" bestFit="1" customWidth="1"/>
    <col min="9481" max="9481" width="8.42578125" style="191" customWidth="1"/>
    <col min="9482" max="9482" width="7" style="191" customWidth="1"/>
    <col min="9483" max="9483" width="6.28515625" style="191" customWidth="1"/>
    <col min="9484" max="9484" width="7" style="191" customWidth="1"/>
    <col min="9485" max="9485" width="6.7109375" style="191" customWidth="1"/>
    <col min="9486" max="9486" width="7" style="191" customWidth="1"/>
    <col min="9487" max="9487" width="6.42578125" style="191" customWidth="1"/>
    <col min="9488" max="9728" width="11.42578125" style="191"/>
    <col min="9729" max="9729" width="0.140625" style="191" customWidth="1"/>
    <col min="9730" max="9730" width="2.7109375" style="191" customWidth="1"/>
    <col min="9731" max="9731" width="15.42578125" style="191" customWidth="1"/>
    <col min="9732" max="9732" width="1.28515625" style="191" customWidth="1"/>
    <col min="9733" max="9733" width="29.140625" style="191" customWidth="1"/>
    <col min="9734" max="9734" width="7.85546875" style="191" bestFit="1" customWidth="1"/>
    <col min="9735" max="9735" width="7" style="191" customWidth="1"/>
    <col min="9736" max="9736" width="7.85546875" style="191" bestFit="1" customWidth="1"/>
    <col min="9737" max="9737" width="8.42578125" style="191" customWidth="1"/>
    <col min="9738" max="9738" width="7" style="191" customWidth="1"/>
    <col min="9739" max="9739" width="6.28515625" style="191" customWidth="1"/>
    <col min="9740" max="9740" width="7" style="191" customWidth="1"/>
    <col min="9741" max="9741" width="6.7109375" style="191" customWidth="1"/>
    <col min="9742" max="9742" width="7" style="191" customWidth="1"/>
    <col min="9743" max="9743" width="6.42578125" style="191" customWidth="1"/>
    <col min="9744" max="9984" width="11.42578125" style="191"/>
    <col min="9985" max="9985" width="0.140625" style="191" customWidth="1"/>
    <col min="9986" max="9986" width="2.7109375" style="191" customWidth="1"/>
    <col min="9987" max="9987" width="15.42578125" style="191" customWidth="1"/>
    <col min="9988" max="9988" width="1.28515625" style="191" customWidth="1"/>
    <col min="9989" max="9989" width="29.140625" style="191" customWidth="1"/>
    <col min="9990" max="9990" width="7.85546875" style="191" bestFit="1" customWidth="1"/>
    <col min="9991" max="9991" width="7" style="191" customWidth="1"/>
    <col min="9992" max="9992" width="7.85546875" style="191" bestFit="1" customWidth="1"/>
    <col min="9993" max="9993" width="8.42578125" style="191" customWidth="1"/>
    <col min="9994" max="9994" width="7" style="191" customWidth="1"/>
    <col min="9995" max="9995" width="6.28515625" style="191" customWidth="1"/>
    <col min="9996" max="9996" width="7" style="191" customWidth="1"/>
    <col min="9997" max="9997" width="6.7109375" style="191" customWidth="1"/>
    <col min="9998" max="9998" width="7" style="191" customWidth="1"/>
    <col min="9999" max="9999" width="6.42578125" style="191" customWidth="1"/>
    <col min="10000" max="10240" width="11.42578125" style="191"/>
    <col min="10241" max="10241" width="0.140625" style="191" customWidth="1"/>
    <col min="10242" max="10242" width="2.7109375" style="191" customWidth="1"/>
    <col min="10243" max="10243" width="15.42578125" style="191" customWidth="1"/>
    <col min="10244" max="10244" width="1.28515625" style="191" customWidth="1"/>
    <col min="10245" max="10245" width="29.140625" style="191" customWidth="1"/>
    <col min="10246" max="10246" width="7.85546875" style="191" bestFit="1" customWidth="1"/>
    <col min="10247" max="10247" width="7" style="191" customWidth="1"/>
    <col min="10248" max="10248" width="7.85546875" style="191" bestFit="1" customWidth="1"/>
    <col min="10249" max="10249" width="8.42578125" style="191" customWidth="1"/>
    <col min="10250" max="10250" width="7" style="191" customWidth="1"/>
    <col min="10251" max="10251" width="6.28515625" style="191" customWidth="1"/>
    <col min="10252" max="10252" width="7" style="191" customWidth="1"/>
    <col min="10253" max="10253" width="6.7109375" style="191" customWidth="1"/>
    <col min="10254" max="10254" width="7" style="191" customWidth="1"/>
    <col min="10255" max="10255" width="6.42578125" style="191" customWidth="1"/>
    <col min="10256" max="10496" width="11.42578125" style="191"/>
    <col min="10497" max="10497" width="0.140625" style="191" customWidth="1"/>
    <col min="10498" max="10498" width="2.7109375" style="191" customWidth="1"/>
    <col min="10499" max="10499" width="15.42578125" style="191" customWidth="1"/>
    <col min="10500" max="10500" width="1.28515625" style="191" customWidth="1"/>
    <col min="10501" max="10501" width="29.140625" style="191" customWidth="1"/>
    <col min="10502" max="10502" width="7.85546875" style="191" bestFit="1" customWidth="1"/>
    <col min="10503" max="10503" width="7" style="191" customWidth="1"/>
    <col min="10504" max="10504" width="7.85546875" style="191" bestFit="1" customWidth="1"/>
    <col min="10505" max="10505" width="8.42578125" style="191" customWidth="1"/>
    <col min="10506" max="10506" width="7" style="191" customWidth="1"/>
    <col min="10507" max="10507" width="6.28515625" style="191" customWidth="1"/>
    <col min="10508" max="10508" width="7" style="191" customWidth="1"/>
    <col min="10509" max="10509" width="6.7109375" style="191" customWidth="1"/>
    <col min="10510" max="10510" width="7" style="191" customWidth="1"/>
    <col min="10511" max="10511" width="6.42578125" style="191" customWidth="1"/>
    <col min="10512" max="10752" width="11.42578125" style="191"/>
    <col min="10753" max="10753" width="0.140625" style="191" customWidth="1"/>
    <col min="10754" max="10754" width="2.7109375" style="191" customWidth="1"/>
    <col min="10755" max="10755" width="15.42578125" style="191" customWidth="1"/>
    <col min="10756" max="10756" width="1.28515625" style="191" customWidth="1"/>
    <col min="10757" max="10757" width="29.140625" style="191" customWidth="1"/>
    <col min="10758" max="10758" width="7.85546875" style="191" bestFit="1" customWidth="1"/>
    <col min="10759" max="10759" width="7" style="191" customWidth="1"/>
    <col min="10760" max="10760" width="7.85546875" style="191" bestFit="1" customWidth="1"/>
    <col min="10761" max="10761" width="8.42578125" style="191" customWidth="1"/>
    <col min="10762" max="10762" width="7" style="191" customWidth="1"/>
    <col min="10763" max="10763" width="6.28515625" style="191" customWidth="1"/>
    <col min="10764" max="10764" width="7" style="191" customWidth="1"/>
    <col min="10765" max="10765" width="6.7109375" style="191" customWidth="1"/>
    <col min="10766" max="10766" width="7" style="191" customWidth="1"/>
    <col min="10767" max="10767" width="6.42578125" style="191" customWidth="1"/>
    <col min="10768" max="11008" width="11.42578125" style="191"/>
    <col min="11009" max="11009" width="0.140625" style="191" customWidth="1"/>
    <col min="11010" max="11010" width="2.7109375" style="191" customWidth="1"/>
    <col min="11011" max="11011" width="15.42578125" style="191" customWidth="1"/>
    <col min="11012" max="11012" width="1.28515625" style="191" customWidth="1"/>
    <col min="11013" max="11013" width="29.140625" style="191" customWidth="1"/>
    <col min="11014" max="11014" width="7.85546875" style="191" bestFit="1" customWidth="1"/>
    <col min="11015" max="11015" width="7" style="191" customWidth="1"/>
    <col min="11016" max="11016" width="7.85546875" style="191" bestFit="1" customWidth="1"/>
    <col min="11017" max="11017" width="8.42578125" style="191" customWidth="1"/>
    <col min="11018" max="11018" width="7" style="191" customWidth="1"/>
    <col min="11019" max="11019" width="6.28515625" style="191" customWidth="1"/>
    <col min="11020" max="11020" width="7" style="191" customWidth="1"/>
    <col min="11021" max="11021" width="6.7109375" style="191" customWidth="1"/>
    <col min="11022" max="11022" width="7" style="191" customWidth="1"/>
    <col min="11023" max="11023" width="6.42578125" style="191" customWidth="1"/>
    <col min="11024" max="11264" width="11.42578125" style="191"/>
    <col min="11265" max="11265" width="0.140625" style="191" customWidth="1"/>
    <col min="11266" max="11266" width="2.7109375" style="191" customWidth="1"/>
    <col min="11267" max="11267" width="15.42578125" style="191" customWidth="1"/>
    <col min="11268" max="11268" width="1.28515625" style="191" customWidth="1"/>
    <col min="11269" max="11269" width="29.140625" style="191" customWidth="1"/>
    <col min="11270" max="11270" width="7.85546875" style="191" bestFit="1" customWidth="1"/>
    <col min="11271" max="11271" width="7" style="191" customWidth="1"/>
    <col min="11272" max="11272" width="7.85546875" style="191" bestFit="1" customWidth="1"/>
    <col min="11273" max="11273" width="8.42578125" style="191" customWidth="1"/>
    <col min="11274" max="11274" width="7" style="191" customWidth="1"/>
    <col min="11275" max="11275" width="6.28515625" style="191" customWidth="1"/>
    <col min="11276" max="11276" width="7" style="191" customWidth="1"/>
    <col min="11277" max="11277" width="6.7109375" style="191" customWidth="1"/>
    <col min="11278" max="11278" width="7" style="191" customWidth="1"/>
    <col min="11279" max="11279" width="6.42578125" style="191" customWidth="1"/>
    <col min="11280" max="11520" width="11.42578125" style="191"/>
    <col min="11521" max="11521" width="0.140625" style="191" customWidth="1"/>
    <col min="11522" max="11522" width="2.7109375" style="191" customWidth="1"/>
    <col min="11523" max="11523" width="15.42578125" style="191" customWidth="1"/>
    <col min="11524" max="11524" width="1.28515625" style="191" customWidth="1"/>
    <col min="11525" max="11525" width="29.140625" style="191" customWidth="1"/>
    <col min="11526" max="11526" width="7.85546875" style="191" bestFit="1" customWidth="1"/>
    <col min="11527" max="11527" width="7" style="191" customWidth="1"/>
    <col min="11528" max="11528" width="7.85546875" style="191" bestFit="1" customWidth="1"/>
    <col min="11529" max="11529" width="8.42578125" style="191" customWidth="1"/>
    <col min="11530" max="11530" width="7" style="191" customWidth="1"/>
    <col min="11531" max="11531" width="6.28515625" style="191" customWidth="1"/>
    <col min="11532" max="11532" width="7" style="191" customWidth="1"/>
    <col min="11533" max="11533" width="6.7109375" style="191" customWidth="1"/>
    <col min="11534" max="11534" width="7" style="191" customWidth="1"/>
    <col min="11535" max="11535" width="6.42578125" style="191" customWidth="1"/>
    <col min="11536" max="11776" width="11.42578125" style="191"/>
    <col min="11777" max="11777" width="0.140625" style="191" customWidth="1"/>
    <col min="11778" max="11778" width="2.7109375" style="191" customWidth="1"/>
    <col min="11779" max="11779" width="15.42578125" style="191" customWidth="1"/>
    <col min="11780" max="11780" width="1.28515625" style="191" customWidth="1"/>
    <col min="11781" max="11781" width="29.140625" style="191" customWidth="1"/>
    <col min="11782" max="11782" width="7.85546875" style="191" bestFit="1" customWidth="1"/>
    <col min="11783" max="11783" width="7" style="191" customWidth="1"/>
    <col min="11784" max="11784" width="7.85546875" style="191" bestFit="1" customWidth="1"/>
    <col min="11785" max="11785" width="8.42578125" style="191" customWidth="1"/>
    <col min="11786" max="11786" width="7" style="191" customWidth="1"/>
    <col min="11787" max="11787" width="6.28515625" style="191" customWidth="1"/>
    <col min="11788" max="11788" width="7" style="191" customWidth="1"/>
    <col min="11789" max="11789" width="6.7109375" style="191" customWidth="1"/>
    <col min="11790" max="11790" width="7" style="191" customWidth="1"/>
    <col min="11791" max="11791" width="6.42578125" style="191" customWidth="1"/>
    <col min="11792" max="12032" width="11.42578125" style="191"/>
    <col min="12033" max="12033" width="0.140625" style="191" customWidth="1"/>
    <col min="12034" max="12034" width="2.7109375" style="191" customWidth="1"/>
    <col min="12035" max="12035" width="15.42578125" style="191" customWidth="1"/>
    <col min="12036" max="12036" width="1.28515625" style="191" customWidth="1"/>
    <col min="12037" max="12037" width="29.140625" style="191" customWidth="1"/>
    <col min="12038" max="12038" width="7.85546875" style="191" bestFit="1" customWidth="1"/>
    <col min="12039" max="12039" width="7" style="191" customWidth="1"/>
    <col min="12040" max="12040" width="7.85546875" style="191" bestFit="1" customWidth="1"/>
    <col min="12041" max="12041" width="8.42578125" style="191" customWidth="1"/>
    <col min="12042" max="12042" width="7" style="191" customWidth="1"/>
    <col min="12043" max="12043" width="6.28515625" style="191" customWidth="1"/>
    <col min="12044" max="12044" width="7" style="191" customWidth="1"/>
    <col min="12045" max="12045" width="6.7109375" style="191" customWidth="1"/>
    <col min="12046" max="12046" width="7" style="191" customWidth="1"/>
    <col min="12047" max="12047" width="6.42578125" style="191" customWidth="1"/>
    <col min="12048" max="12288" width="11.42578125" style="191"/>
    <col min="12289" max="12289" width="0.140625" style="191" customWidth="1"/>
    <col min="12290" max="12290" width="2.7109375" style="191" customWidth="1"/>
    <col min="12291" max="12291" width="15.42578125" style="191" customWidth="1"/>
    <col min="12292" max="12292" width="1.28515625" style="191" customWidth="1"/>
    <col min="12293" max="12293" width="29.140625" style="191" customWidth="1"/>
    <col min="12294" max="12294" width="7.85546875" style="191" bestFit="1" customWidth="1"/>
    <col min="12295" max="12295" width="7" style="191" customWidth="1"/>
    <col min="12296" max="12296" width="7.85546875" style="191" bestFit="1" customWidth="1"/>
    <col min="12297" max="12297" width="8.42578125" style="191" customWidth="1"/>
    <col min="12298" max="12298" width="7" style="191" customWidth="1"/>
    <col min="12299" max="12299" width="6.28515625" style="191" customWidth="1"/>
    <col min="12300" max="12300" width="7" style="191" customWidth="1"/>
    <col min="12301" max="12301" width="6.7109375" style="191" customWidth="1"/>
    <col min="12302" max="12302" width="7" style="191" customWidth="1"/>
    <col min="12303" max="12303" width="6.42578125" style="191" customWidth="1"/>
    <col min="12304" max="12544" width="11.42578125" style="191"/>
    <col min="12545" max="12545" width="0.140625" style="191" customWidth="1"/>
    <col min="12546" max="12546" width="2.7109375" style="191" customWidth="1"/>
    <col min="12547" max="12547" width="15.42578125" style="191" customWidth="1"/>
    <col min="12548" max="12548" width="1.28515625" style="191" customWidth="1"/>
    <col min="12549" max="12549" width="29.140625" style="191" customWidth="1"/>
    <col min="12550" max="12550" width="7.85546875" style="191" bestFit="1" customWidth="1"/>
    <col min="12551" max="12551" width="7" style="191" customWidth="1"/>
    <col min="12552" max="12552" width="7.85546875" style="191" bestFit="1" customWidth="1"/>
    <col min="12553" max="12553" width="8.42578125" style="191" customWidth="1"/>
    <col min="12554" max="12554" width="7" style="191" customWidth="1"/>
    <col min="12555" max="12555" width="6.28515625" style="191" customWidth="1"/>
    <col min="12556" max="12556" width="7" style="191" customWidth="1"/>
    <col min="12557" max="12557" width="6.7109375" style="191" customWidth="1"/>
    <col min="12558" max="12558" width="7" style="191" customWidth="1"/>
    <col min="12559" max="12559" width="6.42578125" style="191" customWidth="1"/>
    <col min="12560" max="12800" width="11.42578125" style="191"/>
    <col min="12801" max="12801" width="0.140625" style="191" customWidth="1"/>
    <col min="12802" max="12802" width="2.7109375" style="191" customWidth="1"/>
    <col min="12803" max="12803" width="15.42578125" style="191" customWidth="1"/>
    <col min="12804" max="12804" width="1.28515625" style="191" customWidth="1"/>
    <col min="12805" max="12805" width="29.140625" style="191" customWidth="1"/>
    <col min="12806" max="12806" width="7.85546875" style="191" bestFit="1" customWidth="1"/>
    <col min="12807" max="12807" width="7" style="191" customWidth="1"/>
    <col min="12808" max="12808" width="7.85546875" style="191" bestFit="1" customWidth="1"/>
    <col min="12809" max="12809" width="8.42578125" style="191" customWidth="1"/>
    <col min="12810" max="12810" width="7" style="191" customWidth="1"/>
    <col min="12811" max="12811" width="6.28515625" style="191" customWidth="1"/>
    <col min="12812" max="12812" width="7" style="191" customWidth="1"/>
    <col min="12813" max="12813" width="6.7109375" style="191" customWidth="1"/>
    <col min="12814" max="12814" width="7" style="191" customWidth="1"/>
    <col min="12815" max="12815" width="6.42578125" style="191" customWidth="1"/>
    <col min="12816" max="13056" width="11.42578125" style="191"/>
    <col min="13057" max="13057" width="0.140625" style="191" customWidth="1"/>
    <col min="13058" max="13058" width="2.7109375" style="191" customWidth="1"/>
    <col min="13059" max="13059" width="15.42578125" style="191" customWidth="1"/>
    <col min="13060" max="13060" width="1.28515625" style="191" customWidth="1"/>
    <col min="13061" max="13061" width="29.140625" style="191" customWidth="1"/>
    <col min="13062" max="13062" width="7.85546875" style="191" bestFit="1" customWidth="1"/>
    <col min="13063" max="13063" width="7" style="191" customWidth="1"/>
    <col min="13064" max="13064" width="7.85546875" style="191" bestFit="1" customWidth="1"/>
    <col min="13065" max="13065" width="8.42578125" style="191" customWidth="1"/>
    <col min="13066" max="13066" width="7" style="191" customWidth="1"/>
    <col min="13067" max="13067" width="6.28515625" style="191" customWidth="1"/>
    <col min="13068" max="13068" width="7" style="191" customWidth="1"/>
    <col min="13069" max="13069" width="6.7109375" style="191" customWidth="1"/>
    <col min="13070" max="13070" width="7" style="191" customWidth="1"/>
    <col min="13071" max="13071" width="6.42578125" style="191" customWidth="1"/>
    <col min="13072" max="13312" width="11.42578125" style="191"/>
    <col min="13313" max="13313" width="0.140625" style="191" customWidth="1"/>
    <col min="13314" max="13314" width="2.7109375" style="191" customWidth="1"/>
    <col min="13315" max="13315" width="15.42578125" style="191" customWidth="1"/>
    <col min="13316" max="13316" width="1.28515625" style="191" customWidth="1"/>
    <col min="13317" max="13317" width="29.140625" style="191" customWidth="1"/>
    <col min="13318" max="13318" width="7.85546875" style="191" bestFit="1" customWidth="1"/>
    <col min="13319" max="13319" width="7" style="191" customWidth="1"/>
    <col min="13320" max="13320" width="7.85546875" style="191" bestFit="1" customWidth="1"/>
    <col min="13321" max="13321" width="8.42578125" style="191" customWidth="1"/>
    <col min="13322" max="13322" width="7" style="191" customWidth="1"/>
    <col min="13323" max="13323" width="6.28515625" style="191" customWidth="1"/>
    <col min="13324" max="13324" width="7" style="191" customWidth="1"/>
    <col min="13325" max="13325" width="6.7109375" style="191" customWidth="1"/>
    <col min="13326" max="13326" width="7" style="191" customWidth="1"/>
    <col min="13327" max="13327" width="6.42578125" style="191" customWidth="1"/>
    <col min="13328" max="13568" width="11.42578125" style="191"/>
    <col min="13569" max="13569" width="0.140625" style="191" customWidth="1"/>
    <col min="13570" max="13570" width="2.7109375" style="191" customWidth="1"/>
    <col min="13571" max="13571" width="15.42578125" style="191" customWidth="1"/>
    <col min="13572" max="13572" width="1.28515625" style="191" customWidth="1"/>
    <col min="13573" max="13573" width="29.140625" style="191" customWidth="1"/>
    <col min="13574" max="13574" width="7.85546875" style="191" bestFit="1" customWidth="1"/>
    <col min="13575" max="13575" width="7" style="191" customWidth="1"/>
    <col min="13576" max="13576" width="7.85546875" style="191" bestFit="1" customWidth="1"/>
    <col min="13577" max="13577" width="8.42578125" style="191" customWidth="1"/>
    <col min="13578" max="13578" width="7" style="191" customWidth="1"/>
    <col min="13579" max="13579" width="6.28515625" style="191" customWidth="1"/>
    <col min="13580" max="13580" width="7" style="191" customWidth="1"/>
    <col min="13581" max="13581" width="6.7109375" style="191" customWidth="1"/>
    <col min="13582" max="13582" width="7" style="191" customWidth="1"/>
    <col min="13583" max="13583" width="6.42578125" style="191" customWidth="1"/>
    <col min="13584" max="13824" width="11.42578125" style="191"/>
    <col min="13825" max="13825" width="0.140625" style="191" customWidth="1"/>
    <col min="13826" max="13826" width="2.7109375" style="191" customWidth="1"/>
    <col min="13827" max="13827" width="15.42578125" style="191" customWidth="1"/>
    <col min="13828" max="13828" width="1.28515625" style="191" customWidth="1"/>
    <col min="13829" max="13829" width="29.140625" style="191" customWidth="1"/>
    <col min="13830" max="13830" width="7.85546875" style="191" bestFit="1" customWidth="1"/>
    <col min="13831" max="13831" width="7" style="191" customWidth="1"/>
    <col min="13832" max="13832" width="7.85546875" style="191" bestFit="1" customWidth="1"/>
    <col min="13833" max="13833" width="8.42578125" style="191" customWidth="1"/>
    <col min="13834" max="13834" width="7" style="191" customWidth="1"/>
    <col min="13835" max="13835" width="6.28515625" style="191" customWidth="1"/>
    <col min="13836" max="13836" width="7" style="191" customWidth="1"/>
    <col min="13837" max="13837" width="6.7109375" style="191" customWidth="1"/>
    <col min="13838" max="13838" width="7" style="191" customWidth="1"/>
    <col min="13839" max="13839" width="6.42578125" style="191" customWidth="1"/>
    <col min="13840" max="14080" width="11.42578125" style="191"/>
    <col min="14081" max="14081" width="0.140625" style="191" customWidth="1"/>
    <col min="14082" max="14082" width="2.7109375" style="191" customWidth="1"/>
    <col min="14083" max="14083" width="15.42578125" style="191" customWidth="1"/>
    <col min="14084" max="14084" width="1.28515625" style="191" customWidth="1"/>
    <col min="14085" max="14085" width="29.140625" style="191" customWidth="1"/>
    <col min="14086" max="14086" width="7.85546875" style="191" bestFit="1" customWidth="1"/>
    <col min="14087" max="14087" width="7" style="191" customWidth="1"/>
    <col min="14088" max="14088" width="7.85546875" style="191" bestFit="1" customWidth="1"/>
    <col min="14089" max="14089" width="8.42578125" style="191" customWidth="1"/>
    <col min="14090" max="14090" width="7" style="191" customWidth="1"/>
    <col min="14091" max="14091" width="6.28515625" style="191" customWidth="1"/>
    <col min="14092" max="14092" width="7" style="191" customWidth="1"/>
    <col min="14093" max="14093" width="6.7109375" style="191" customWidth="1"/>
    <col min="14094" max="14094" width="7" style="191" customWidth="1"/>
    <col min="14095" max="14095" width="6.42578125" style="191" customWidth="1"/>
    <col min="14096" max="14336" width="11.42578125" style="191"/>
    <col min="14337" max="14337" width="0.140625" style="191" customWidth="1"/>
    <col min="14338" max="14338" width="2.7109375" style="191" customWidth="1"/>
    <col min="14339" max="14339" width="15.42578125" style="191" customWidth="1"/>
    <col min="14340" max="14340" width="1.28515625" style="191" customWidth="1"/>
    <col min="14341" max="14341" width="29.140625" style="191" customWidth="1"/>
    <col min="14342" max="14342" width="7.85546875" style="191" bestFit="1" customWidth="1"/>
    <col min="14343" max="14343" width="7" style="191" customWidth="1"/>
    <col min="14344" max="14344" width="7.85546875" style="191" bestFit="1" customWidth="1"/>
    <col min="14345" max="14345" width="8.42578125" style="191" customWidth="1"/>
    <col min="14346" max="14346" width="7" style="191" customWidth="1"/>
    <col min="14347" max="14347" width="6.28515625" style="191" customWidth="1"/>
    <col min="14348" max="14348" width="7" style="191" customWidth="1"/>
    <col min="14349" max="14349" width="6.7109375" style="191" customWidth="1"/>
    <col min="14350" max="14350" width="7" style="191" customWidth="1"/>
    <col min="14351" max="14351" width="6.42578125" style="191" customWidth="1"/>
    <col min="14352" max="14592" width="11.42578125" style="191"/>
    <col min="14593" max="14593" width="0.140625" style="191" customWidth="1"/>
    <col min="14594" max="14594" width="2.7109375" style="191" customWidth="1"/>
    <col min="14595" max="14595" width="15.42578125" style="191" customWidth="1"/>
    <col min="14596" max="14596" width="1.28515625" style="191" customWidth="1"/>
    <col min="14597" max="14597" width="29.140625" style="191" customWidth="1"/>
    <col min="14598" max="14598" width="7.85546875" style="191" bestFit="1" customWidth="1"/>
    <col min="14599" max="14599" width="7" style="191" customWidth="1"/>
    <col min="14600" max="14600" width="7.85546875" style="191" bestFit="1" customWidth="1"/>
    <col min="14601" max="14601" width="8.42578125" style="191" customWidth="1"/>
    <col min="14602" max="14602" width="7" style="191" customWidth="1"/>
    <col min="14603" max="14603" width="6.28515625" style="191" customWidth="1"/>
    <col min="14604" max="14604" width="7" style="191" customWidth="1"/>
    <col min="14605" max="14605" width="6.7109375" style="191" customWidth="1"/>
    <col min="14606" max="14606" width="7" style="191" customWidth="1"/>
    <col min="14607" max="14607" width="6.42578125" style="191" customWidth="1"/>
    <col min="14608" max="14848" width="11.42578125" style="191"/>
    <col min="14849" max="14849" width="0.140625" style="191" customWidth="1"/>
    <col min="14850" max="14850" width="2.7109375" style="191" customWidth="1"/>
    <col min="14851" max="14851" width="15.42578125" style="191" customWidth="1"/>
    <col min="14852" max="14852" width="1.28515625" style="191" customWidth="1"/>
    <col min="14853" max="14853" width="29.140625" style="191" customWidth="1"/>
    <col min="14854" max="14854" width="7.85546875" style="191" bestFit="1" customWidth="1"/>
    <col min="14855" max="14855" width="7" style="191" customWidth="1"/>
    <col min="14856" max="14856" width="7.85546875" style="191" bestFit="1" customWidth="1"/>
    <col min="14857" max="14857" width="8.42578125" style="191" customWidth="1"/>
    <col min="14858" max="14858" width="7" style="191" customWidth="1"/>
    <col min="14859" max="14859" width="6.28515625" style="191" customWidth="1"/>
    <col min="14860" max="14860" width="7" style="191" customWidth="1"/>
    <col min="14861" max="14861" width="6.7109375" style="191" customWidth="1"/>
    <col min="14862" max="14862" width="7" style="191" customWidth="1"/>
    <col min="14863" max="14863" width="6.42578125" style="191" customWidth="1"/>
    <col min="14864" max="15104" width="11.42578125" style="191"/>
    <col min="15105" max="15105" width="0.140625" style="191" customWidth="1"/>
    <col min="15106" max="15106" width="2.7109375" style="191" customWidth="1"/>
    <col min="15107" max="15107" width="15.42578125" style="191" customWidth="1"/>
    <col min="15108" max="15108" width="1.28515625" style="191" customWidth="1"/>
    <col min="15109" max="15109" width="29.140625" style="191" customWidth="1"/>
    <col min="15110" max="15110" width="7.85546875" style="191" bestFit="1" customWidth="1"/>
    <col min="15111" max="15111" width="7" style="191" customWidth="1"/>
    <col min="15112" max="15112" width="7.85546875" style="191" bestFit="1" customWidth="1"/>
    <col min="15113" max="15113" width="8.42578125" style="191" customWidth="1"/>
    <col min="15114" max="15114" width="7" style="191" customWidth="1"/>
    <col min="15115" max="15115" width="6.28515625" style="191" customWidth="1"/>
    <col min="15116" max="15116" width="7" style="191" customWidth="1"/>
    <col min="15117" max="15117" width="6.7109375" style="191" customWidth="1"/>
    <col min="15118" max="15118" width="7" style="191" customWidth="1"/>
    <col min="15119" max="15119" width="6.42578125" style="191" customWidth="1"/>
    <col min="15120" max="15360" width="11.42578125" style="191"/>
    <col min="15361" max="15361" width="0.140625" style="191" customWidth="1"/>
    <col min="15362" max="15362" width="2.7109375" style="191" customWidth="1"/>
    <col min="15363" max="15363" width="15.42578125" style="191" customWidth="1"/>
    <col min="15364" max="15364" width="1.28515625" style="191" customWidth="1"/>
    <col min="15365" max="15365" width="29.140625" style="191" customWidth="1"/>
    <col min="15366" max="15366" width="7.85546875" style="191" bestFit="1" customWidth="1"/>
    <col min="15367" max="15367" width="7" style="191" customWidth="1"/>
    <col min="15368" max="15368" width="7.85546875" style="191" bestFit="1" customWidth="1"/>
    <col min="15369" max="15369" width="8.42578125" style="191" customWidth="1"/>
    <col min="15370" max="15370" width="7" style="191" customWidth="1"/>
    <col min="15371" max="15371" width="6.28515625" style="191" customWidth="1"/>
    <col min="15372" max="15372" width="7" style="191" customWidth="1"/>
    <col min="15373" max="15373" width="6.7109375" style="191" customWidth="1"/>
    <col min="15374" max="15374" width="7" style="191" customWidth="1"/>
    <col min="15375" max="15375" width="6.42578125" style="191" customWidth="1"/>
    <col min="15376" max="15616" width="11.42578125" style="191"/>
    <col min="15617" max="15617" width="0.140625" style="191" customWidth="1"/>
    <col min="15618" max="15618" width="2.7109375" style="191" customWidth="1"/>
    <col min="15619" max="15619" width="15.42578125" style="191" customWidth="1"/>
    <col min="15620" max="15620" width="1.28515625" style="191" customWidth="1"/>
    <col min="15621" max="15621" width="29.140625" style="191" customWidth="1"/>
    <col min="15622" max="15622" width="7.85546875" style="191" bestFit="1" customWidth="1"/>
    <col min="15623" max="15623" width="7" style="191" customWidth="1"/>
    <col min="15624" max="15624" width="7.85546875" style="191" bestFit="1" customWidth="1"/>
    <col min="15625" max="15625" width="8.42578125" style="191" customWidth="1"/>
    <col min="15626" max="15626" width="7" style="191" customWidth="1"/>
    <col min="15627" max="15627" width="6.28515625" style="191" customWidth="1"/>
    <col min="15628" max="15628" width="7" style="191" customWidth="1"/>
    <col min="15629" max="15629" width="6.7109375" style="191" customWidth="1"/>
    <col min="15630" max="15630" width="7" style="191" customWidth="1"/>
    <col min="15631" max="15631" width="6.42578125" style="191" customWidth="1"/>
    <col min="15632" max="15872" width="11.42578125" style="191"/>
    <col min="15873" max="15873" width="0.140625" style="191" customWidth="1"/>
    <col min="15874" max="15874" width="2.7109375" style="191" customWidth="1"/>
    <col min="15875" max="15875" width="15.42578125" style="191" customWidth="1"/>
    <col min="15876" max="15876" width="1.28515625" style="191" customWidth="1"/>
    <col min="15877" max="15877" width="29.140625" style="191" customWidth="1"/>
    <col min="15878" max="15878" width="7.85546875" style="191" bestFit="1" customWidth="1"/>
    <col min="15879" max="15879" width="7" style="191" customWidth="1"/>
    <col min="15880" max="15880" width="7.85546875" style="191" bestFit="1" customWidth="1"/>
    <col min="15881" max="15881" width="8.42578125" style="191" customWidth="1"/>
    <col min="15882" max="15882" width="7" style="191" customWidth="1"/>
    <col min="15883" max="15883" width="6.28515625" style="191" customWidth="1"/>
    <col min="15884" max="15884" width="7" style="191" customWidth="1"/>
    <col min="15885" max="15885" width="6.7109375" style="191" customWidth="1"/>
    <col min="15886" max="15886" width="7" style="191" customWidth="1"/>
    <col min="15887" max="15887" width="6.42578125" style="191" customWidth="1"/>
    <col min="15888" max="16128" width="11.42578125" style="191"/>
    <col min="16129" max="16129" width="0.140625" style="191" customWidth="1"/>
    <col min="16130" max="16130" width="2.7109375" style="191" customWidth="1"/>
    <col min="16131" max="16131" width="15.42578125" style="191" customWidth="1"/>
    <col min="16132" max="16132" width="1.28515625" style="191" customWidth="1"/>
    <col min="16133" max="16133" width="29.140625" style="191" customWidth="1"/>
    <col min="16134" max="16134" width="7.85546875" style="191" bestFit="1" customWidth="1"/>
    <col min="16135" max="16135" width="7" style="191" customWidth="1"/>
    <col min="16136" max="16136" width="7.85546875" style="191" bestFit="1" customWidth="1"/>
    <col min="16137" max="16137" width="8.42578125" style="191" customWidth="1"/>
    <col min="16138" max="16138" width="7" style="191" customWidth="1"/>
    <col min="16139" max="16139" width="6.28515625" style="191" customWidth="1"/>
    <col min="16140" max="16140" width="7" style="191" customWidth="1"/>
    <col min="16141" max="16141" width="6.7109375" style="191" customWidth="1"/>
    <col min="16142" max="16142" width="7" style="191" customWidth="1"/>
    <col min="16143" max="16143" width="6.42578125" style="191" customWidth="1"/>
    <col min="16144" max="16384" width="11.42578125" style="191"/>
  </cols>
  <sheetData>
    <row r="1" spans="3:25" ht="0.75" customHeight="1"/>
    <row r="2" spans="3:25" ht="21" customHeight="1">
      <c r="M2" s="176"/>
      <c r="O2" s="66" t="s">
        <v>36</v>
      </c>
    </row>
    <row r="3" spans="3:25" ht="15" customHeight="1">
      <c r="M3" s="176"/>
      <c r="O3" s="987" t="s">
        <v>559</v>
      </c>
    </row>
    <row r="4" spans="3:25" ht="20.25" customHeight="1">
      <c r="C4" s="6" t="str">
        <f>Indice!C4</f>
        <v>Producción de energía eléctrica</v>
      </c>
    </row>
    <row r="5" spans="3:25" ht="12.75" customHeight="1"/>
    <row r="6" spans="3:25" ht="13.5" customHeight="1"/>
    <row r="7" spans="3:25" s="192" customFormat="1" ht="12.75" customHeight="1">
      <c r="C7" s="1077" t="s">
        <v>483</v>
      </c>
      <c r="E7" s="178"/>
      <c r="F7" s="1078" t="s">
        <v>211</v>
      </c>
      <c r="G7" s="1079"/>
      <c r="H7" s="1078" t="s">
        <v>212</v>
      </c>
      <c r="I7" s="1079"/>
      <c r="J7" s="1078" t="s">
        <v>232</v>
      </c>
      <c r="K7" s="1079"/>
      <c r="L7" s="1078" t="s">
        <v>214</v>
      </c>
      <c r="M7" s="1079"/>
      <c r="N7" s="1078" t="s">
        <v>0</v>
      </c>
      <c r="O7" s="1079"/>
    </row>
    <row r="8" spans="3:25" s="192" customFormat="1" ht="12.75" customHeight="1">
      <c r="C8" s="1077"/>
      <c r="E8" s="179"/>
      <c r="F8" s="180" t="s">
        <v>8</v>
      </c>
      <c r="G8" s="181" t="s">
        <v>560</v>
      </c>
      <c r="H8" s="180" t="s">
        <v>8</v>
      </c>
      <c r="I8" s="181" t="s">
        <v>560</v>
      </c>
      <c r="J8" s="180" t="s">
        <v>8</v>
      </c>
      <c r="K8" s="181" t="s">
        <v>560</v>
      </c>
      <c r="L8" s="180" t="s">
        <v>8</v>
      </c>
      <c r="M8" s="181" t="s">
        <v>560</v>
      </c>
      <c r="N8" s="180" t="s">
        <v>8</v>
      </c>
      <c r="O8" s="181" t="s">
        <v>560</v>
      </c>
    </row>
    <row r="9" spans="3:25" s="193" customFormat="1" ht="12.75" customHeight="1">
      <c r="C9" s="1077"/>
      <c r="E9" s="637" t="s">
        <v>205</v>
      </c>
      <c r="F9" s="459" t="str">
        <f>'Data 1'!E79</f>
        <v>-</v>
      </c>
      <c r="G9" s="460" t="str">
        <f>'Data 1'!F79</f>
        <v>-</v>
      </c>
      <c r="H9" s="459">
        <f>'Data 1'!H79</f>
        <v>3.4808159999999999</v>
      </c>
      <c r="I9" s="460">
        <f>'Data 1'!I79</f>
        <v>-0.81786136504745643</v>
      </c>
      <c r="J9" s="459" t="str">
        <f>'Data 1'!K79</f>
        <v>-</v>
      </c>
      <c r="K9" s="460" t="str">
        <f>'Data 1'!L79</f>
        <v>-</v>
      </c>
      <c r="L9" s="459" t="str">
        <f>'Data 1'!N79</f>
        <v>-</v>
      </c>
      <c r="M9" s="460" t="str">
        <f>'Data 1'!O79</f>
        <v>-</v>
      </c>
      <c r="N9" s="459">
        <f>'Data 1'!Q79</f>
        <v>3.4808159999999999</v>
      </c>
      <c r="O9" s="460">
        <f>'Data 1'!R79</f>
        <v>-0.81786136504745643</v>
      </c>
      <c r="P9" s="399"/>
      <c r="Q9" s="399"/>
    </row>
    <row r="10" spans="3:25" s="190" customFormat="1" ht="12.75" customHeight="1">
      <c r="C10" s="195"/>
      <c r="E10" s="637" t="s">
        <v>206</v>
      </c>
      <c r="F10" s="459" t="str">
        <f>'Data 1'!E87</f>
        <v>-</v>
      </c>
      <c r="G10" s="460" t="str">
        <f>'Data 1'!F87</f>
        <v>-</v>
      </c>
      <c r="H10" s="459">
        <f>'Data 1'!H87</f>
        <v>19.540226999999998</v>
      </c>
      <c r="I10" s="460">
        <f>'Data 1'!I87</f>
        <v>-15.951378480310197</v>
      </c>
      <c r="J10" s="459" t="str">
        <f>'Data 1'!K87</f>
        <v>-</v>
      </c>
      <c r="K10" s="460" t="str">
        <f>'Data 1'!L87</f>
        <v>-</v>
      </c>
      <c r="L10" s="459" t="str">
        <f>'Data 1'!N87</f>
        <v>-</v>
      </c>
      <c r="M10" s="460" t="str">
        <f>'Data 1'!O87</f>
        <v>-</v>
      </c>
      <c r="N10" s="459">
        <f>'Data 1'!Q87</f>
        <v>19.540226999999998</v>
      </c>
      <c r="O10" s="460">
        <f>'Data 1'!R87</f>
        <v>-15.951378480310197</v>
      </c>
      <c r="P10" s="399"/>
      <c r="Q10" s="399"/>
    </row>
    <row r="11" spans="3:25" s="190" customFormat="1" ht="12.75" customHeight="1">
      <c r="C11" s="199"/>
      <c r="E11" s="637" t="s">
        <v>207</v>
      </c>
      <c r="F11" s="459">
        <f>'Data 1'!E88</f>
        <v>3.6409229999999999</v>
      </c>
      <c r="G11" s="460">
        <f>'Data 1'!F88</f>
        <v>-40.163833934282358</v>
      </c>
      <c r="H11" s="459">
        <f>'Data 1'!H88</f>
        <v>1100.4306100000001</v>
      </c>
      <c r="I11" s="460">
        <f>'Data 1'!I88</f>
        <v>-3.3112570212765702</v>
      </c>
      <c r="J11" s="459" t="str">
        <f>'Data 1'!K88</f>
        <v>-</v>
      </c>
      <c r="K11" s="460" t="str">
        <f>'Data 1'!L88</f>
        <v>-</v>
      </c>
      <c r="L11" s="459" t="str">
        <f>'Data 1'!N88</f>
        <v>-</v>
      </c>
      <c r="M11" s="460" t="str">
        <f>'Data 1'!O88</f>
        <v>-</v>
      </c>
      <c r="N11" s="459">
        <f>'Data 1'!Q88</f>
        <v>1104.071533</v>
      </c>
      <c r="O11" s="460">
        <f>'Data 1'!R88</f>
        <v>-3.5072376397513483</v>
      </c>
      <c r="P11" s="399"/>
      <c r="Q11" s="399"/>
    </row>
    <row r="12" spans="3:25" s="190" customFormat="1" ht="12.75" customHeight="1">
      <c r="C12" s="201"/>
      <c r="E12" s="637" t="s">
        <v>208</v>
      </c>
      <c r="F12" s="459">
        <f>'Data 1'!E89</f>
        <v>118.30664</v>
      </c>
      <c r="G12" s="460">
        <f>'Data 1'!F89</f>
        <v>-2.2622927452132569</v>
      </c>
      <c r="H12" s="459">
        <f>'Data 1'!H89</f>
        <v>258.09411</v>
      </c>
      <c r="I12" s="460">
        <f>'Data 1'!I89</f>
        <v>-7.4666501802247325</v>
      </c>
      <c r="J12" s="459" t="str">
        <f>'Data 1'!K89</f>
        <v>-</v>
      </c>
      <c r="K12" s="460" t="str">
        <f>'Data 1'!L89</f>
        <v>-</v>
      </c>
      <c r="L12" s="459">
        <f>'Data 1'!N89</f>
        <v>7.6706999999999997E-2</v>
      </c>
      <c r="M12" s="460">
        <f>'Data 1'!O89</f>
        <v>-4.5612332499720072</v>
      </c>
      <c r="N12" s="459">
        <f>'Data 1'!Q89</f>
        <v>376.47745700000002</v>
      </c>
      <c r="O12" s="460">
        <f>'Data 1'!R89</f>
        <v>-5.8913415509851514</v>
      </c>
      <c r="P12" s="399"/>
      <c r="Q12" s="399"/>
      <c r="R12" s="194"/>
    </row>
    <row r="13" spans="3:25" s="190" customFormat="1" ht="12.75" customHeight="1">
      <c r="C13" s="201"/>
      <c r="E13" s="449" t="s">
        <v>394</v>
      </c>
      <c r="F13" s="459">
        <f>'Data 1'!E90</f>
        <v>0.62939999999999996</v>
      </c>
      <c r="G13" s="460">
        <f>'Data 1'!F90</f>
        <v>-44.758800281208778</v>
      </c>
      <c r="H13" s="459">
        <f>'Data 1'!H90</f>
        <v>9.1869809999999994</v>
      </c>
      <c r="I13" s="460">
        <f>'Data 1'!I90</f>
        <v>-6.0018365848730877</v>
      </c>
      <c r="J13" s="459" t="str">
        <f>'Data 1'!K90</f>
        <v>-</v>
      </c>
      <c r="K13" s="460" t="str">
        <f>'Data 1'!L90</f>
        <v>-</v>
      </c>
      <c r="L13" s="459" t="str">
        <f>'Data 1'!N90</f>
        <v>-</v>
      </c>
      <c r="M13" s="460" t="str">
        <f>'Data 1'!O90</f>
        <v>-</v>
      </c>
      <c r="N13" s="459">
        <f>'Data 1'!Q90</f>
        <v>9.8163809999999998</v>
      </c>
      <c r="O13" s="460">
        <f>'Data 1'!R90</f>
        <v>-10.04826196272287</v>
      </c>
      <c r="P13" s="399"/>
      <c r="Q13" s="399"/>
    </row>
    <row r="14" spans="3:25" s="190" customFormat="1" ht="12.75" customHeight="1">
      <c r="C14" s="201"/>
      <c r="E14" s="543" t="s">
        <v>369</v>
      </c>
      <c r="F14" s="459">
        <f>'Data 1'!E93</f>
        <v>114.001848</v>
      </c>
      <c r="G14" s="460">
        <f>'Data 1'!F93</f>
        <v>-21.628425475763258</v>
      </c>
      <c r="H14" s="459" t="str">
        <f>'Data 1'!H93</f>
        <v>-</v>
      </c>
      <c r="I14" s="460" t="str">
        <f>'Data 1'!I93</f>
        <v>-</v>
      </c>
      <c r="J14" s="459" t="str">
        <f>'Data 1'!K93</f>
        <v>-</v>
      </c>
      <c r="K14" s="460" t="str">
        <f>'Data 1'!L93</f>
        <v>-</v>
      </c>
      <c r="L14" s="459">
        <f>'Data 1'!N93</f>
        <v>5.5255555000000003</v>
      </c>
      <c r="M14" s="460">
        <f>'Data 1'!O93</f>
        <v>2.3820091852906788</v>
      </c>
      <c r="N14" s="459">
        <f>'Data 1'!Q93</f>
        <v>119.52740349999999</v>
      </c>
      <c r="O14" s="460">
        <f>'Data 1'!R93</f>
        <v>-20.769456518136241</v>
      </c>
      <c r="P14" s="399"/>
      <c r="Q14" s="399"/>
    </row>
    <row r="15" spans="3:25" s="190" customFormat="1" ht="12.75" customHeight="1">
      <c r="E15" s="934" t="s">
        <v>509</v>
      </c>
      <c r="F15" s="970">
        <f>SUM(F9:F14)</f>
        <v>236.578811</v>
      </c>
      <c r="G15" s="971">
        <f>((SUM('Data 1'!E79,'Data 1'!E87:E90,'Data 1'!E93)/SUM('Data 1'!D79,'Data 1'!D87:D90,'Data 1'!D93))-1)*100</f>
        <v>-13.572985516468538</v>
      </c>
      <c r="H15" s="970">
        <f>SUM(H9:H14)</f>
        <v>1390.7327440000001</v>
      </c>
      <c r="I15" s="971">
        <f>((SUM('Data 1'!H79,'Data 1'!H87:H90,'Data 1'!H93)/SUM('Data 1'!G79,'Data 1'!G87:G90,'Data 1'!G93))-1)*100</f>
        <v>-4.3228607147464349</v>
      </c>
      <c r="J15" s="970" t="s">
        <v>44</v>
      </c>
      <c r="K15" s="970" t="s">
        <v>44</v>
      </c>
      <c r="L15" s="970">
        <f>SUM(L9:L14)</f>
        <v>5.6022625000000001</v>
      </c>
      <c r="M15" s="971">
        <f>((SUM('Data 1'!N79,'Data 1'!N87:N90,'Data 1'!N93)/SUM('Data 1'!M79,'Data 1'!M87:M90,'Data 1'!M93))-1)*100</f>
        <v>2.2801265168886253</v>
      </c>
      <c r="N15" s="970">
        <f>SUM(N9:N14)</f>
        <v>1632.9138175000001</v>
      </c>
      <c r="O15" s="971">
        <f>((SUM('Data 1'!Q79,'Data 1'!Q87:Q90,'Data 1'!Q93)/SUM('Data 1'!P79,'Data 1'!P87:P90,'Data 1'!P93))-1)*100</f>
        <v>-5.7632599530348045</v>
      </c>
      <c r="P15" s="399"/>
      <c r="Q15" s="399"/>
    </row>
    <row r="16" spans="3:25" s="196" customFormat="1" ht="12.75" customHeight="1">
      <c r="E16" s="637" t="s">
        <v>4</v>
      </c>
      <c r="F16" s="459">
        <f>'Data 1'!E80</f>
        <v>221.66149100000001</v>
      </c>
      <c r="G16" s="460">
        <f>'Data 1'!F80</f>
        <v>-88.916591257517894</v>
      </c>
      <c r="H16" s="459" t="str">
        <f>'Data 1'!H80</f>
        <v>-</v>
      </c>
      <c r="I16" s="460" t="str">
        <f>'Data 1'!I80</f>
        <v>-</v>
      </c>
      <c r="J16" s="459" t="str">
        <f>'Data 1'!K80</f>
        <v>-</v>
      </c>
      <c r="K16" s="460" t="str">
        <f>'Data 1'!L80</f>
        <v>-</v>
      </c>
      <c r="L16" s="459" t="str">
        <f>'Data 1'!N80</f>
        <v>-</v>
      </c>
      <c r="M16" s="460" t="str">
        <f>'Data 1'!O80</f>
        <v>-</v>
      </c>
      <c r="N16" s="459">
        <f>'Data 1'!Q80</f>
        <v>221.66149100000001</v>
      </c>
      <c r="O16" s="460">
        <f>'Data 1'!R80</f>
        <v>-88.916591257517894</v>
      </c>
      <c r="P16" s="399"/>
      <c r="Q16" s="399"/>
      <c r="R16" s="197"/>
      <c r="S16" s="197"/>
      <c r="T16" s="197"/>
      <c r="U16" s="197"/>
      <c r="V16" s="197"/>
      <c r="W16" s="197"/>
      <c r="X16" s="197"/>
      <c r="Y16" s="197"/>
    </row>
    <row r="17" spans="3:25" s="196" customFormat="1" ht="12.75" customHeight="1">
      <c r="E17" s="638" t="s">
        <v>315</v>
      </c>
      <c r="F17" s="461">
        <f>'Data 1'!E81</f>
        <v>282.30966100000001</v>
      </c>
      <c r="G17" s="462">
        <f>'Data 1'!F81</f>
        <v>-39.057246353276852</v>
      </c>
      <c r="H17" s="461">
        <f>'Data 1'!H81</f>
        <v>1717.4091429999999</v>
      </c>
      <c r="I17" s="462">
        <f>'Data 1'!I81</f>
        <v>-11.925257336319817</v>
      </c>
      <c r="J17" s="461">
        <f>'Data 1'!K81</f>
        <v>199.02885500000002</v>
      </c>
      <c r="K17" s="462">
        <f>'Data 1'!L81</f>
        <v>-3.3672697121683526</v>
      </c>
      <c r="L17" s="461">
        <f>'Data 1'!N81</f>
        <v>196.786542</v>
      </c>
      <c r="M17" s="462">
        <f>'Data 1'!O81</f>
        <v>-1.6112784944824043</v>
      </c>
      <c r="N17" s="461">
        <f>'Data 1'!Q81</f>
        <v>2395.5342009999995</v>
      </c>
      <c r="O17" s="462">
        <f>'Data 1'!R81</f>
        <v>-15.026548273243968</v>
      </c>
      <c r="P17" s="399"/>
      <c r="Q17" s="399"/>
      <c r="S17" s="197"/>
      <c r="T17" s="197"/>
      <c r="U17" s="197"/>
      <c r="V17" s="197"/>
      <c r="W17" s="197"/>
      <c r="X17" s="197"/>
      <c r="Y17" s="197"/>
    </row>
    <row r="18" spans="3:25" s="196" customFormat="1" ht="12.75" customHeight="1">
      <c r="E18" s="639" t="s">
        <v>216</v>
      </c>
      <c r="F18" s="461">
        <f>'Data 1'!E82</f>
        <v>210.560146</v>
      </c>
      <c r="G18" s="462">
        <f>'Data 1'!F82</f>
        <v>-52.307007498487934</v>
      </c>
      <c r="H18" s="461">
        <f>'Data 1'!H82</f>
        <v>195.760693</v>
      </c>
      <c r="I18" s="462">
        <f>'Data 1'!I82</f>
        <v>-14.491201188417834</v>
      </c>
      <c r="J18" s="461">
        <f>'Data 1'!K82</f>
        <v>0.16924700000000001</v>
      </c>
      <c r="K18" s="462">
        <f>'Data 1'!L82</f>
        <v>101.45094865141529</v>
      </c>
      <c r="L18" s="461">
        <f>'Data 1'!N82</f>
        <v>9.5903000000000002E-2</v>
      </c>
      <c r="M18" s="462">
        <f>'Data 1'!O82</f>
        <v>356.52877612224489</v>
      </c>
      <c r="N18" s="461">
        <f>'Data 1'!Q82</f>
        <v>406.58598899999998</v>
      </c>
      <c r="O18" s="462">
        <f>'Data 1'!R82</f>
        <v>-39.363678048171892</v>
      </c>
      <c r="P18" s="399"/>
      <c r="Q18" s="399"/>
      <c r="R18" s="197"/>
      <c r="S18" s="197"/>
      <c r="T18" s="197"/>
      <c r="U18" s="197"/>
      <c r="V18" s="197"/>
      <c r="W18" s="197"/>
      <c r="X18" s="197"/>
      <c r="Y18" s="197"/>
    </row>
    <row r="19" spans="3:25" s="196" customFormat="1" ht="12.75" customHeight="1">
      <c r="C19" s="195"/>
      <c r="E19" s="639" t="s">
        <v>217</v>
      </c>
      <c r="F19" s="461" t="str">
        <f>'Data 1'!E83</f>
        <v>-</v>
      </c>
      <c r="G19" s="462" t="str">
        <f>'Data 1'!F83</f>
        <v>-</v>
      </c>
      <c r="H19" s="461">
        <f>'Data 1'!H83</f>
        <v>1387.6066899999998</v>
      </c>
      <c r="I19" s="462">
        <f>'Data 1'!I83</f>
        <v>-36.610327656932199</v>
      </c>
      <c r="J19" s="461" t="str">
        <f>'Data 1'!K83</f>
        <v>-</v>
      </c>
      <c r="K19" s="462" t="str">
        <f>'Data 1'!L83</f>
        <v>-</v>
      </c>
      <c r="L19" s="461" t="str">
        <f>'Data 1'!N83</f>
        <v>-</v>
      </c>
      <c r="M19" s="462" t="str">
        <f>'Data 1'!O83</f>
        <v>-</v>
      </c>
      <c r="N19" s="461">
        <f>'Data 1'!Q83</f>
        <v>1387.6066899999998</v>
      </c>
      <c r="O19" s="462">
        <f>'Data 1'!R83</f>
        <v>-36.610327656932199</v>
      </c>
      <c r="P19" s="399"/>
      <c r="Q19" s="399"/>
      <c r="R19" s="197"/>
      <c r="S19" s="197"/>
      <c r="T19" s="197"/>
      <c r="U19" s="197"/>
      <c r="V19" s="197"/>
      <c r="W19" s="197"/>
      <c r="X19" s="197"/>
      <c r="Y19" s="197"/>
    </row>
    <row r="20" spans="3:25" s="196" customFormat="1" ht="12.75" customHeight="1">
      <c r="C20" s="195"/>
      <c r="E20" s="637" t="s">
        <v>349</v>
      </c>
      <c r="F20" s="459">
        <f>'Data 1'!E84</f>
        <v>492.86980700000004</v>
      </c>
      <c r="G20" s="460">
        <f>'Data 1'!F84</f>
        <v>-45.522886411732877</v>
      </c>
      <c r="H20" s="459">
        <f>'Data 1'!H84</f>
        <v>3300.7765259999996</v>
      </c>
      <c r="I20" s="460">
        <f>'Data 1'!I84</f>
        <v>-24.430905086787959</v>
      </c>
      <c r="J20" s="459">
        <f>'Data 1'!K84</f>
        <v>199.19810200000003</v>
      </c>
      <c r="K20" s="460">
        <f>'Data 1'!L84</f>
        <v>-3.3245311874539496</v>
      </c>
      <c r="L20" s="459">
        <f>'Data 1'!N84</f>
        <v>196.88244499999999</v>
      </c>
      <c r="M20" s="460">
        <f>'Data 1'!O84</f>
        <v>-1.5736669435331141</v>
      </c>
      <c r="N20" s="459">
        <f>'Data 1'!Q84</f>
        <v>4189.7268799999993</v>
      </c>
      <c r="O20" s="460">
        <f>'Data 1'!R84</f>
        <v>-26.220300901009765</v>
      </c>
      <c r="P20" s="399"/>
      <c r="Q20" s="399"/>
      <c r="R20" s="197"/>
      <c r="S20" s="197"/>
      <c r="T20" s="197"/>
      <c r="U20" s="197"/>
      <c r="V20" s="197"/>
      <c r="W20" s="197"/>
      <c r="X20" s="197"/>
      <c r="Y20" s="197"/>
    </row>
    <row r="21" spans="3:25" s="196" customFormat="1" ht="12.75" customHeight="1">
      <c r="C21" s="195"/>
      <c r="E21" s="637" t="s">
        <v>230</v>
      </c>
      <c r="F21" s="459">
        <f>'Data 1'!E85</f>
        <v>2412.1366460000004</v>
      </c>
      <c r="G21" s="460">
        <f>'Data 1'!F85</f>
        <v>130.78295602803601</v>
      </c>
      <c r="H21" s="459">
        <f>'Data 1'!H85</f>
        <v>3254.2698949999999</v>
      </c>
      <c r="I21" s="460">
        <f>'Data 1'!I85</f>
        <v>6.5744618038956482</v>
      </c>
      <c r="J21" s="459" t="str">
        <f>'Data 1'!K85</f>
        <v>-</v>
      </c>
      <c r="K21" s="460" t="str">
        <f>'Data 1'!L85</f>
        <v>-</v>
      </c>
      <c r="L21" s="459" t="str">
        <f>'Data 1'!N85</f>
        <v>-</v>
      </c>
      <c r="M21" s="460" t="str">
        <f>'Data 1'!O85</f>
        <v>-</v>
      </c>
      <c r="N21" s="459">
        <f>'Data 1'!Q85</f>
        <v>5666.4065410000003</v>
      </c>
      <c r="O21" s="460">
        <f>'Data 1'!R85</f>
        <v>38.248380172224827</v>
      </c>
      <c r="P21" s="399"/>
      <c r="Q21" s="399"/>
      <c r="R21" s="197"/>
      <c r="S21" s="197"/>
      <c r="T21" s="197"/>
      <c r="U21" s="197"/>
      <c r="V21" s="197"/>
      <c r="W21" s="197"/>
      <c r="X21" s="197"/>
      <c r="Y21" s="197"/>
    </row>
    <row r="22" spans="3:25" s="190" customFormat="1" ht="12.75" customHeight="1">
      <c r="C22" s="198"/>
      <c r="E22" s="637" t="s">
        <v>546</v>
      </c>
      <c r="F22" s="459">
        <f>'Data 1'!E86</f>
        <v>3.9038110000000001</v>
      </c>
      <c r="G22" s="460">
        <f>'Data 1'!F86</f>
        <v>-76.89656076466143</v>
      </c>
      <c r="H22" s="459" t="str">
        <f>'Data 1'!H86</f>
        <v>-</v>
      </c>
      <c r="I22" s="460" t="str">
        <f>'Data 1'!I86</f>
        <v>-</v>
      </c>
      <c r="J22" s="459" t="str">
        <f>'Data 1'!K86</f>
        <v>-</v>
      </c>
      <c r="K22" s="460" t="str">
        <f>'Data 1'!L86</f>
        <v>-</v>
      </c>
      <c r="L22" s="459" t="str">
        <f>'Data 1'!N86</f>
        <v>-</v>
      </c>
      <c r="M22" s="460" t="str">
        <f>'Data 1'!O86</f>
        <v>-</v>
      </c>
      <c r="N22" s="459">
        <f>'Data 1'!Q86</f>
        <v>3.9038110000000001</v>
      </c>
      <c r="O22" s="460">
        <f>'Data 1'!R86</f>
        <v>-76.89656076466143</v>
      </c>
      <c r="P22" s="399"/>
      <c r="Q22" s="399"/>
    </row>
    <row r="23" spans="3:25" s="190" customFormat="1" ht="12.75" customHeight="1">
      <c r="C23" s="201"/>
      <c r="E23" s="449" t="s">
        <v>219</v>
      </c>
      <c r="F23" s="459">
        <f>'Data 1'!E91</f>
        <v>33.823183</v>
      </c>
      <c r="G23" s="460">
        <f>'Data 1'!F91</f>
        <v>-1.7552466097566888</v>
      </c>
      <c r="H23" s="459" t="str">
        <f>'Data 1'!H91</f>
        <v>-</v>
      </c>
      <c r="I23" s="460" t="str">
        <f>'Data 1'!I91</f>
        <v>-</v>
      </c>
      <c r="J23" s="459" t="str">
        <f>'Data 1'!K91</f>
        <v>-</v>
      </c>
      <c r="K23" s="460" t="str">
        <f>'Data 1'!L91</f>
        <v>-</v>
      </c>
      <c r="L23" s="459" t="str">
        <f>'Data 1'!N91</f>
        <v>-</v>
      </c>
      <c r="M23" s="460" t="str">
        <f>'Data 1'!O91</f>
        <v>-</v>
      </c>
      <c r="N23" s="459">
        <f>'Data 1'!Q91</f>
        <v>33.823183</v>
      </c>
      <c r="O23" s="460">
        <f>'Data 1'!R91</f>
        <v>-1.7552466097566888</v>
      </c>
      <c r="P23" s="399"/>
      <c r="Q23" s="399"/>
    </row>
    <row r="24" spans="3:25" s="190" customFormat="1" ht="12.75" customHeight="1">
      <c r="C24" s="201"/>
      <c r="E24" s="543" t="s">
        <v>370</v>
      </c>
      <c r="F24" s="459">
        <f>'Data 1'!E92</f>
        <v>114.001848</v>
      </c>
      <c r="G24" s="460">
        <f>'Data 1'!F92</f>
        <v>-21.628425475763258</v>
      </c>
      <c r="H24" s="459" t="str">
        <f>'Data 1'!H92</f>
        <v>-</v>
      </c>
      <c r="I24" s="460" t="str">
        <f>'Data 1'!I92</f>
        <v>-</v>
      </c>
      <c r="J24" s="459" t="str">
        <f>'Data 1'!K92</f>
        <v>-</v>
      </c>
      <c r="K24" s="460" t="str">
        <f>'Data 1'!L92</f>
        <v>-</v>
      </c>
      <c r="L24" s="459">
        <f>'Data 1'!N92</f>
        <v>5.5255555000000003</v>
      </c>
      <c r="M24" s="460">
        <f>'Data 1'!O92</f>
        <v>2.3820091852906788</v>
      </c>
      <c r="N24" s="459">
        <f>'Data 1'!Q92</f>
        <v>119.52740349999999</v>
      </c>
      <c r="O24" s="460">
        <f>'Data 1'!R92</f>
        <v>-20.769456518136241</v>
      </c>
      <c r="P24" s="399"/>
      <c r="Q24" s="399"/>
    </row>
    <row r="25" spans="3:25" s="190" customFormat="1" ht="12.75" customHeight="1">
      <c r="C25" s="201"/>
      <c r="E25" s="934" t="s">
        <v>510</v>
      </c>
      <c r="F25" s="506">
        <f>SUM(F16,F20:F24)</f>
        <v>3278.3967860000007</v>
      </c>
      <c r="G25" s="495">
        <f>((SUM('Data 1'!E80,'Data 1'!E84:E86,'Data 1'!E91:E92)/SUM('Data 1'!D80,'Data 1'!D84:D86,'Data 1'!D91:D92))-1)*100</f>
        <v>-20.938719303473285</v>
      </c>
      <c r="H25" s="506">
        <f>SUM(H16,H20:H24)</f>
        <v>6555.0464209999991</v>
      </c>
      <c r="I25" s="495">
        <f>((SUM('Data 1'!H80,'Data 1'!H84:H86,'Data 1'!H91:H92)/SUM('Data 1'!G80,'Data 1'!G84:G86,'Data 1'!G91:G92))-1)*100</f>
        <v>-11.673836494347656</v>
      </c>
      <c r="J25" s="506">
        <f>SUM(J16,J20:J24)</f>
        <v>199.19810200000003</v>
      </c>
      <c r="K25" s="495">
        <f>((SUM('Data 1'!K80,'Data 1'!K84:K86,'Data 1'!K91:K92)/SUM('Data 1'!J80,'Data 1'!J84:J86,'Data 1'!J92:J93))-1)*100</f>
        <v>-3.3245311874539496</v>
      </c>
      <c r="L25" s="506">
        <f>SUM(L16,L20:L24)</f>
        <v>202.40800049999999</v>
      </c>
      <c r="M25" s="495">
        <f>((SUM('Data 1'!N80,'Data 1'!N84:N86,'Data 1'!N91:N92)/SUM('Data 1'!M80,'Data 1'!M84:M86,'Data 1'!M92:M93))-1)*100</f>
        <v>-3.9920698971577462</v>
      </c>
      <c r="N25" s="506">
        <f>SUM(N16,N20:N24)</f>
        <v>10235.0493095</v>
      </c>
      <c r="O25" s="495">
        <f>((SUM('Data 1'!Q80,'Data 1'!Q84:Q86,'Data 1'!Q91:Q92)/SUM('Data 1'!P80,'Data 1'!P84:P86,'Data 1'!P92:P93))-1)*100</f>
        <v>-15.384638722647569</v>
      </c>
      <c r="P25" s="399"/>
      <c r="Q25" s="399"/>
    </row>
    <row r="26" spans="3:25" s="190" customFormat="1" ht="12.75" customHeight="1">
      <c r="C26" s="202"/>
      <c r="E26" s="637" t="s">
        <v>332</v>
      </c>
      <c r="F26" s="507">
        <f>'Data 1'!E95</f>
        <v>1426.537525</v>
      </c>
      <c r="G26" s="640">
        <f>'Data 1'!F95</f>
        <v>-15.830574825021804</v>
      </c>
      <c r="H26" s="507" t="str">
        <f>'Data 1'!H95</f>
        <v>-</v>
      </c>
      <c r="I26" s="640" t="str">
        <f>'Data 1'!I95</f>
        <v>-</v>
      </c>
      <c r="J26" s="507" t="str">
        <f>'Data 1'!K95</f>
        <v>-</v>
      </c>
      <c r="K26" s="640" t="str">
        <f>'Data 1'!L95</f>
        <v>-</v>
      </c>
      <c r="L26" s="507" t="str">
        <f>'Data 1'!N95</f>
        <v>-</v>
      </c>
      <c r="M26" s="640" t="str">
        <f>'Data 1'!O95</f>
        <v>-</v>
      </c>
      <c r="N26" s="507">
        <f>'Data 1'!Q95</f>
        <v>1426.537525</v>
      </c>
      <c r="O26" s="640">
        <f>'Data 1'!R95</f>
        <v>-15.830574825021804</v>
      </c>
      <c r="P26" s="399"/>
      <c r="Q26" s="399"/>
    </row>
    <row r="27" spans="3:25" s="190" customFormat="1" ht="16.149999999999999" customHeight="1">
      <c r="C27" s="201"/>
      <c r="E27" s="428" t="s">
        <v>35</v>
      </c>
      <c r="F27" s="508">
        <f>SUM(F15,F25:F26)</f>
        <v>4941.5131220000003</v>
      </c>
      <c r="G27" s="509">
        <f>'Data 1'!F96</f>
        <v>-19.193284018755065</v>
      </c>
      <c r="H27" s="508">
        <f>SUM(H15,H25:H26)</f>
        <v>7945.779164999999</v>
      </c>
      <c r="I27" s="509">
        <f>'Data 1'!I96</f>
        <v>-10.469873333436642</v>
      </c>
      <c r="J27" s="508">
        <f>SUM(J15,J25:J26)</f>
        <v>199.19810200000003</v>
      </c>
      <c r="K27" s="509">
        <f>'Data 1'!L96</f>
        <v>-3.3245311874539496</v>
      </c>
      <c r="L27" s="508">
        <f>SUM(L15,L25:L26)</f>
        <v>208.01026299999998</v>
      </c>
      <c r="M27" s="509">
        <f>'Data 1'!O96</f>
        <v>-1.3723558693888305</v>
      </c>
      <c r="N27" s="508">
        <f>SUM(N15,N25:N26)</f>
        <v>13294.500652000001</v>
      </c>
      <c r="O27" s="509">
        <f>'Data 1'!R96</f>
        <v>-13.712173837546759</v>
      </c>
      <c r="P27" s="399"/>
      <c r="Q27" s="399"/>
    </row>
    <row r="28" spans="3:25" s="190" customFormat="1" ht="33.950000000000003" customHeight="1">
      <c r="D28" s="203"/>
      <c r="E28" s="1080" t="s">
        <v>549</v>
      </c>
      <c r="F28" s="1080"/>
      <c r="G28" s="1080"/>
      <c r="H28" s="1080"/>
      <c r="I28" s="1080"/>
      <c r="J28" s="1080"/>
      <c r="K28" s="1080"/>
      <c r="L28" s="1080"/>
      <c r="M28" s="1080"/>
      <c r="N28" s="1080"/>
      <c r="O28" s="1080"/>
      <c r="Q28" s="197"/>
    </row>
    <row r="29" spans="3:25" s="196" customFormat="1" ht="12.75" customHeight="1">
      <c r="E29" s="1080" t="s">
        <v>353</v>
      </c>
      <c r="F29" s="1080"/>
      <c r="G29" s="1080"/>
      <c r="H29" s="1080"/>
      <c r="I29" s="1080"/>
      <c r="J29" s="1080"/>
      <c r="K29" s="1080"/>
      <c r="L29" s="1080"/>
      <c r="M29" s="1080"/>
      <c r="N29" s="1080"/>
      <c r="O29" s="1080"/>
    </row>
    <row r="30" spans="3:25" s="190" customFormat="1" ht="12.75" customHeight="1">
      <c r="D30" s="203"/>
      <c r="E30" s="1080" t="s">
        <v>550</v>
      </c>
      <c r="F30" s="1080"/>
      <c r="G30" s="1080"/>
      <c r="H30" s="1080"/>
      <c r="I30" s="1080"/>
      <c r="J30" s="1080"/>
      <c r="K30" s="1080"/>
      <c r="L30" s="1080"/>
      <c r="M30" s="1080"/>
      <c r="N30" s="1080"/>
      <c r="O30" s="1080"/>
    </row>
    <row r="31" spans="3:25" s="190" customFormat="1" ht="12.75" customHeight="1">
      <c r="E31" s="1080" t="s">
        <v>548</v>
      </c>
      <c r="F31" s="1080"/>
      <c r="G31" s="1080"/>
      <c r="H31" s="1080"/>
      <c r="I31" s="1080"/>
      <c r="J31" s="1080"/>
      <c r="K31" s="1080"/>
      <c r="L31" s="1080"/>
      <c r="M31" s="1080"/>
      <c r="N31" s="1080"/>
      <c r="O31" s="1080"/>
    </row>
    <row r="32" spans="3:25" ht="12.75" customHeight="1">
      <c r="C32" s="191"/>
      <c r="D32" s="191"/>
      <c r="E32" s="1080" t="s">
        <v>393</v>
      </c>
      <c r="F32" s="1080"/>
      <c r="G32" s="1080"/>
      <c r="H32" s="1080"/>
      <c r="I32" s="1080"/>
      <c r="J32" s="1080"/>
      <c r="K32" s="1080"/>
      <c r="L32" s="1080"/>
      <c r="M32" s="1080"/>
      <c r="N32" s="1080"/>
      <c r="O32" s="1080"/>
    </row>
    <row r="33" spans="3:15" ht="12.75" customHeight="1">
      <c r="C33" s="191"/>
      <c r="D33" s="191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</row>
    <row r="34" spans="3:15" ht="12.75" customHeight="1">
      <c r="C34" s="191"/>
      <c r="D34" s="191"/>
      <c r="E34" s="390"/>
      <c r="G34"/>
      <c r="I34"/>
      <c r="K34"/>
      <c r="L34"/>
      <c r="M34"/>
      <c r="N34"/>
      <c r="O34"/>
    </row>
    <row r="35" spans="3:15" ht="12.75" customHeight="1">
      <c r="C35" s="191"/>
      <c r="D35" s="191"/>
      <c r="E35"/>
      <c r="G35" s="71"/>
      <c r="I35" s="71"/>
      <c r="K35"/>
      <c r="L35"/>
      <c r="M35"/>
      <c r="N35"/>
      <c r="O35" s="71"/>
    </row>
    <row r="36" spans="3:15" ht="12.75" customHeight="1">
      <c r="C36" s="191"/>
      <c r="D36" s="191"/>
      <c r="E36"/>
      <c r="G36" s="71"/>
      <c r="I36"/>
      <c r="K36"/>
      <c r="L36"/>
      <c r="M36" s="71"/>
      <c r="N36"/>
      <c r="O36" s="71"/>
    </row>
    <row r="37" spans="3:15" ht="16.5" customHeight="1">
      <c r="C37" s="191"/>
      <c r="D37" s="191"/>
      <c r="E37"/>
      <c r="G37"/>
      <c r="I37" s="71"/>
      <c r="K37"/>
      <c r="L37"/>
      <c r="M37" s="71"/>
      <c r="N37"/>
      <c r="O37" s="71"/>
    </row>
    <row r="38" spans="3:15" ht="16.5" customHeight="1">
      <c r="C38" s="191"/>
      <c r="D38" s="191"/>
      <c r="E38"/>
      <c r="G38" s="204"/>
      <c r="H38" s="206"/>
      <c r="I38" s="204"/>
      <c r="J38" s="207"/>
      <c r="K38" s="204"/>
      <c r="L38" s="205"/>
      <c r="M38" s="204"/>
      <c r="N38" s="205"/>
      <c r="O38" s="204"/>
    </row>
    <row r="39" spans="3:15" ht="12.75" customHeight="1">
      <c r="C39" s="191"/>
      <c r="D39" s="191"/>
      <c r="E39"/>
    </row>
    <row r="40" spans="3:15" ht="12.75">
      <c r="E40"/>
      <c r="O40" s="208"/>
    </row>
    <row r="41" spans="3:15">
      <c r="E41" s="171"/>
      <c r="F41" s="171"/>
      <c r="G41" s="171"/>
      <c r="H41" s="171"/>
      <c r="I41" s="171"/>
      <c r="J41" s="171"/>
      <c r="K41" s="171"/>
    </row>
    <row r="42" spans="3:15">
      <c r="C42" s="171"/>
      <c r="D42" s="171"/>
      <c r="E42" s="171"/>
      <c r="F42" s="171"/>
      <c r="G42" s="171"/>
      <c r="H42" s="171"/>
      <c r="I42" s="171"/>
      <c r="J42" s="171"/>
      <c r="K42" s="171"/>
    </row>
    <row r="43" spans="3:15">
      <c r="C43" s="171"/>
      <c r="D43" s="171"/>
      <c r="E43" s="171"/>
      <c r="F43" s="171"/>
      <c r="G43" s="171"/>
      <c r="H43" s="171"/>
      <c r="I43" s="171"/>
      <c r="J43" s="171"/>
      <c r="K43" s="171"/>
    </row>
    <row r="44" spans="3:15">
      <c r="C44" s="171"/>
      <c r="D44" s="171"/>
      <c r="E44" s="171"/>
      <c r="F44" s="171"/>
      <c r="G44" s="171"/>
      <c r="H44" s="171"/>
      <c r="I44" s="171"/>
      <c r="J44" s="171"/>
      <c r="K44" s="171"/>
    </row>
    <row r="45" spans="3:15">
      <c r="C45" s="171"/>
      <c r="D45" s="171"/>
      <c r="E45" s="171"/>
      <c r="F45" s="171"/>
      <c r="G45" s="171"/>
      <c r="H45" s="171"/>
      <c r="I45" s="171"/>
      <c r="J45" s="171"/>
      <c r="K45" s="171"/>
    </row>
    <row r="46" spans="3:15">
      <c r="C46" s="171"/>
      <c r="D46" s="171"/>
      <c r="E46" s="171"/>
      <c r="F46" s="171"/>
      <c r="G46" s="171"/>
      <c r="H46" s="171"/>
      <c r="I46" s="171"/>
      <c r="J46" s="171"/>
      <c r="K46" s="171"/>
    </row>
    <row r="47" spans="3:15">
      <c r="C47" s="171"/>
      <c r="D47" s="171"/>
      <c r="E47" s="171"/>
      <c r="F47" s="171"/>
      <c r="G47" s="171"/>
      <c r="H47" s="171"/>
      <c r="I47" s="171"/>
      <c r="J47" s="171"/>
      <c r="K47" s="171"/>
    </row>
    <row r="48" spans="3:15">
      <c r="C48" s="171"/>
      <c r="D48" s="171"/>
      <c r="E48" s="171"/>
      <c r="F48" s="171"/>
      <c r="G48" s="171"/>
      <c r="H48" s="171"/>
      <c r="I48" s="171"/>
      <c r="J48" s="171"/>
      <c r="K48" s="171"/>
    </row>
    <row r="49" spans="3:11">
      <c r="C49" s="171"/>
      <c r="D49" s="171"/>
      <c r="E49" s="171"/>
      <c r="F49" s="171"/>
      <c r="G49" s="171"/>
      <c r="H49" s="171"/>
      <c r="I49" s="171"/>
      <c r="J49" s="171"/>
      <c r="K49" s="171"/>
    </row>
    <row r="50" spans="3:11">
      <c r="C50" s="171"/>
      <c r="D50" s="171"/>
      <c r="E50" s="171"/>
      <c r="F50" s="171"/>
      <c r="G50" s="171"/>
      <c r="H50" s="171"/>
      <c r="I50" s="171"/>
      <c r="J50" s="171"/>
      <c r="K50" s="171"/>
    </row>
    <row r="51" spans="3:11">
      <c r="C51" s="171"/>
      <c r="D51" s="171"/>
      <c r="E51" s="171"/>
      <c r="F51" s="171"/>
      <c r="G51" s="171"/>
      <c r="H51" s="171"/>
      <c r="I51" s="171"/>
      <c r="J51" s="171"/>
      <c r="K51" s="171"/>
    </row>
    <row r="52" spans="3:11">
      <c r="C52" s="171"/>
      <c r="D52" s="171"/>
      <c r="E52" s="171"/>
      <c r="F52" s="171"/>
      <c r="G52" s="171"/>
      <c r="H52" s="171"/>
      <c r="I52" s="171"/>
      <c r="J52" s="171"/>
      <c r="K52" s="171"/>
    </row>
    <row r="53" spans="3:11">
      <c r="C53" s="171"/>
      <c r="D53" s="171"/>
      <c r="E53" s="171"/>
      <c r="F53" s="171"/>
      <c r="G53" s="171"/>
      <c r="H53" s="171"/>
      <c r="I53" s="171"/>
      <c r="J53" s="171"/>
      <c r="K53" s="171"/>
    </row>
    <row r="54" spans="3:11">
      <c r="C54" s="171"/>
      <c r="D54" s="171"/>
      <c r="E54" s="171"/>
      <c r="F54" s="171"/>
      <c r="G54" s="171"/>
      <c r="H54" s="171"/>
      <c r="I54" s="171"/>
      <c r="J54" s="171"/>
      <c r="K54" s="171"/>
    </row>
    <row r="55" spans="3:11">
      <c r="C55" s="171"/>
      <c r="D55" s="171"/>
      <c r="E55" s="171"/>
      <c r="F55" s="171"/>
      <c r="G55" s="171"/>
      <c r="H55" s="171"/>
      <c r="I55" s="171"/>
      <c r="J55" s="171"/>
      <c r="K55" s="171"/>
    </row>
    <row r="56" spans="3:11">
      <c r="C56" s="171"/>
      <c r="D56" s="171"/>
      <c r="E56" s="171"/>
      <c r="F56" s="171"/>
      <c r="G56" s="171"/>
      <c r="H56" s="171"/>
      <c r="I56" s="171"/>
      <c r="J56" s="171"/>
      <c r="K56" s="171"/>
    </row>
    <row r="57" spans="3:11">
      <c r="C57" s="171"/>
      <c r="D57" s="171"/>
    </row>
  </sheetData>
  <mergeCells count="11">
    <mergeCell ref="C7:C9"/>
    <mergeCell ref="N7:O7"/>
    <mergeCell ref="E32:O32"/>
    <mergeCell ref="E28:O28"/>
    <mergeCell ref="E30:O30"/>
    <mergeCell ref="E31:O31"/>
    <mergeCell ref="E29:O29"/>
    <mergeCell ref="F7:G7"/>
    <mergeCell ref="H7:I7"/>
    <mergeCell ref="J7:K7"/>
    <mergeCell ref="L7:M7"/>
  </mergeCells>
  <hyperlinks>
    <hyperlink ref="C4" location="Indice!A1" display="Indice!A1" xr:uid="{00000000-0004-0000-2B00-000000000000}"/>
  </hyperlinks>
  <printOptions horizontalCentered="1" verticalCentered="1"/>
  <pageMargins left="0.39370078740157483" right="0.75" top="0.39370078740157483" bottom="0.39370078740157483" header="0" footer="0"/>
  <pageSetup paperSize="9" scale="99" orientation="landscape" r:id="rId1"/>
  <headerFooter alignWithMargins="0"/>
  <ignoredErrors>
    <ignoredError sqref="G27 K27 M27 I27 G15 I25 G25 K25 M15 M25" formula="1"/>
  </ignoredError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13">
    <pageSetUpPr autoPageBreaks="0"/>
  </sheetPr>
  <dimension ref="C1:W28"/>
  <sheetViews>
    <sheetView showGridLines="0" showRowColHeaders="0" zoomScaleNormal="100" workbookViewId="0">
      <selection activeCell="B2" sqref="B2"/>
    </sheetView>
  </sheetViews>
  <sheetFormatPr baseColWidth="10" defaultRowHeight="11.25"/>
  <cols>
    <col min="1" max="1" width="0.140625" style="171" customWidth="1"/>
    <col min="2" max="2" width="2.7109375" style="171" customWidth="1"/>
    <col min="3" max="3" width="23.7109375" style="171" customWidth="1"/>
    <col min="4" max="4" width="1.28515625" style="171" customWidth="1"/>
    <col min="5" max="5" width="28.5703125" style="171" customWidth="1"/>
    <col min="6" max="15" width="7.7109375" style="171" customWidth="1"/>
    <col min="16" max="20" width="11.42578125" style="171"/>
    <col min="21" max="21" width="12.28515625" style="171" bestFit="1" customWidth="1"/>
    <col min="22" max="256" width="11.42578125" style="171"/>
    <col min="257" max="257" width="0.140625" style="171" customWidth="1"/>
    <col min="258" max="258" width="2.7109375" style="171" customWidth="1"/>
    <col min="259" max="259" width="15.42578125" style="171" customWidth="1"/>
    <col min="260" max="260" width="1.28515625" style="171" customWidth="1"/>
    <col min="261" max="261" width="28.5703125" style="171" customWidth="1"/>
    <col min="262" max="270" width="7" style="171" customWidth="1"/>
    <col min="271" max="271" width="6.140625" style="171" customWidth="1"/>
    <col min="272" max="512" width="11.42578125" style="171"/>
    <col min="513" max="513" width="0.140625" style="171" customWidth="1"/>
    <col min="514" max="514" width="2.7109375" style="171" customWidth="1"/>
    <col min="515" max="515" width="15.42578125" style="171" customWidth="1"/>
    <col min="516" max="516" width="1.28515625" style="171" customWidth="1"/>
    <col min="517" max="517" width="28.5703125" style="171" customWidth="1"/>
    <col min="518" max="526" width="7" style="171" customWidth="1"/>
    <col min="527" max="527" width="6.140625" style="171" customWidth="1"/>
    <col min="528" max="768" width="11.42578125" style="171"/>
    <col min="769" max="769" width="0.140625" style="171" customWidth="1"/>
    <col min="770" max="770" width="2.7109375" style="171" customWidth="1"/>
    <col min="771" max="771" width="15.42578125" style="171" customWidth="1"/>
    <col min="772" max="772" width="1.28515625" style="171" customWidth="1"/>
    <col min="773" max="773" width="28.5703125" style="171" customWidth="1"/>
    <col min="774" max="782" width="7" style="171" customWidth="1"/>
    <col min="783" max="783" width="6.140625" style="171" customWidth="1"/>
    <col min="784" max="1024" width="11.42578125" style="171"/>
    <col min="1025" max="1025" width="0.140625" style="171" customWidth="1"/>
    <col min="1026" max="1026" width="2.7109375" style="171" customWidth="1"/>
    <col min="1027" max="1027" width="15.42578125" style="171" customWidth="1"/>
    <col min="1028" max="1028" width="1.28515625" style="171" customWidth="1"/>
    <col min="1029" max="1029" width="28.5703125" style="171" customWidth="1"/>
    <col min="1030" max="1038" width="7" style="171" customWidth="1"/>
    <col min="1039" max="1039" width="6.140625" style="171" customWidth="1"/>
    <col min="1040" max="1280" width="11.42578125" style="171"/>
    <col min="1281" max="1281" width="0.140625" style="171" customWidth="1"/>
    <col min="1282" max="1282" width="2.7109375" style="171" customWidth="1"/>
    <col min="1283" max="1283" width="15.42578125" style="171" customWidth="1"/>
    <col min="1284" max="1284" width="1.28515625" style="171" customWidth="1"/>
    <col min="1285" max="1285" width="28.5703125" style="171" customWidth="1"/>
    <col min="1286" max="1294" width="7" style="171" customWidth="1"/>
    <col min="1295" max="1295" width="6.140625" style="171" customWidth="1"/>
    <col min="1296" max="1536" width="11.42578125" style="171"/>
    <col min="1537" max="1537" width="0.140625" style="171" customWidth="1"/>
    <col min="1538" max="1538" width="2.7109375" style="171" customWidth="1"/>
    <col min="1539" max="1539" width="15.42578125" style="171" customWidth="1"/>
    <col min="1540" max="1540" width="1.28515625" style="171" customWidth="1"/>
    <col min="1541" max="1541" width="28.5703125" style="171" customWidth="1"/>
    <col min="1542" max="1550" width="7" style="171" customWidth="1"/>
    <col min="1551" max="1551" width="6.140625" style="171" customWidth="1"/>
    <col min="1552" max="1792" width="11.42578125" style="171"/>
    <col min="1793" max="1793" width="0.140625" style="171" customWidth="1"/>
    <col min="1794" max="1794" width="2.7109375" style="171" customWidth="1"/>
    <col min="1795" max="1795" width="15.42578125" style="171" customWidth="1"/>
    <col min="1796" max="1796" width="1.28515625" style="171" customWidth="1"/>
    <col min="1797" max="1797" width="28.5703125" style="171" customWidth="1"/>
    <col min="1798" max="1806" width="7" style="171" customWidth="1"/>
    <col min="1807" max="1807" width="6.140625" style="171" customWidth="1"/>
    <col min="1808" max="2048" width="11.42578125" style="171"/>
    <col min="2049" max="2049" width="0.140625" style="171" customWidth="1"/>
    <col min="2050" max="2050" width="2.7109375" style="171" customWidth="1"/>
    <col min="2051" max="2051" width="15.42578125" style="171" customWidth="1"/>
    <col min="2052" max="2052" width="1.28515625" style="171" customWidth="1"/>
    <col min="2053" max="2053" width="28.5703125" style="171" customWidth="1"/>
    <col min="2054" max="2062" width="7" style="171" customWidth="1"/>
    <col min="2063" max="2063" width="6.140625" style="171" customWidth="1"/>
    <col min="2064" max="2304" width="11.42578125" style="171"/>
    <col min="2305" max="2305" width="0.140625" style="171" customWidth="1"/>
    <col min="2306" max="2306" width="2.7109375" style="171" customWidth="1"/>
    <col min="2307" max="2307" width="15.42578125" style="171" customWidth="1"/>
    <col min="2308" max="2308" width="1.28515625" style="171" customWidth="1"/>
    <col min="2309" max="2309" width="28.5703125" style="171" customWidth="1"/>
    <col min="2310" max="2318" width="7" style="171" customWidth="1"/>
    <col min="2319" max="2319" width="6.140625" style="171" customWidth="1"/>
    <col min="2320" max="2560" width="11.42578125" style="171"/>
    <col min="2561" max="2561" width="0.140625" style="171" customWidth="1"/>
    <col min="2562" max="2562" width="2.7109375" style="171" customWidth="1"/>
    <col min="2563" max="2563" width="15.42578125" style="171" customWidth="1"/>
    <col min="2564" max="2564" width="1.28515625" style="171" customWidth="1"/>
    <col min="2565" max="2565" width="28.5703125" style="171" customWidth="1"/>
    <col min="2566" max="2574" width="7" style="171" customWidth="1"/>
    <col min="2575" max="2575" width="6.140625" style="171" customWidth="1"/>
    <col min="2576" max="2816" width="11.42578125" style="171"/>
    <col min="2817" max="2817" width="0.140625" style="171" customWidth="1"/>
    <col min="2818" max="2818" width="2.7109375" style="171" customWidth="1"/>
    <col min="2819" max="2819" width="15.42578125" style="171" customWidth="1"/>
    <col min="2820" max="2820" width="1.28515625" style="171" customWidth="1"/>
    <col min="2821" max="2821" width="28.5703125" style="171" customWidth="1"/>
    <col min="2822" max="2830" width="7" style="171" customWidth="1"/>
    <col min="2831" max="2831" width="6.140625" style="171" customWidth="1"/>
    <col min="2832" max="3072" width="11.42578125" style="171"/>
    <col min="3073" max="3073" width="0.140625" style="171" customWidth="1"/>
    <col min="3074" max="3074" width="2.7109375" style="171" customWidth="1"/>
    <col min="3075" max="3075" width="15.42578125" style="171" customWidth="1"/>
    <col min="3076" max="3076" width="1.28515625" style="171" customWidth="1"/>
    <col min="3077" max="3077" width="28.5703125" style="171" customWidth="1"/>
    <col min="3078" max="3086" width="7" style="171" customWidth="1"/>
    <col min="3087" max="3087" width="6.140625" style="171" customWidth="1"/>
    <col min="3088" max="3328" width="11.42578125" style="171"/>
    <col min="3329" max="3329" width="0.140625" style="171" customWidth="1"/>
    <col min="3330" max="3330" width="2.7109375" style="171" customWidth="1"/>
    <col min="3331" max="3331" width="15.42578125" style="171" customWidth="1"/>
    <col min="3332" max="3332" width="1.28515625" style="171" customWidth="1"/>
    <col min="3333" max="3333" width="28.5703125" style="171" customWidth="1"/>
    <col min="3334" max="3342" width="7" style="171" customWidth="1"/>
    <col min="3343" max="3343" width="6.140625" style="171" customWidth="1"/>
    <col min="3344" max="3584" width="11.42578125" style="171"/>
    <col min="3585" max="3585" width="0.140625" style="171" customWidth="1"/>
    <col min="3586" max="3586" width="2.7109375" style="171" customWidth="1"/>
    <col min="3587" max="3587" width="15.42578125" style="171" customWidth="1"/>
    <col min="3588" max="3588" width="1.28515625" style="171" customWidth="1"/>
    <col min="3589" max="3589" width="28.5703125" style="171" customWidth="1"/>
    <col min="3590" max="3598" width="7" style="171" customWidth="1"/>
    <col min="3599" max="3599" width="6.140625" style="171" customWidth="1"/>
    <col min="3600" max="3840" width="11.42578125" style="171"/>
    <col min="3841" max="3841" width="0.140625" style="171" customWidth="1"/>
    <col min="3842" max="3842" width="2.7109375" style="171" customWidth="1"/>
    <col min="3843" max="3843" width="15.42578125" style="171" customWidth="1"/>
    <col min="3844" max="3844" width="1.28515625" style="171" customWidth="1"/>
    <col min="3845" max="3845" width="28.5703125" style="171" customWidth="1"/>
    <col min="3846" max="3854" width="7" style="171" customWidth="1"/>
    <col min="3855" max="3855" width="6.140625" style="171" customWidth="1"/>
    <col min="3856" max="4096" width="11.42578125" style="171"/>
    <col min="4097" max="4097" width="0.140625" style="171" customWidth="1"/>
    <col min="4098" max="4098" width="2.7109375" style="171" customWidth="1"/>
    <col min="4099" max="4099" width="15.42578125" style="171" customWidth="1"/>
    <col min="4100" max="4100" width="1.28515625" style="171" customWidth="1"/>
    <col min="4101" max="4101" width="28.5703125" style="171" customWidth="1"/>
    <col min="4102" max="4110" width="7" style="171" customWidth="1"/>
    <col min="4111" max="4111" width="6.140625" style="171" customWidth="1"/>
    <col min="4112" max="4352" width="11.42578125" style="171"/>
    <col min="4353" max="4353" width="0.140625" style="171" customWidth="1"/>
    <col min="4354" max="4354" width="2.7109375" style="171" customWidth="1"/>
    <col min="4355" max="4355" width="15.42578125" style="171" customWidth="1"/>
    <col min="4356" max="4356" width="1.28515625" style="171" customWidth="1"/>
    <col min="4357" max="4357" width="28.5703125" style="171" customWidth="1"/>
    <col min="4358" max="4366" width="7" style="171" customWidth="1"/>
    <col min="4367" max="4367" width="6.140625" style="171" customWidth="1"/>
    <col min="4368" max="4608" width="11.42578125" style="171"/>
    <col min="4609" max="4609" width="0.140625" style="171" customWidth="1"/>
    <col min="4610" max="4610" width="2.7109375" style="171" customWidth="1"/>
    <col min="4611" max="4611" width="15.42578125" style="171" customWidth="1"/>
    <col min="4612" max="4612" width="1.28515625" style="171" customWidth="1"/>
    <col min="4613" max="4613" width="28.5703125" style="171" customWidth="1"/>
    <col min="4614" max="4622" width="7" style="171" customWidth="1"/>
    <col min="4623" max="4623" width="6.140625" style="171" customWidth="1"/>
    <col min="4624" max="4864" width="11.42578125" style="171"/>
    <col min="4865" max="4865" width="0.140625" style="171" customWidth="1"/>
    <col min="4866" max="4866" width="2.7109375" style="171" customWidth="1"/>
    <col min="4867" max="4867" width="15.42578125" style="171" customWidth="1"/>
    <col min="4868" max="4868" width="1.28515625" style="171" customWidth="1"/>
    <col min="4869" max="4869" width="28.5703125" style="171" customWidth="1"/>
    <col min="4870" max="4878" width="7" style="171" customWidth="1"/>
    <col min="4879" max="4879" width="6.140625" style="171" customWidth="1"/>
    <col min="4880" max="5120" width="11.42578125" style="171"/>
    <col min="5121" max="5121" width="0.140625" style="171" customWidth="1"/>
    <col min="5122" max="5122" width="2.7109375" style="171" customWidth="1"/>
    <col min="5123" max="5123" width="15.42578125" style="171" customWidth="1"/>
    <col min="5124" max="5124" width="1.28515625" style="171" customWidth="1"/>
    <col min="5125" max="5125" width="28.5703125" style="171" customWidth="1"/>
    <col min="5126" max="5134" width="7" style="171" customWidth="1"/>
    <col min="5135" max="5135" width="6.140625" style="171" customWidth="1"/>
    <col min="5136" max="5376" width="11.42578125" style="171"/>
    <col min="5377" max="5377" width="0.140625" style="171" customWidth="1"/>
    <col min="5378" max="5378" width="2.7109375" style="171" customWidth="1"/>
    <col min="5379" max="5379" width="15.42578125" style="171" customWidth="1"/>
    <col min="5380" max="5380" width="1.28515625" style="171" customWidth="1"/>
    <col min="5381" max="5381" width="28.5703125" style="171" customWidth="1"/>
    <col min="5382" max="5390" width="7" style="171" customWidth="1"/>
    <col min="5391" max="5391" width="6.140625" style="171" customWidth="1"/>
    <col min="5392" max="5632" width="11.42578125" style="171"/>
    <col min="5633" max="5633" width="0.140625" style="171" customWidth="1"/>
    <col min="5634" max="5634" width="2.7109375" style="171" customWidth="1"/>
    <col min="5635" max="5635" width="15.42578125" style="171" customWidth="1"/>
    <col min="5636" max="5636" width="1.28515625" style="171" customWidth="1"/>
    <col min="5637" max="5637" width="28.5703125" style="171" customWidth="1"/>
    <col min="5638" max="5646" width="7" style="171" customWidth="1"/>
    <col min="5647" max="5647" width="6.140625" style="171" customWidth="1"/>
    <col min="5648" max="5888" width="11.42578125" style="171"/>
    <col min="5889" max="5889" width="0.140625" style="171" customWidth="1"/>
    <col min="5890" max="5890" width="2.7109375" style="171" customWidth="1"/>
    <col min="5891" max="5891" width="15.42578125" style="171" customWidth="1"/>
    <col min="5892" max="5892" width="1.28515625" style="171" customWidth="1"/>
    <col min="5893" max="5893" width="28.5703125" style="171" customWidth="1"/>
    <col min="5894" max="5902" width="7" style="171" customWidth="1"/>
    <col min="5903" max="5903" width="6.140625" style="171" customWidth="1"/>
    <col min="5904" max="6144" width="11.42578125" style="171"/>
    <col min="6145" max="6145" width="0.140625" style="171" customWidth="1"/>
    <col min="6146" max="6146" width="2.7109375" style="171" customWidth="1"/>
    <col min="6147" max="6147" width="15.42578125" style="171" customWidth="1"/>
    <col min="6148" max="6148" width="1.28515625" style="171" customWidth="1"/>
    <col min="6149" max="6149" width="28.5703125" style="171" customWidth="1"/>
    <col min="6150" max="6158" width="7" style="171" customWidth="1"/>
    <col min="6159" max="6159" width="6.140625" style="171" customWidth="1"/>
    <col min="6160" max="6400" width="11.42578125" style="171"/>
    <col min="6401" max="6401" width="0.140625" style="171" customWidth="1"/>
    <col min="6402" max="6402" width="2.7109375" style="171" customWidth="1"/>
    <col min="6403" max="6403" width="15.42578125" style="171" customWidth="1"/>
    <col min="6404" max="6404" width="1.28515625" style="171" customWidth="1"/>
    <col min="6405" max="6405" width="28.5703125" style="171" customWidth="1"/>
    <col min="6406" max="6414" width="7" style="171" customWidth="1"/>
    <col min="6415" max="6415" width="6.140625" style="171" customWidth="1"/>
    <col min="6416" max="6656" width="11.42578125" style="171"/>
    <col min="6657" max="6657" width="0.140625" style="171" customWidth="1"/>
    <col min="6658" max="6658" width="2.7109375" style="171" customWidth="1"/>
    <col min="6659" max="6659" width="15.42578125" style="171" customWidth="1"/>
    <col min="6660" max="6660" width="1.28515625" style="171" customWidth="1"/>
    <col min="6661" max="6661" width="28.5703125" style="171" customWidth="1"/>
    <col min="6662" max="6670" width="7" style="171" customWidth="1"/>
    <col min="6671" max="6671" width="6.140625" style="171" customWidth="1"/>
    <col min="6672" max="6912" width="11.42578125" style="171"/>
    <col min="6913" max="6913" width="0.140625" style="171" customWidth="1"/>
    <col min="6914" max="6914" width="2.7109375" style="171" customWidth="1"/>
    <col min="6915" max="6915" width="15.42578125" style="171" customWidth="1"/>
    <col min="6916" max="6916" width="1.28515625" style="171" customWidth="1"/>
    <col min="6917" max="6917" width="28.5703125" style="171" customWidth="1"/>
    <col min="6918" max="6926" width="7" style="171" customWidth="1"/>
    <col min="6927" max="6927" width="6.140625" style="171" customWidth="1"/>
    <col min="6928" max="7168" width="11.42578125" style="171"/>
    <col min="7169" max="7169" width="0.140625" style="171" customWidth="1"/>
    <col min="7170" max="7170" width="2.7109375" style="171" customWidth="1"/>
    <col min="7171" max="7171" width="15.42578125" style="171" customWidth="1"/>
    <col min="7172" max="7172" width="1.28515625" style="171" customWidth="1"/>
    <col min="7173" max="7173" width="28.5703125" style="171" customWidth="1"/>
    <col min="7174" max="7182" width="7" style="171" customWidth="1"/>
    <col min="7183" max="7183" width="6.140625" style="171" customWidth="1"/>
    <col min="7184" max="7424" width="11.42578125" style="171"/>
    <col min="7425" max="7425" width="0.140625" style="171" customWidth="1"/>
    <col min="7426" max="7426" width="2.7109375" style="171" customWidth="1"/>
    <col min="7427" max="7427" width="15.42578125" style="171" customWidth="1"/>
    <col min="7428" max="7428" width="1.28515625" style="171" customWidth="1"/>
    <col min="7429" max="7429" width="28.5703125" style="171" customWidth="1"/>
    <col min="7430" max="7438" width="7" style="171" customWidth="1"/>
    <col min="7439" max="7439" width="6.140625" style="171" customWidth="1"/>
    <col min="7440" max="7680" width="11.42578125" style="171"/>
    <col min="7681" max="7681" width="0.140625" style="171" customWidth="1"/>
    <col min="7682" max="7682" width="2.7109375" style="171" customWidth="1"/>
    <col min="7683" max="7683" width="15.42578125" style="171" customWidth="1"/>
    <col min="7684" max="7684" width="1.28515625" style="171" customWidth="1"/>
    <col min="7685" max="7685" width="28.5703125" style="171" customWidth="1"/>
    <col min="7686" max="7694" width="7" style="171" customWidth="1"/>
    <col min="7695" max="7695" width="6.140625" style="171" customWidth="1"/>
    <col min="7696" max="7936" width="11.42578125" style="171"/>
    <col min="7937" max="7937" width="0.140625" style="171" customWidth="1"/>
    <col min="7938" max="7938" width="2.7109375" style="171" customWidth="1"/>
    <col min="7939" max="7939" width="15.42578125" style="171" customWidth="1"/>
    <col min="7940" max="7940" width="1.28515625" style="171" customWidth="1"/>
    <col min="7941" max="7941" width="28.5703125" style="171" customWidth="1"/>
    <col min="7942" max="7950" width="7" style="171" customWidth="1"/>
    <col min="7951" max="7951" width="6.140625" style="171" customWidth="1"/>
    <col min="7952" max="8192" width="11.42578125" style="171"/>
    <col min="8193" max="8193" width="0.140625" style="171" customWidth="1"/>
    <col min="8194" max="8194" width="2.7109375" style="171" customWidth="1"/>
    <col min="8195" max="8195" width="15.42578125" style="171" customWidth="1"/>
    <col min="8196" max="8196" width="1.28515625" style="171" customWidth="1"/>
    <col min="8197" max="8197" width="28.5703125" style="171" customWidth="1"/>
    <col min="8198" max="8206" width="7" style="171" customWidth="1"/>
    <col min="8207" max="8207" width="6.140625" style="171" customWidth="1"/>
    <col min="8208" max="8448" width="11.42578125" style="171"/>
    <col min="8449" max="8449" width="0.140625" style="171" customWidth="1"/>
    <col min="8450" max="8450" width="2.7109375" style="171" customWidth="1"/>
    <col min="8451" max="8451" width="15.42578125" style="171" customWidth="1"/>
    <col min="8452" max="8452" width="1.28515625" style="171" customWidth="1"/>
    <col min="8453" max="8453" width="28.5703125" style="171" customWidth="1"/>
    <col min="8454" max="8462" width="7" style="171" customWidth="1"/>
    <col min="8463" max="8463" width="6.140625" style="171" customWidth="1"/>
    <col min="8464" max="8704" width="11.42578125" style="171"/>
    <col min="8705" max="8705" width="0.140625" style="171" customWidth="1"/>
    <col min="8706" max="8706" width="2.7109375" style="171" customWidth="1"/>
    <col min="8707" max="8707" width="15.42578125" style="171" customWidth="1"/>
    <col min="8708" max="8708" width="1.28515625" style="171" customWidth="1"/>
    <col min="8709" max="8709" width="28.5703125" style="171" customWidth="1"/>
    <col min="8710" max="8718" width="7" style="171" customWidth="1"/>
    <col min="8719" max="8719" width="6.140625" style="171" customWidth="1"/>
    <col min="8720" max="8960" width="11.42578125" style="171"/>
    <col min="8961" max="8961" width="0.140625" style="171" customWidth="1"/>
    <col min="8962" max="8962" width="2.7109375" style="171" customWidth="1"/>
    <col min="8963" max="8963" width="15.42578125" style="171" customWidth="1"/>
    <col min="8964" max="8964" width="1.28515625" style="171" customWidth="1"/>
    <col min="8965" max="8965" width="28.5703125" style="171" customWidth="1"/>
    <col min="8966" max="8974" width="7" style="171" customWidth="1"/>
    <col min="8975" max="8975" width="6.140625" style="171" customWidth="1"/>
    <col min="8976" max="9216" width="11.42578125" style="171"/>
    <col min="9217" max="9217" width="0.140625" style="171" customWidth="1"/>
    <col min="9218" max="9218" width="2.7109375" style="171" customWidth="1"/>
    <col min="9219" max="9219" width="15.42578125" style="171" customWidth="1"/>
    <col min="9220" max="9220" width="1.28515625" style="171" customWidth="1"/>
    <col min="9221" max="9221" width="28.5703125" style="171" customWidth="1"/>
    <col min="9222" max="9230" width="7" style="171" customWidth="1"/>
    <col min="9231" max="9231" width="6.140625" style="171" customWidth="1"/>
    <col min="9232" max="9472" width="11.42578125" style="171"/>
    <col min="9473" max="9473" width="0.140625" style="171" customWidth="1"/>
    <col min="9474" max="9474" width="2.7109375" style="171" customWidth="1"/>
    <col min="9475" max="9475" width="15.42578125" style="171" customWidth="1"/>
    <col min="9476" max="9476" width="1.28515625" style="171" customWidth="1"/>
    <col min="9477" max="9477" width="28.5703125" style="171" customWidth="1"/>
    <col min="9478" max="9486" width="7" style="171" customWidth="1"/>
    <col min="9487" max="9487" width="6.140625" style="171" customWidth="1"/>
    <col min="9488" max="9728" width="11.42578125" style="171"/>
    <col min="9729" max="9729" width="0.140625" style="171" customWidth="1"/>
    <col min="9730" max="9730" width="2.7109375" style="171" customWidth="1"/>
    <col min="9731" max="9731" width="15.42578125" style="171" customWidth="1"/>
    <col min="9732" max="9732" width="1.28515625" style="171" customWidth="1"/>
    <col min="9733" max="9733" width="28.5703125" style="171" customWidth="1"/>
    <col min="9734" max="9742" width="7" style="171" customWidth="1"/>
    <col min="9743" max="9743" width="6.140625" style="171" customWidth="1"/>
    <col min="9744" max="9984" width="11.42578125" style="171"/>
    <col min="9985" max="9985" width="0.140625" style="171" customWidth="1"/>
    <col min="9986" max="9986" width="2.7109375" style="171" customWidth="1"/>
    <col min="9987" max="9987" width="15.42578125" style="171" customWidth="1"/>
    <col min="9988" max="9988" width="1.28515625" style="171" customWidth="1"/>
    <col min="9989" max="9989" width="28.5703125" style="171" customWidth="1"/>
    <col min="9990" max="9998" width="7" style="171" customWidth="1"/>
    <col min="9999" max="9999" width="6.140625" style="171" customWidth="1"/>
    <col min="10000" max="10240" width="11.42578125" style="171"/>
    <col min="10241" max="10241" width="0.140625" style="171" customWidth="1"/>
    <col min="10242" max="10242" width="2.7109375" style="171" customWidth="1"/>
    <col min="10243" max="10243" width="15.42578125" style="171" customWidth="1"/>
    <col min="10244" max="10244" width="1.28515625" style="171" customWidth="1"/>
    <col min="10245" max="10245" width="28.5703125" style="171" customWidth="1"/>
    <col min="10246" max="10254" width="7" style="171" customWidth="1"/>
    <col min="10255" max="10255" width="6.140625" style="171" customWidth="1"/>
    <col min="10256" max="10496" width="11.42578125" style="171"/>
    <col min="10497" max="10497" width="0.140625" style="171" customWidth="1"/>
    <col min="10498" max="10498" width="2.7109375" style="171" customWidth="1"/>
    <col min="10499" max="10499" width="15.42578125" style="171" customWidth="1"/>
    <col min="10500" max="10500" width="1.28515625" style="171" customWidth="1"/>
    <col min="10501" max="10501" width="28.5703125" style="171" customWidth="1"/>
    <col min="10502" max="10510" width="7" style="171" customWidth="1"/>
    <col min="10511" max="10511" width="6.140625" style="171" customWidth="1"/>
    <col min="10512" max="10752" width="11.42578125" style="171"/>
    <col min="10753" max="10753" width="0.140625" style="171" customWidth="1"/>
    <col min="10754" max="10754" width="2.7109375" style="171" customWidth="1"/>
    <col min="10755" max="10755" width="15.42578125" style="171" customWidth="1"/>
    <col min="10756" max="10756" width="1.28515625" style="171" customWidth="1"/>
    <col min="10757" max="10757" width="28.5703125" style="171" customWidth="1"/>
    <col min="10758" max="10766" width="7" style="171" customWidth="1"/>
    <col min="10767" max="10767" width="6.140625" style="171" customWidth="1"/>
    <col min="10768" max="11008" width="11.42578125" style="171"/>
    <col min="11009" max="11009" width="0.140625" style="171" customWidth="1"/>
    <col min="11010" max="11010" width="2.7109375" style="171" customWidth="1"/>
    <col min="11011" max="11011" width="15.42578125" style="171" customWidth="1"/>
    <col min="11012" max="11012" width="1.28515625" style="171" customWidth="1"/>
    <col min="11013" max="11013" width="28.5703125" style="171" customWidth="1"/>
    <col min="11014" max="11022" width="7" style="171" customWidth="1"/>
    <col min="11023" max="11023" width="6.140625" style="171" customWidth="1"/>
    <col min="11024" max="11264" width="11.42578125" style="171"/>
    <col min="11265" max="11265" width="0.140625" style="171" customWidth="1"/>
    <col min="11266" max="11266" width="2.7109375" style="171" customWidth="1"/>
    <col min="11267" max="11267" width="15.42578125" style="171" customWidth="1"/>
    <col min="11268" max="11268" width="1.28515625" style="171" customWidth="1"/>
    <col min="11269" max="11269" width="28.5703125" style="171" customWidth="1"/>
    <col min="11270" max="11278" width="7" style="171" customWidth="1"/>
    <col min="11279" max="11279" width="6.140625" style="171" customWidth="1"/>
    <col min="11280" max="11520" width="11.42578125" style="171"/>
    <col min="11521" max="11521" width="0.140625" style="171" customWidth="1"/>
    <col min="11522" max="11522" width="2.7109375" style="171" customWidth="1"/>
    <col min="11523" max="11523" width="15.42578125" style="171" customWidth="1"/>
    <col min="11524" max="11524" width="1.28515625" style="171" customWidth="1"/>
    <col min="11525" max="11525" width="28.5703125" style="171" customWidth="1"/>
    <col min="11526" max="11534" width="7" style="171" customWidth="1"/>
    <col min="11535" max="11535" width="6.140625" style="171" customWidth="1"/>
    <col min="11536" max="11776" width="11.42578125" style="171"/>
    <col min="11777" max="11777" width="0.140625" style="171" customWidth="1"/>
    <col min="11778" max="11778" width="2.7109375" style="171" customWidth="1"/>
    <col min="11779" max="11779" width="15.42578125" style="171" customWidth="1"/>
    <col min="11780" max="11780" width="1.28515625" style="171" customWidth="1"/>
    <col min="11781" max="11781" width="28.5703125" style="171" customWidth="1"/>
    <col min="11782" max="11790" width="7" style="171" customWidth="1"/>
    <col min="11791" max="11791" width="6.140625" style="171" customWidth="1"/>
    <col min="11792" max="12032" width="11.42578125" style="171"/>
    <col min="12033" max="12033" width="0.140625" style="171" customWidth="1"/>
    <col min="12034" max="12034" width="2.7109375" style="171" customWidth="1"/>
    <col min="12035" max="12035" width="15.42578125" style="171" customWidth="1"/>
    <col min="12036" max="12036" width="1.28515625" style="171" customWidth="1"/>
    <col min="12037" max="12037" width="28.5703125" style="171" customWidth="1"/>
    <col min="12038" max="12046" width="7" style="171" customWidth="1"/>
    <col min="12047" max="12047" width="6.140625" style="171" customWidth="1"/>
    <col min="12048" max="12288" width="11.42578125" style="171"/>
    <col min="12289" max="12289" width="0.140625" style="171" customWidth="1"/>
    <col min="12290" max="12290" width="2.7109375" style="171" customWidth="1"/>
    <col min="12291" max="12291" width="15.42578125" style="171" customWidth="1"/>
    <col min="12292" max="12292" width="1.28515625" style="171" customWidth="1"/>
    <col min="12293" max="12293" width="28.5703125" style="171" customWidth="1"/>
    <col min="12294" max="12302" width="7" style="171" customWidth="1"/>
    <col min="12303" max="12303" width="6.140625" style="171" customWidth="1"/>
    <col min="12304" max="12544" width="11.42578125" style="171"/>
    <col min="12545" max="12545" width="0.140625" style="171" customWidth="1"/>
    <col min="12546" max="12546" width="2.7109375" style="171" customWidth="1"/>
    <col min="12547" max="12547" width="15.42578125" style="171" customWidth="1"/>
    <col min="12548" max="12548" width="1.28515625" style="171" customWidth="1"/>
    <col min="12549" max="12549" width="28.5703125" style="171" customWidth="1"/>
    <col min="12550" max="12558" width="7" style="171" customWidth="1"/>
    <col min="12559" max="12559" width="6.140625" style="171" customWidth="1"/>
    <col min="12560" max="12800" width="11.42578125" style="171"/>
    <col min="12801" max="12801" width="0.140625" style="171" customWidth="1"/>
    <col min="12802" max="12802" width="2.7109375" style="171" customWidth="1"/>
    <col min="12803" max="12803" width="15.42578125" style="171" customWidth="1"/>
    <col min="12804" max="12804" width="1.28515625" style="171" customWidth="1"/>
    <col min="12805" max="12805" width="28.5703125" style="171" customWidth="1"/>
    <col min="12806" max="12814" width="7" style="171" customWidth="1"/>
    <col min="12815" max="12815" width="6.140625" style="171" customWidth="1"/>
    <col min="12816" max="13056" width="11.42578125" style="171"/>
    <col min="13057" max="13057" width="0.140625" style="171" customWidth="1"/>
    <col min="13058" max="13058" width="2.7109375" style="171" customWidth="1"/>
    <col min="13059" max="13059" width="15.42578125" style="171" customWidth="1"/>
    <col min="13060" max="13060" width="1.28515625" style="171" customWidth="1"/>
    <col min="13061" max="13061" width="28.5703125" style="171" customWidth="1"/>
    <col min="13062" max="13070" width="7" style="171" customWidth="1"/>
    <col min="13071" max="13071" width="6.140625" style="171" customWidth="1"/>
    <col min="13072" max="13312" width="11.42578125" style="171"/>
    <col min="13313" max="13313" width="0.140625" style="171" customWidth="1"/>
    <col min="13314" max="13314" width="2.7109375" style="171" customWidth="1"/>
    <col min="13315" max="13315" width="15.42578125" style="171" customWidth="1"/>
    <col min="13316" max="13316" width="1.28515625" style="171" customWidth="1"/>
    <col min="13317" max="13317" width="28.5703125" style="171" customWidth="1"/>
    <col min="13318" max="13326" width="7" style="171" customWidth="1"/>
    <col min="13327" max="13327" width="6.140625" style="171" customWidth="1"/>
    <col min="13328" max="13568" width="11.42578125" style="171"/>
    <col min="13569" max="13569" width="0.140625" style="171" customWidth="1"/>
    <col min="13570" max="13570" width="2.7109375" style="171" customWidth="1"/>
    <col min="13571" max="13571" width="15.42578125" style="171" customWidth="1"/>
    <col min="13572" max="13572" width="1.28515625" style="171" customWidth="1"/>
    <col min="13573" max="13573" width="28.5703125" style="171" customWidth="1"/>
    <col min="13574" max="13582" width="7" style="171" customWidth="1"/>
    <col min="13583" max="13583" width="6.140625" style="171" customWidth="1"/>
    <col min="13584" max="13824" width="11.42578125" style="171"/>
    <col min="13825" max="13825" width="0.140625" style="171" customWidth="1"/>
    <col min="13826" max="13826" width="2.7109375" style="171" customWidth="1"/>
    <col min="13827" max="13827" width="15.42578125" style="171" customWidth="1"/>
    <col min="13828" max="13828" width="1.28515625" style="171" customWidth="1"/>
    <col min="13829" max="13829" width="28.5703125" style="171" customWidth="1"/>
    <col min="13830" max="13838" width="7" style="171" customWidth="1"/>
    <col min="13839" max="13839" width="6.140625" style="171" customWidth="1"/>
    <col min="13840" max="14080" width="11.42578125" style="171"/>
    <col min="14081" max="14081" width="0.140625" style="171" customWidth="1"/>
    <col min="14082" max="14082" width="2.7109375" style="171" customWidth="1"/>
    <col min="14083" max="14083" width="15.42578125" style="171" customWidth="1"/>
    <col min="14084" max="14084" width="1.28515625" style="171" customWidth="1"/>
    <col min="14085" max="14085" width="28.5703125" style="171" customWidth="1"/>
    <col min="14086" max="14094" width="7" style="171" customWidth="1"/>
    <col min="14095" max="14095" width="6.140625" style="171" customWidth="1"/>
    <col min="14096" max="14336" width="11.42578125" style="171"/>
    <col min="14337" max="14337" width="0.140625" style="171" customWidth="1"/>
    <col min="14338" max="14338" width="2.7109375" style="171" customWidth="1"/>
    <col min="14339" max="14339" width="15.42578125" style="171" customWidth="1"/>
    <col min="14340" max="14340" width="1.28515625" style="171" customWidth="1"/>
    <col min="14341" max="14341" width="28.5703125" style="171" customWidth="1"/>
    <col min="14342" max="14350" width="7" style="171" customWidth="1"/>
    <col min="14351" max="14351" width="6.140625" style="171" customWidth="1"/>
    <col min="14352" max="14592" width="11.42578125" style="171"/>
    <col min="14593" max="14593" width="0.140625" style="171" customWidth="1"/>
    <col min="14594" max="14594" width="2.7109375" style="171" customWidth="1"/>
    <col min="14595" max="14595" width="15.42578125" style="171" customWidth="1"/>
    <col min="14596" max="14596" width="1.28515625" style="171" customWidth="1"/>
    <col min="14597" max="14597" width="28.5703125" style="171" customWidth="1"/>
    <col min="14598" max="14606" width="7" style="171" customWidth="1"/>
    <col min="14607" max="14607" width="6.140625" style="171" customWidth="1"/>
    <col min="14608" max="14848" width="11.42578125" style="171"/>
    <col min="14849" max="14849" width="0.140625" style="171" customWidth="1"/>
    <col min="14850" max="14850" width="2.7109375" style="171" customWidth="1"/>
    <col min="14851" max="14851" width="15.42578125" style="171" customWidth="1"/>
    <col min="14852" max="14852" width="1.28515625" style="171" customWidth="1"/>
    <col min="14853" max="14853" width="28.5703125" style="171" customWidth="1"/>
    <col min="14854" max="14862" width="7" style="171" customWidth="1"/>
    <col min="14863" max="14863" width="6.140625" style="171" customWidth="1"/>
    <col min="14864" max="15104" width="11.42578125" style="171"/>
    <col min="15105" max="15105" width="0.140625" style="171" customWidth="1"/>
    <col min="15106" max="15106" width="2.7109375" style="171" customWidth="1"/>
    <col min="15107" max="15107" width="15.42578125" style="171" customWidth="1"/>
    <col min="15108" max="15108" width="1.28515625" style="171" customWidth="1"/>
    <col min="15109" max="15109" width="28.5703125" style="171" customWidth="1"/>
    <col min="15110" max="15118" width="7" style="171" customWidth="1"/>
    <col min="15119" max="15119" width="6.140625" style="171" customWidth="1"/>
    <col min="15120" max="15360" width="11.42578125" style="171"/>
    <col min="15361" max="15361" width="0.140625" style="171" customWidth="1"/>
    <col min="15362" max="15362" width="2.7109375" style="171" customWidth="1"/>
    <col min="15363" max="15363" width="15.42578125" style="171" customWidth="1"/>
    <col min="15364" max="15364" width="1.28515625" style="171" customWidth="1"/>
    <col min="15365" max="15365" width="28.5703125" style="171" customWidth="1"/>
    <col min="15366" max="15374" width="7" style="171" customWidth="1"/>
    <col min="15375" max="15375" width="6.140625" style="171" customWidth="1"/>
    <col min="15376" max="15616" width="11.42578125" style="171"/>
    <col min="15617" max="15617" width="0.140625" style="171" customWidth="1"/>
    <col min="15618" max="15618" width="2.7109375" style="171" customWidth="1"/>
    <col min="15619" max="15619" width="15.42578125" style="171" customWidth="1"/>
    <col min="15620" max="15620" width="1.28515625" style="171" customWidth="1"/>
    <col min="15621" max="15621" width="28.5703125" style="171" customWidth="1"/>
    <col min="15622" max="15630" width="7" style="171" customWidth="1"/>
    <col min="15631" max="15631" width="6.140625" style="171" customWidth="1"/>
    <col min="15632" max="15872" width="11.42578125" style="171"/>
    <col min="15873" max="15873" width="0.140625" style="171" customWidth="1"/>
    <col min="15874" max="15874" width="2.7109375" style="171" customWidth="1"/>
    <col min="15875" max="15875" width="15.42578125" style="171" customWidth="1"/>
    <col min="15876" max="15876" width="1.28515625" style="171" customWidth="1"/>
    <col min="15877" max="15877" width="28.5703125" style="171" customWidth="1"/>
    <col min="15878" max="15886" width="7" style="171" customWidth="1"/>
    <col min="15887" max="15887" width="6.140625" style="171" customWidth="1"/>
    <col min="15888" max="16128" width="11.42578125" style="171"/>
    <col min="16129" max="16129" width="0.140625" style="171" customWidth="1"/>
    <col min="16130" max="16130" width="2.7109375" style="171" customWidth="1"/>
    <col min="16131" max="16131" width="15.42578125" style="171" customWidth="1"/>
    <col min="16132" max="16132" width="1.28515625" style="171" customWidth="1"/>
    <col min="16133" max="16133" width="28.5703125" style="171" customWidth="1"/>
    <col min="16134" max="16142" width="7" style="171" customWidth="1"/>
    <col min="16143" max="16143" width="6.140625" style="171" customWidth="1"/>
    <col min="16144" max="16384" width="11.42578125" style="171"/>
  </cols>
  <sheetData>
    <row r="1" spans="3:23" ht="0.75" customHeight="1"/>
    <row r="2" spans="3:23" ht="21" customHeight="1">
      <c r="O2" s="66" t="s">
        <v>36</v>
      </c>
    </row>
    <row r="3" spans="3:23" ht="15" customHeight="1">
      <c r="O3" s="987" t="s">
        <v>559</v>
      </c>
    </row>
    <row r="4" spans="3:23" ht="20.25" customHeight="1">
      <c r="C4" s="6" t="str">
        <f>Indice!C4</f>
        <v>Producción de energía eléctrica</v>
      </c>
    </row>
    <row r="5" spans="3:23" ht="12.75" customHeight="1"/>
    <row r="6" spans="3:23" ht="13.5" customHeight="1"/>
    <row r="7" spans="3:23" ht="12.75" customHeight="1">
      <c r="C7" s="1033" t="s">
        <v>997</v>
      </c>
      <c r="E7" s="178"/>
      <c r="F7" s="1078" t="s">
        <v>211</v>
      </c>
      <c r="G7" s="1079"/>
      <c r="H7" s="1078" t="s">
        <v>212</v>
      </c>
      <c r="I7" s="1079"/>
      <c r="J7" s="1078" t="s">
        <v>213</v>
      </c>
      <c r="K7" s="1079"/>
      <c r="L7" s="1078" t="s">
        <v>214</v>
      </c>
      <c r="M7" s="1079"/>
      <c r="N7" s="1078" t="s">
        <v>0</v>
      </c>
      <c r="O7" s="1079"/>
      <c r="Q7"/>
      <c r="R7"/>
      <c r="S7"/>
      <c r="T7"/>
      <c r="U7"/>
      <c r="V7"/>
      <c r="W7"/>
    </row>
    <row r="8" spans="3:23" ht="12.75">
      <c r="C8" s="1033"/>
      <c r="E8" s="179"/>
      <c r="F8" s="180" t="s">
        <v>10</v>
      </c>
      <c r="G8" s="181" t="s">
        <v>560</v>
      </c>
      <c r="H8" s="180" t="s">
        <v>10</v>
      </c>
      <c r="I8" s="181" t="s">
        <v>560</v>
      </c>
      <c r="J8" s="180" t="s">
        <v>10</v>
      </c>
      <c r="K8" s="181" t="s">
        <v>560</v>
      </c>
      <c r="L8" s="180" t="s">
        <v>10</v>
      </c>
      <c r="M8" s="181" t="s">
        <v>560</v>
      </c>
      <c r="N8" s="180" t="s">
        <v>10</v>
      </c>
      <c r="O8" s="181" t="s">
        <v>560</v>
      </c>
      <c r="Q8"/>
      <c r="R8"/>
      <c r="S8"/>
      <c r="T8"/>
      <c r="U8"/>
      <c r="V8"/>
      <c r="W8"/>
    </row>
    <row r="9" spans="3:23" ht="12.75" customHeight="1">
      <c r="C9" s="1033"/>
      <c r="E9" s="422" t="s">
        <v>205</v>
      </c>
      <c r="F9" s="459" t="str">
        <f>'Data 1'!E35</f>
        <v>-</v>
      </c>
      <c r="G9" s="460" t="str">
        <f>'Data 1'!F35</f>
        <v>-</v>
      </c>
      <c r="H9" s="459">
        <f>'Data 1'!H35</f>
        <v>1.52</v>
      </c>
      <c r="I9" s="460">
        <f>'Data 1'!I35</f>
        <v>0</v>
      </c>
      <c r="J9" s="459" t="str">
        <f>'Data 1'!K35</f>
        <v>-</v>
      </c>
      <c r="K9" s="460" t="str">
        <f>'Data 1'!L35</f>
        <v>-</v>
      </c>
      <c r="L9" s="459" t="str">
        <f>'Data 1'!N35</f>
        <v>-</v>
      </c>
      <c r="M9" s="460" t="str">
        <f>'Data 1'!O35</f>
        <v>-</v>
      </c>
      <c r="N9" s="459">
        <f>'Data 1'!Q35</f>
        <v>1.52</v>
      </c>
      <c r="O9" s="460">
        <f>'Data 1'!R35</f>
        <v>0</v>
      </c>
      <c r="P9" s="927"/>
      <c r="Q9" s="866"/>
      <c r="R9" s="71"/>
      <c r="S9"/>
      <c r="T9"/>
      <c r="U9"/>
      <c r="V9"/>
      <c r="W9"/>
    </row>
    <row r="10" spans="3:23" ht="12.75" customHeight="1">
      <c r="C10" s="284"/>
      <c r="D10"/>
      <c r="E10" s="422" t="s">
        <v>206</v>
      </c>
      <c r="F10" s="459" t="str">
        <f>'Data 1'!E43</f>
        <v>-</v>
      </c>
      <c r="G10" s="460" t="str">
        <f>'Data 1'!F43</f>
        <v>-</v>
      </c>
      <c r="H10" s="459">
        <f>'Data 1'!H43</f>
        <v>11.32</v>
      </c>
      <c r="I10" s="460">
        <f>'Data 1'!I43</f>
        <v>0</v>
      </c>
      <c r="J10" s="459" t="str">
        <f>'Data 1'!K43</f>
        <v>-</v>
      </c>
      <c r="K10" s="460" t="str">
        <f>'Data 1'!L43</f>
        <v>-</v>
      </c>
      <c r="L10" s="459" t="str">
        <f>'Data 1'!N43</f>
        <v>-</v>
      </c>
      <c r="M10" s="460" t="str">
        <f>'Data 1'!O43</f>
        <v>-</v>
      </c>
      <c r="N10" s="459">
        <f>'Data 1'!Q43</f>
        <v>11.32</v>
      </c>
      <c r="O10" s="460">
        <f>'Data 1'!R43</f>
        <v>0</v>
      </c>
      <c r="P10" s="927"/>
      <c r="Q10" s="401"/>
      <c r="R10" s="280"/>
      <c r="T10" s="401"/>
      <c r="U10" s="280"/>
    </row>
    <row r="11" spans="3:23" ht="12.75" customHeight="1">
      <c r="C11"/>
      <c r="D11"/>
      <c r="E11" s="426" t="s">
        <v>207</v>
      </c>
      <c r="F11" s="459">
        <f>'Data 1'!E44</f>
        <v>3.6375000000000002</v>
      </c>
      <c r="G11" s="460">
        <f>'Data 1'!F44</f>
        <v>0</v>
      </c>
      <c r="H11" s="459">
        <f>'Data 1'!H44</f>
        <v>451.01499999999999</v>
      </c>
      <c r="I11" s="460">
        <f>'Data 1'!I44</f>
        <v>4.8104295690366339</v>
      </c>
      <c r="J11" s="459" t="str">
        <f>'Data 1'!K44</f>
        <v>-</v>
      </c>
      <c r="K11" s="460" t="str">
        <f>'Data 1'!L44</f>
        <v>-</v>
      </c>
      <c r="L11" s="459" t="str">
        <f>'Data 1'!N44</f>
        <v>-</v>
      </c>
      <c r="M11" s="460" t="str">
        <f>'Data 1'!O44</f>
        <v>-</v>
      </c>
      <c r="N11" s="459">
        <f>'Data 1'!Q44</f>
        <v>454.65249999999997</v>
      </c>
      <c r="O11" s="460">
        <f>'Data 1'!R44</f>
        <v>4.7701073274148742</v>
      </c>
      <c r="P11" s="927"/>
      <c r="Q11" s="401"/>
      <c r="R11" s="280"/>
      <c r="T11" s="401"/>
      <c r="U11" s="280"/>
    </row>
    <row r="12" spans="3:23" ht="12.75" customHeight="1">
      <c r="C12"/>
      <c r="D12"/>
      <c r="E12" s="426" t="s">
        <v>208</v>
      </c>
      <c r="F12" s="459">
        <f>'Data 1'!E45</f>
        <v>103.347925</v>
      </c>
      <c r="G12" s="460">
        <f>'Data 1'!F45</f>
        <v>27.366298595115968</v>
      </c>
      <c r="H12" s="459">
        <f>'Data 1'!H45</f>
        <v>167.13214500000001</v>
      </c>
      <c r="I12" s="460">
        <f>'Data 1'!I45</f>
        <v>0</v>
      </c>
      <c r="J12" s="459" t="str">
        <f>'Data 1'!K45</f>
        <v>-</v>
      </c>
      <c r="K12" s="460" t="str">
        <f>'Data 1'!L45</f>
        <v>-</v>
      </c>
      <c r="L12" s="460">
        <f>'Data 1'!N45</f>
        <v>5.9700000000000003E-2</v>
      </c>
      <c r="M12" s="460">
        <f>'Data 1'!O45</f>
        <v>0</v>
      </c>
      <c r="N12" s="459">
        <f>'Data 1'!Q45</f>
        <v>270.53977000000003</v>
      </c>
      <c r="O12" s="460">
        <f>'Data 1'!R45</f>
        <v>8.9418397704737806</v>
      </c>
      <c r="P12" s="927"/>
      <c r="Q12" s="401"/>
      <c r="R12" s="280"/>
      <c r="T12" s="401"/>
      <c r="U12" s="280"/>
    </row>
    <row r="13" spans="3:23" ht="12.75" customHeight="1">
      <c r="D13"/>
      <c r="E13" s="426" t="s">
        <v>331</v>
      </c>
      <c r="F13" s="459">
        <f>'Data 1'!E46</f>
        <v>2.13</v>
      </c>
      <c r="G13" s="460">
        <f>'Data 1'!F46</f>
        <v>0</v>
      </c>
      <c r="H13" s="459">
        <f>'Data 1'!H46</f>
        <v>3.6960000000000002</v>
      </c>
      <c r="I13" s="460">
        <f>'Data 1'!I46</f>
        <v>0</v>
      </c>
      <c r="J13" s="459" t="str">
        <f>'Data 1'!K46</f>
        <v>-</v>
      </c>
      <c r="K13" s="460" t="str">
        <f>'Data 1'!L46</f>
        <v>-</v>
      </c>
      <c r="L13" s="459" t="str">
        <f>'Data 1'!N46</f>
        <v>-</v>
      </c>
      <c r="M13" s="460" t="str">
        <f>'Data 1'!O46</f>
        <v>-</v>
      </c>
      <c r="N13" s="459">
        <f>'Data 1'!Q46</f>
        <v>5.8260000000000005</v>
      </c>
      <c r="O13" s="460">
        <f>'Data 1'!R46</f>
        <v>0</v>
      </c>
      <c r="P13" s="927"/>
      <c r="Q13" s="401"/>
      <c r="R13" s="280"/>
      <c r="T13" s="401"/>
      <c r="U13" s="280"/>
    </row>
    <row r="14" spans="3:23" ht="12.75" customHeight="1">
      <c r="D14"/>
      <c r="E14" s="543" t="s">
        <v>369</v>
      </c>
      <c r="F14" s="459">
        <f>'Data 1'!E49</f>
        <v>37.4</v>
      </c>
      <c r="G14" s="460">
        <f>'Data 1'!F49</f>
        <v>0</v>
      </c>
      <c r="H14" s="459" t="str">
        <f>'Data 1'!H49</f>
        <v>-</v>
      </c>
      <c r="I14" s="460" t="str">
        <f>'Data 1'!I49</f>
        <v>-</v>
      </c>
      <c r="J14" s="459" t="str">
        <f>'Data 1'!K49</f>
        <v>-</v>
      </c>
      <c r="K14" s="460" t="str">
        <f>'Data 1'!L49</f>
        <v>-</v>
      </c>
      <c r="L14" s="459">
        <f>'Data 1'!N49</f>
        <v>1.0840000000000001</v>
      </c>
      <c r="M14" s="460">
        <f>'Data 1'!O49</f>
        <v>0</v>
      </c>
      <c r="N14" s="459">
        <f>'Data 1'!Q49</f>
        <v>38.484000000000002</v>
      </c>
      <c r="O14" s="460">
        <f>'Data 1'!R49</f>
        <v>0</v>
      </c>
      <c r="P14" s="927"/>
      <c r="Q14" s="401"/>
      <c r="R14" s="280"/>
      <c r="T14" s="401"/>
      <c r="U14" s="280"/>
    </row>
    <row r="15" spans="3:23" ht="12.75" customHeight="1">
      <c r="D15"/>
      <c r="E15" s="748" t="s">
        <v>235</v>
      </c>
      <c r="F15" s="970">
        <f>SUM(F9:F14)</f>
        <v>146.51542499999999</v>
      </c>
      <c r="G15" s="971">
        <f>((SUM('Data 1'!E35,'Data 1'!E43:E46,'Data 1'!E49)/SUM('Data 1'!D35,'Data 1'!D43:D46,'Data 1'!D49))-1)*100</f>
        <v>17.863147297696624</v>
      </c>
      <c r="H15" s="970">
        <f>SUM(H9:H14)</f>
        <v>634.68314499999997</v>
      </c>
      <c r="I15" s="971">
        <f>((SUM('Data 1'!H35,'Data 1'!H43:H46,'Data 1'!H49)/SUM('Data 1'!G35,'Data 1'!G43:G46,'Data 1'!G49))-1)*100</f>
        <v>3.3714280544297148</v>
      </c>
      <c r="J15" s="970" t="s">
        <v>44</v>
      </c>
      <c r="K15" s="970" t="s">
        <v>44</v>
      </c>
      <c r="L15" s="970">
        <f>SUM(L9:L14)</f>
        <v>1.1437000000000002</v>
      </c>
      <c r="M15" s="971">
        <f>((SUM('Data 1'!N35,'Data 1'!N43:N46,'Data 1'!N49)/SUM('Data 1'!M35,'Data 1'!M43:M46,'Data 1'!M49))-1)*100</f>
        <v>0</v>
      </c>
      <c r="N15" s="970">
        <f>SUM(N9:N14)</f>
        <v>782.34226999999998</v>
      </c>
      <c r="O15" s="971">
        <f>((SUM('Data 1'!Q35,'Data 1'!Q43:Q46,'Data 1'!Q49)/SUM('Data 1'!P35,'Data 1'!P43:P46,'Data 1'!P49))-1)*100</f>
        <v>5.8024769478893568</v>
      </c>
      <c r="P15" s="927"/>
      <c r="Q15" s="401"/>
      <c r="R15" s="280"/>
      <c r="T15" s="401"/>
      <c r="U15" s="280"/>
    </row>
    <row r="16" spans="3:23" ht="12.75" customHeight="1">
      <c r="C16" s="284"/>
      <c r="E16" s="422" t="s">
        <v>4</v>
      </c>
      <c r="F16" s="459">
        <f>'Data 1'!E36</f>
        <v>241.2</v>
      </c>
      <c r="G16" s="460">
        <f>'Data 1'!F36</f>
        <v>-48.505550811272414</v>
      </c>
      <c r="H16" s="459" t="str">
        <f>'Data 1'!H36</f>
        <v>-</v>
      </c>
      <c r="I16" s="460" t="str">
        <f>'Data 1'!I36</f>
        <v>-</v>
      </c>
      <c r="J16" s="459" t="str">
        <f>'Data 1'!K36</f>
        <v>-</v>
      </c>
      <c r="K16" s="460" t="str">
        <f>'Data 1'!L36</f>
        <v>-</v>
      </c>
      <c r="L16" s="459" t="str">
        <f>'Data 1'!N36</f>
        <v>-</v>
      </c>
      <c r="M16" s="460" t="str">
        <f>'Data 1'!O36</f>
        <v>-</v>
      </c>
      <c r="N16" s="459">
        <f>'Data 1'!Q36</f>
        <v>241.2</v>
      </c>
      <c r="O16" s="460">
        <f>'Data 1'!R36</f>
        <v>-48.505550811272414</v>
      </c>
      <c r="P16" s="927"/>
      <c r="Q16" s="401"/>
      <c r="R16" s="280"/>
      <c r="T16" s="401"/>
      <c r="U16" s="280"/>
    </row>
    <row r="17" spans="3:23" ht="12.75" customHeight="1">
      <c r="C17" s="284"/>
      <c r="D17"/>
      <c r="E17" s="424" t="s">
        <v>215</v>
      </c>
      <c r="F17" s="461">
        <f>'Data 1'!E37</f>
        <v>139.4</v>
      </c>
      <c r="G17" s="462">
        <f>'Data 1'!F37</f>
        <v>0</v>
      </c>
      <c r="H17" s="461">
        <f>'Data 1'!H37</f>
        <v>488.56</v>
      </c>
      <c r="I17" s="462">
        <f>'Data 1'!I37</f>
        <v>0</v>
      </c>
      <c r="J17" s="461">
        <f>'Data 1'!K37</f>
        <v>77.52</v>
      </c>
      <c r="K17" s="462">
        <f>'Data 1'!L37</f>
        <v>0</v>
      </c>
      <c r="L17" s="461">
        <f>'Data 1'!N37</f>
        <v>64.11</v>
      </c>
      <c r="M17" s="462">
        <f>'Data 1'!O37</f>
        <v>0</v>
      </c>
      <c r="N17" s="461">
        <f>'Data 1'!Q37</f>
        <v>769.59</v>
      </c>
      <c r="O17" s="462">
        <f>'Data 1'!R37</f>
        <v>0</v>
      </c>
      <c r="P17" s="927"/>
      <c r="S17" s="174"/>
      <c r="T17" s="402"/>
      <c r="U17" s="400"/>
      <c r="V17" s="174"/>
      <c r="W17" s="174"/>
    </row>
    <row r="18" spans="3:23" ht="12.75" customHeight="1">
      <c r="C18"/>
      <c r="D18"/>
      <c r="E18" s="424" t="s">
        <v>216</v>
      </c>
      <c r="F18" s="461">
        <f>'Data 1'!E38</f>
        <v>603.1</v>
      </c>
      <c r="G18" s="462">
        <f>'Data 1'!F38</f>
        <v>0</v>
      </c>
      <c r="H18" s="461">
        <f>'Data 1'!H38</f>
        <v>520.75</v>
      </c>
      <c r="I18" s="462">
        <f>'Data 1'!I38</f>
        <v>0</v>
      </c>
      <c r="J18" s="461">
        <f>'Data 1'!K38</f>
        <v>13.3</v>
      </c>
      <c r="K18" s="462">
        <f>'Data 1'!L38</f>
        <v>0</v>
      </c>
      <c r="L18" s="461">
        <f>'Data 1'!N38</f>
        <v>11.5</v>
      </c>
      <c r="M18" s="462">
        <f>'Data 1'!O38</f>
        <v>0</v>
      </c>
      <c r="N18" s="461">
        <f>'Data 1'!Q38</f>
        <v>1148.6499999999999</v>
      </c>
      <c r="O18" s="462">
        <f>'Data 1'!R38</f>
        <v>0</v>
      </c>
      <c r="P18" s="927"/>
      <c r="T18" s="401"/>
      <c r="U18" s="280"/>
    </row>
    <row r="19" spans="3:23" ht="12.75" customHeight="1">
      <c r="C19" s="284"/>
      <c r="D19"/>
      <c r="E19" s="424" t="s">
        <v>217</v>
      </c>
      <c r="F19" s="461" t="str">
        <f>'Data 1'!E39</f>
        <v>-</v>
      </c>
      <c r="G19" s="462" t="str">
        <f>'Data 1'!F39</f>
        <v>-</v>
      </c>
      <c r="H19" s="461">
        <f>'Data 1'!H39</f>
        <v>482.64</v>
      </c>
      <c r="I19" s="462">
        <f>'Data 1'!I39</f>
        <v>0</v>
      </c>
      <c r="J19" s="461" t="str">
        <f>'Data 1'!K39</f>
        <v>-</v>
      </c>
      <c r="K19" s="462" t="str">
        <f>'Data 1'!L39</f>
        <v>-</v>
      </c>
      <c r="L19" s="461" t="str">
        <f>'Data 1'!N39</f>
        <v>-</v>
      </c>
      <c r="M19" s="462" t="str">
        <f>'Data 1'!O39</f>
        <v>-</v>
      </c>
      <c r="N19" s="461">
        <f>'Data 1'!Q39</f>
        <v>482.64</v>
      </c>
      <c r="O19" s="462">
        <f>'Data 1'!R39</f>
        <v>0</v>
      </c>
      <c r="P19" s="927"/>
      <c r="T19" s="401"/>
      <c r="U19" s="280"/>
    </row>
    <row r="20" spans="3:23" ht="12.75" customHeight="1">
      <c r="C20" s="284"/>
      <c r="D20"/>
      <c r="E20" s="422" t="s">
        <v>218</v>
      </c>
      <c r="F20" s="459">
        <f>'Data 1'!E40</f>
        <v>742.5</v>
      </c>
      <c r="G20" s="460">
        <f>'Data 1'!F40</f>
        <v>0</v>
      </c>
      <c r="H20" s="459">
        <f>'Data 1'!H40</f>
        <v>1491.9499999999998</v>
      </c>
      <c r="I20" s="460">
        <f>'Data 1'!I40</f>
        <v>0</v>
      </c>
      <c r="J20" s="459">
        <f>'Data 1'!K40</f>
        <v>90.82</v>
      </c>
      <c r="K20" s="460">
        <f>'Data 1'!L40</f>
        <v>0</v>
      </c>
      <c r="L20" s="459">
        <f>'Data 1'!N40</f>
        <v>75.61</v>
      </c>
      <c r="M20" s="460">
        <f>'Data 1'!O40</f>
        <v>0</v>
      </c>
      <c r="N20" s="459">
        <f>'Data 1'!Q40</f>
        <v>2400.88</v>
      </c>
      <c r="O20" s="460">
        <f>'Data 1'!R40</f>
        <v>0</v>
      </c>
      <c r="P20" s="927"/>
      <c r="Q20" s="401"/>
      <c r="R20" s="280"/>
      <c r="T20" s="401"/>
      <c r="U20" s="280"/>
    </row>
    <row r="21" spans="3:23" ht="12.75" customHeight="1">
      <c r="C21" s="284"/>
      <c r="D21"/>
      <c r="E21" s="422" t="s">
        <v>67</v>
      </c>
      <c r="F21" s="459">
        <f>'Data 1'!E41</f>
        <v>822.9</v>
      </c>
      <c r="G21" s="460">
        <f>'Data 1'!F41</f>
        <v>0</v>
      </c>
      <c r="H21" s="459">
        <f>'Data 1'!H41</f>
        <v>865.4</v>
      </c>
      <c r="I21" s="460">
        <f>'Data 1'!I41</f>
        <v>0</v>
      </c>
      <c r="J21" s="459" t="str">
        <f>'Data 1'!K41</f>
        <v>-</v>
      </c>
      <c r="K21" s="460" t="str">
        <f>'Data 1'!L41</f>
        <v>-</v>
      </c>
      <c r="L21" s="459" t="str">
        <f>'Data 1'!N41</f>
        <v>-</v>
      </c>
      <c r="M21" s="460" t="str">
        <f>'Data 1'!O41</f>
        <v>-</v>
      </c>
      <c r="N21" s="459">
        <f>'Data 1'!Q41</f>
        <v>1688.3</v>
      </c>
      <c r="O21" s="460">
        <f>'Data 1'!R41</f>
        <v>0</v>
      </c>
      <c r="P21" s="927"/>
      <c r="Q21" s="401"/>
      <c r="R21" s="280"/>
      <c r="T21" s="401"/>
      <c r="U21" s="280"/>
    </row>
    <row r="22" spans="3:23" ht="12.75" customHeight="1">
      <c r="C22" s="284"/>
      <c r="D22"/>
      <c r="E22" s="422" t="s">
        <v>221</v>
      </c>
      <c r="F22" s="459" t="str">
        <f>'Data 1'!E42</f>
        <v>-</v>
      </c>
      <c r="G22" s="460" t="str">
        <f>'Data 1'!F42</f>
        <v>-</v>
      </c>
      <c r="H22" s="459" t="str">
        <f>'Data 1'!H42</f>
        <v>-</v>
      </c>
      <c r="I22" s="460" t="str">
        <f>'Data 1'!I42</f>
        <v>-</v>
      </c>
      <c r="J22" s="459" t="str">
        <f>'Data 1'!K42</f>
        <v>-</v>
      </c>
      <c r="K22" s="460" t="str">
        <f>'Data 1'!L42</f>
        <v>-</v>
      </c>
      <c r="L22" s="459" t="str">
        <f>'Data 1'!N42</f>
        <v>-</v>
      </c>
      <c r="M22" s="460" t="str">
        <f>'Data 1'!O42</f>
        <v>-</v>
      </c>
      <c r="N22" s="459" t="str">
        <f>'Data 1'!Q42</f>
        <v>-</v>
      </c>
      <c r="O22" s="459" t="str">
        <f>'Data 1'!R42</f>
        <v>-</v>
      </c>
      <c r="P22" s="927"/>
      <c r="Q22" s="401"/>
      <c r="R22" s="280"/>
      <c r="T22" s="401"/>
      <c r="U22" s="280"/>
    </row>
    <row r="23" spans="3:23" ht="12.75" customHeight="1">
      <c r="C23"/>
      <c r="D23"/>
      <c r="E23" s="426" t="s">
        <v>219</v>
      </c>
      <c r="F23" s="459">
        <f>'Data 1'!E47</f>
        <v>11.523</v>
      </c>
      <c r="G23" s="460">
        <f>'Data 1'!F47</f>
        <v>0</v>
      </c>
      <c r="H23" s="459">
        <f>'Data 1'!H47</f>
        <v>38.200000000000003</v>
      </c>
      <c r="I23" s="460" t="str">
        <f>'Data 1'!I47</f>
        <v>-</v>
      </c>
      <c r="J23" s="459" t="str">
        <f>'Data 1'!K47</f>
        <v>-</v>
      </c>
      <c r="K23" s="460" t="str">
        <f>'Data 1'!L47</f>
        <v>-</v>
      </c>
      <c r="L23" s="459" t="str">
        <f>'Data 1'!N47</f>
        <v>-</v>
      </c>
      <c r="M23" s="460" t="str">
        <f>'Data 1'!O47</f>
        <v>-</v>
      </c>
      <c r="N23" s="459">
        <f>'Data 1'!Q47</f>
        <v>49.722999999999999</v>
      </c>
      <c r="O23" s="460">
        <f>'Data 1'!R47</f>
        <v>0</v>
      </c>
      <c r="P23" s="927"/>
      <c r="Q23" s="401"/>
      <c r="R23" s="280"/>
      <c r="T23" s="401"/>
      <c r="U23" s="280"/>
    </row>
    <row r="24" spans="3:23" ht="12.75" customHeight="1">
      <c r="C24"/>
      <c r="D24"/>
      <c r="E24" s="543" t="s">
        <v>370</v>
      </c>
      <c r="F24" s="459">
        <f>'Data 1'!E48</f>
        <v>37.4</v>
      </c>
      <c r="G24" s="460">
        <f>'Data 1'!F48</f>
        <v>0</v>
      </c>
      <c r="H24" s="459" t="str">
        <f>'Data 1'!H48</f>
        <v>-</v>
      </c>
      <c r="I24" s="460" t="str">
        <f>'Data 1'!I48</f>
        <v>-</v>
      </c>
      <c r="J24" s="459" t="str">
        <f>'Data 1'!K48</f>
        <v>-</v>
      </c>
      <c r="K24" s="460" t="str">
        <f>'Data 1'!L48</f>
        <v>-</v>
      </c>
      <c r="L24" s="459">
        <f>'Data 1'!N48</f>
        <v>1.0840000000000001</v>
      </c>
      <c r="M24" s="460">
        <f>'Data 1'!O48</f>
        <v>0</v>
      </c>
      <c r="N24" s="459">
        <f>'Data 1'!Q48</f>
        <v>38.484000000000002</v>
      </c>
      <c r="O24" s="460">
        <f>'Data 1'!R48</f>
        <v>0</v>
      </c>
      <c r="P24" s="927"/>
      <c r="Q24" s="401"/>
      <c r="R24" s="280"/>
      <c r="T24" s="401"/>
      <c r="U24" s="280"/>
    </row>
    <row r="25" spans="3:23" ht="12.75" customHeight="1">
      <c r="D25"/>
      <c r="E25" s="748" t="s">
        <v>236</v>
      </c>
      <c r="F25" s="970">
        <f>SUM(F16,F20:F24)</f>
        <v>1855.5229999999999</v>
      </c>
      <c r="G25" s="971">
        <f>((SUM('Data 1'!E36,'Data 1'!E40:E42,'Data 1'!E47:E48)/SUM('Data 1'!D36,'Data 1'!D40:D42,'Data 1'!D47:D48))-1)*100</f>
        <v>-10.908795840829534</v>
      </c>
      <c r="H25" s="970">
        <f>SUM(H16,H20:H24)</f>
        <v>2395.5499999999997</v>
      </c>
      <c r="I25" s="971">
        <f>((SUM('Data 1'!H36,'Data 1'!H40:H42,'Data 1'!H47:H48)/SUM('Data 1'!G36,'Data 1'!G40:G42,'Data 1'!G47:G48))-1)*100</f>
        <v>0</v>
      </c>
      <c r="J25" s="970">
        <f>SUM(J16,J20:J24)</f>
        <v>90.82</v>
      </c>
      <c r="K25" s="971">
        <f>((SUM('Data 1'!K36,'Data 1'!K40:K42,'Data 1'!K47:K48)/SUM('Data 1'!J36,'Data 1'!J40:J42,'Data 1'!J47:J48))-1)*100</f>
        <v>0</v>
      </c>
      <c r="L25" s="970">
        <f>SUM(L16,L20:L24)</f>
        <v>76.694000000000003</v>
      </c>
      <c r="M25" s="971">
        <f>((SUM('Data 1'!N36,'Data 1'!N40:N42,'Data 1'!N47:N48)/SUM('Data 1'!M36,'Data 1'!M40:M42,'Data 1'!M47:M48))-1)*100</f>
        <v>0</v>
      </c>
      <c r="N25" s="970">
        <f>SUM(N16,N20:N24)</f>
        <v>4418.5870000000004</v>
      </c>
      <c r="O25" s="971">
        <f>((SUM('Data 1'!Q36,'Data 1'!Q40:Q42,'Data 1'!Q47:Q48)/SUM('Data 1'!P36,'Data 1'!P40:P42,'Data 1'!P47:P48))-1)*100</f>
        <v>-4.8904523603858667</v>
      </c>
      <c r="P25" s="927"/>
      <c r="Q25" s="401"/>
      <c r="R25" s="280"/>
      <c r="T25" s="401"/>
      <c r="U25" s="280"/>
    </row>
    <row r="26" spans="3:23" ht="16.149999999999999" customHeight="1">
      <c r="C26"/>
      <c r="D26"/>
      <c r="E26" s="453" t="s">
        <v>0</v>
      </c>
      <c r="F26" s="454">
        <f>SUM(F15,F25)</f>
        <v>2002.038425</v>
      </c>
      <c r="G26" s="455">
        <f>'Data 1'!F50</f>
        <v>-9.2882335683110657</v>
      </c>
      <c r="H26" s="454">
        <f>SUM(H15,H25)</f>
        <v>3030.2331449999997</v>
      </c>
      <c r="I26" s="455">
        <f>'Data 1'!I50</f>
        <v>0.68781432211140192</v>
      </c>
      <c r="J26" s="454">
        <f>SUM(J15,J25)</f>
        <v>90.82</v>
      </c>
      <c r="K26" s="455">
        <f>'Data 1'!L50</f>
        <v>0</v>
      </c>
      <c r="L26" s="454">
        <f>SUM(L15,L25)</f>
        <v>77.837699999999998</v>
      </c>
      <c r="M26" s="455">
        <f>'Data 1'!O50</f>
        <v>0</v>
      </c>
      <c r="N26" s="454">
        <f>SUM(N15,N25)</f>
        <v>5200.9292700000005</v>
      </c>
      <c r="O26" s="455">
        <f>'Data 1'!R50</f>
        <v>-3.4222229690394679</v>
      </c>
      <c r="P26" s="927"/>
      <c r="Q26" s="401"/>
      <c r="R26" s="280"/>
    </row>
    <row r="27" spans="3:23" ht="12.75" customHeight="1">
      <c r="E27" s="1081" t="s">
        <v>554</v>
      </c>
      <c r="F27" s="1081"/>
      <c r="G27" s="1081"/>
      <c r="H27" s="1081"/>
      <c r="I27" s="1081"/>
      <c r="J27" s="1081"/>
      <c r="K27" s="1081"/>
      <c r="L27" s="1081"/>
      <c r="M27" s="1081"/>
      <c r="N27" s="1081"/>
      <c r="O27" s="1081"/>
    </row>
    <row r="28" spans="3:23" ht="12.75" customHeight="1">
      <c r="E28" s="1080" t="s">
        <v>555</v>
      </c>
      <c r="F28" s="1080"/>
      <c r="G28" s="1080"/>
      <c r="H28" s="1080"/>
      <c r="I28" s="1080"/>
      <c r="J28" s="1080"/>
      <c r="K28" s="1080"/>
      <c r="L28" s="1080"/>
      <c r="M28" s="1080"/>
      <c r="N28" s="1080"/>
      <c r="O28" s="1080"/>
    </row>
  </sheetData>
  <mergeCells count="8">
    <mergeCell ref="E27:O27"/>
    <mergeCell ref="C7:C9"/>
    <mergeCell ref="E28:O28"/>
    <mergeCell ref="F7:G7"/>
    <mergeCell ref="H7:I7"/>
    <mergeCell ref="J7:K7"/>
    <mergeCell ref="L7:M7"/>
    <mergeCell ref="N7:O7"/>
  </mergeCells>
  <hyperlinks>
    <hyperlink ref="C4" location="Indice!A1" display="Indice!A1" xr:uid="{00000000-0004-0000-2C00-000000000000}"/>
  </hyperlinks>
  <printOptions horizontalCentered="1" verticalCentered="1"/>
  <pageMargins left="0.39370078740157483" right="0.75" top="0.39370078740157483" bottom="1" header="0" footer="0"/>
  <pageSetup paperSize="9" orientation="landscape" r:id="rId1"/>
  <headerFooter alignWithMargins="0"/>
  <ignoredErrors>
    <ignoredError sqref="G25:G26 G15 I25:I26 K25:K26 M25:M26 M15" formula="1"/>
  </ignoredError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28">
    <pageSetUpPr autoPageBreaks="0" fitToPage="1"/>
  </sheetPr>
  <dimension ref="C1:S76"/>
  <sheetViews>
    <sheetView showGridLines="0" showRowColHeaders="0" showOutlineSymbols="0" zoomScaleNormal="100" workbookViewId="0">
      <selection activeCell="B2" sqref="B2"/>
    </sheetView>
  </sheetViews>
  <sheetFormatPr baseColWidth="10" defaultRowHeight="11.25"/>
  <cols>
    <col min="1" max="1" width="0.140625" style="191" customWidth="1"/>
    <col min="2" max="2" width="2.7109375" style="191" customWidth="1"/>
    <col min="3" max="3" width="23.7109375" style="190" customWidth="1"/>
    <col min="4" max="4" width="1.28515625" style="190" customWidth="1"/>
    <col min="5" max="5" width="22.5703125" style="190" customWidth="1"/>
    <col min="6" max="7" width="6.7109375" style="190" customWidth="1"/>
    <col min="8" max="14" width="6.7109375" style="191" customWidth="1"/>
    <col min="15" max="15" width="7.5703125" style="191" customWidth="1"/>
    <col min="16" max="255" width="11.42578125" style="191"/>
    <col min="256" max="256" width="0.140625" style="191" customWidth="1"/>
    <col min="257" max="257" width="2.7109375" style="191" customWidth="1"/>
    <col min="258" max="258" width="15.42578125" style="191" customWidth="1"/>
    <col min="259" max="259" width="1.28515625" style="191" customWidth="1"/>
    <col min="260" max="260" width="1.7109375" style="191" customWidth="1"/>
    <col min="261" max="261" width="22.5703125" style="191" customWidth="1"/>
    <col min="262" max="270" width="6.7109375" style="191" customWidth="1"/>
    <col min="271" max="271" width="7.5703125" style="191" customWidth="1"/>
    <col min="272" max="272" width="6.85546875" style="191" customWidth="1"/>
    <col min="273" max="273" width="6.28515625" style="191" customWidth="1"/>
    <col min="274" max="274" width="5.7109375" style="191" customWidth="1"/>
    <col min="275" max="275" width="16.5703125" style="191" bestFit="1" customWidth="1"/>
    <col min="276" max="276" width="5.7109375" style="191" customWidth="1"/>
    <col min="277" max="277" width="5" style="191" bestFit="1" customWidth="1"/>
    <col min="278" max="278" width="4.85546875" style="191" bestFit="1" customWidth="1"/>
    <col min="279" max="279" width="5.7109375" style="191" customWidth="1"/>
    <col min="280" max="280" width="6.5703125" style="191" bestFit="1" customWidth="1"/>
    <col min="281" max="511" width="11.42578125" style="191"/>
    <col min="512" max="512" width="0.140625" style="191" customWidth="1"/>
    <col min="513" max="513" width="2.7109375" style="191" customWidth="1"/>
    <col min="514" max="514" width="15.42578125" style="191" customWidth="1"/>
    <col min="515" max="515" width="1.28515625" style="191" customWidth="1"/>
    <col min="516" max="516" width="1.7109375" style="191" customWidth="1"/>
    <col min="517" max="517" width="22.5703125" style="191" customWidth="1"/>
    <col min="518" max="526" width="6.7109375" style="191" customWidth="1"/>
    <col min="527" max="527" width="7.5703125" style="191" customWidth="1"/>
    <col min="528" max="528" width="6.85546875" style="191" customWidth="1"/>
    <col min="529" max="529" width="6.28515625" style="191" customWidth="1"/>
    <col min="530" max="530" width="5.7109375" style="191" customWidth="1"/>
    <col min="531" max="531" width="16.5703125" style="191" bestFit="1" customWidth="1"/>
    <col min="532" max="532" width="5.7109375" style="191" customWidth="1"/>
    <col min="533" max="533" width="5" style="191" bestFit="1" customWidth="1"/>
    <col min="534" max="534" width="4.85546875" style="191" bestFit="1" customWidth="1"/>
    <col min="535" max="535" width="5.7109375" style="191" customWidth="1"/>
    <col min="536" max="536" width="6.5703125" style="191" bestFit="1" customWidth="1"/>
    <col min="537" max="767" width="11.42578125" style="191"/>
    <col min="768" max="768" width="0.140625" style="191" customWidth="1"/>
    <col min="769" max="769" width="2.7109375" style="191" customWidth="1"/>
    <col min="770" max="770" width="15.42578125" style="191" customWidth="1"/>
    <col min="771" max="771" width="1.28515625" style="191" customWidth="1"/>
    <col min="772" max="772" width="1.7109375" style="191" customWidth="1"/>
    <col min="773" max="773" width="22.5703125" style="191" customWidth="1"/>
    <col min="774" max="782" width="6.7109375" style="191" customWidth="1"/>
    <col min="783" max="783" width="7.5703125" style="191" customWidth="1"/>
    <col min="784" max="784" width="6.85546875" style="191" customWidth="1"/>
    <col min="785" max="785" width="6.28515625" style="191" customWidth="1"/>
    <col min="786" max="786" width="5.7109375" style="191" customWidth="1"/>
    <col min="787" max="787" width="16.5703125" style="191" bestFit="1" customWidth="1"/>
    <col min="788" max="788" width="5.7109375" style="191" customWidth="1"/>
    <col min="789" max="789" width="5" style="191" bestFit="1" customWidth="1"/>
    <col min="790" max="790" width="4.85546875" style="191" bestFit="1" customWidth="1"/>
    <col min="791" max="791" width="5.7109375" style="191" customWidth="1"/>
    <col min="792" max="792" width="6.5703125" style="191" bestFit="1" customWidth="1"/>
    <col min="793" max="1023" width="11.42578125" style="191"/>
    <col min="1024" max="1024" width="0.140625" style="191" customWidth="1"/>
    <col min="1025" max="1025" width="2.7109375" style="191" customWidth="1"/>
    <col min="1026" max="1026" width="15.42578125" style="191" customWidth="1"/>
    <col min="1027" max="1027" width="1.28515625" style="191" customWidth="1"/>
    <col min="1028" max="1028" width="1.7109375" style="191" customWidth="1"/>
    <col min="1029" max="1029" width="22.5703125" style="191" customWidth="1"/>
    <col min="1030" max="1038" width="6.7109375" style="191" customWidth="1"/>
    <col min="1039" max="1039" width="7.5703125" style="191" customWidth="1"/>
    <col min="1040" max="1040" width="6.85546875" style="191" customWidth="1"/>
    <col min="1041" max="1041" width="6.28515625" style="191" customWidth="1"/>
    <col min="1042" max="1042" width="5.7109375" style="191" customWidth="1"/>
    <col min="1043" max="1043" width="16.5703125" style="191" bestFit="1" customWidth="1"/>
    <col min="1044" max="1044" width="5.7109375" style="191" customWidth="1"/>
    <col min="1045" max="1045" width="5" style="191" bestFit="1" customWidth="1"/>
    <col min="1046" max="1046" width="4.85546875" style="191" bestFit="1" customWidth="1"/>
    <col min="1047" max="1047" width="5.7109375" style="191" customWidth="1"/>
    <col min="1048" max="1048" width="6.5703125" style="191" bestFit="1" customWidth="1"/>
    <col min="1049" max="1279" width="11.42578125" style="191"/>
    <col min="1280" max="1280" width="0.140625" style="191" customWidth="1"/>
    <col min="1281" max="1281" width="2.7109375" style="191" customWidth="1"/>
    <col min="1282" max="1282" width="15.42578125" style="191" customWidth="1"/>
    <col min="1283" max="1283" width="1.28515625" style="191" customWidth="1"/>
    <col min="1284" max="1284" width="1.7109375" style="191" customWidth="1"/>
    <col min="1285" max="1285" width="22.5703125" style="191" customWidth="1"/>
    <col min="1286" max="1294" width="6.7109375" style="191" customWidth="1"/>
    <col min="1295" max="1295" width="7.5703125" style="191" customWidth="1"/>
    <col min="1296" max="1296" width="6.85546875" style="191" customWidth="1"/>
    <col min="1297" max="1297" width="6.28515625" style="191" customWidth="1"/>
    <col min="1298" max="1298" width="5.7109375" style="191" customWidth="1"/>
    <col min="1299" max="1299" width="16.5703125" style="191" bestFit="1" customWidth="1"/>
    <col min="1300" max="1300" width="5.7109375" style="191" customWidth="1"/>
    <col min="1301" max="1301" width="5" style="191" bestFit="1" customWidth="1"/>
    <col min="1302" max="1302" width="4.85546875" style="191" bestFit="1" customWidth="1"/>
    <col min="1303" max="1303" width="5.7109375" style="191" customWidth="1"/>
    <col min="1304" max="1304" width="6.5703125" style="191" bestFit="1" customWidth="1"/>
    <col min="1305" max="1535" width="11.42578125" style="191"/>
    <col min="1536" max="1536" width="0.140625" style="191" customWidth="1"/>
    <col min="1537" max="1537" width="2.7109375" style="191" customWidth="1"/>
    <col min="1538" max="1538" width="15.42578125" style="191" customWidth="1"/>
    <col min="1539" max="1539" width="1.28515625" style="191" customWidth="1"/>
    <col min="1540" max="1540" width="1.7109375" style="191" customWidth="1"/>
    <col min="1541" max="1541" width="22.5703125" style="191" customWidth="1"/>
    <col min="1542" max="1550" width="6.7109375" style="191" customWidth="1"/>
    <col min="1551" max="1551" width="7.5703125" style="191" customWidth="1"/>
    <col min="1552" max="1552" width="6.85546875" style="191" customWidth="1"/>
    <col min="1553" max="1553" width="6.28515625" style="191" customWidth="1"/>
    <col min="1554" max="1554" width="5.7109375" style="191" customWidth="1"/>
    <col min="1555" max="1555" width="16.5703125" style="191" bestFit="1" customWidth="1"/>
    <col min="1556" max="1556" width="5.7109375" style="191" customWidth="1"/>
    <col min="1557" max="1557" width="5" style="191" bestFit="1" customWidth="1"/>
    <col min="1558" max="1558" width="4.85546875" style="191" bestFit="1" customWidth="1"/>
    <col min="1559" max="1559" width="5.7109375" style="191" customWidth="1"/>
    <col min="1560" max="1560" width="6.5703125" style="191" bestFit="1" customWidth="1"/>
    <col min="1561" max="1791" width="11.42578125" style="191"/>
    <col min="1792" max="1792" width="0.140625" style="191" customWidth="1"/>
    <col min="1793" max="1793" width="2.7109375" style="191" customWidth="1"/>
    <col min="1794" max="1794" width="15.42578125" style="191" customWidth="1"/>
    <col min="1795" max="1795" width="1.28515625" style="191" customWidth="1"/>
    <col min="1796" max="1796" width="1.7109375" style="191" customWidth="1"/>
    <col min="1797" max="1797" width="22.5703125" style="191" customWidth="1"/>
    <col min="1798" max="1806" width="6.7109375" style="191" customWidth="1"/>
    <col min="1807" max="1807" width="7.5703125" style="191" customWidth="1"/>
    <col min="1808" max="1808" width="6.85546875" style="191" customWidth="1"/>
    <col min="1809" max="1809" width="6.28515625" style="191" customWidth="1"/>
    <col min="1810" max="1810" width="5.7109375" style="191" customWidth="1"/>
    <col min="1811" max="1811" width="16.5703125" style="191" bestFit="1" customWidth="1"/>
    <col min="1812" max="1812" width="5.7109375" style="191" customWidth="1"/>
    <col min="1813" max="1813" width="5" style="191" bestFit="1" customWidth="1"/>
    <col min="1814" max="1814" width="4.85546875" style="191" bestFit="1" customWidth="1"/>
    <col min="1815" max="1815" width="5.7109375" style="191" customWidth="1"/>
    <col min="1816" max="1816" width="6.5703125" style="191" bestFit="1" customWidth="1"/>
    <col min="1817" max="2047" width="11.42578125" style="191"/>
    <col min="2048" max="2048" width="0.140625" style="191" customWidth="1"/>
    <col min="2049" max="2049" width="2.7109375" style="191" customWidth="1"/>
    <col min="2050" max="2050" width="15.42578125" style="191" customWidth="1"/>
    <col min="2051" max="2051" width="1.28515625" style="191" customWidth="1"/>
    <col min="2052" max="2052" width="1.7109375" style="191" customWidth="1"/>
    <col min="2053" max="2053" width="22.5703125" style="191" customWidth="1"/>
    <col min="2054" max="2062" width="6.7109375" style="191" customWidth="1"/>
    <col min="2063" max="2063" width="7.5703125" style="191" customWidth="1"/>
    <col min="2064" max="2064" width="6.85546875" style="191" customWidth="1"/>
    <col min="2065" max="2065" width="6.28515625" style="191" customWidth="1"/>
    <col min="2066" max="2066" width="5.7109375" style="191" customWidth="1"/>
    <col min="2067" max="2067" width="16.5703125" style="191" bestFit="1" customWidth="1"/>
    <col min="2068" max="2068" width="5.7109375" style="191" customWidth="1"/>
    <col min="2069" max="2069" width="5" style="191" bestFit="1" customWidth="1"/>
    <col min="2070" max="2070" width="4.85546875" style="191" bestFit="1" customWidth="1"/>
    <col min="2071" max="2071" width="5.7109375" style="191" customWidth="1"/>
    <col min="2072" max="2072" width="6.5703125" style="191" bestFit="1" customWidth="1"/>
    <col min="2073" max="2303" width="11.42578125" style="191"/>
    <col min="2304" max="2304" width="0.140625" style="191" customWidth="1"/>
    <col min="2305" max="2305" width="2.7109375" style="191" customWidth="1"/>
    <col min="2306" max="2306" width="15.42578125" style="191" customWidth="1"/>
    <col min="2307" max="2307" width="1.28515625" style="191" customWidth="1"/>
    <col min="2308" max="2308" width="1.7109375" style="191" customWidth="1"/>
    <col min="2309" max="2309" width="22.5703125" style="191" customWidth="1"/>
    <col min="2310" max="2318" width="6.7109375" style="191" customWidth="1"/>
    <col min="2319" max="2319" width="7.5703125" style="191" customWidth="1"/>
    <col min="2320" max="2320" width="6.85546875" style="191" customWidth="1"/>
    <col min="2321" max="2321" width="6.28515625" style="191" customWidth="1"/>
    <col min="2322" max="2322" width="5.7109375" style="191" customWidth="1"/>
    <col min="2323" max="2323" width="16.5703125" style="191" bestFit="1" customWidth="1"/>
    <col min="2324" max="2324" width="5.7109375" style="191" customWidth="1"/>
    <col min="2325" max="2325" width="5" style="191" bestFit="1" customWidth="1"/>
    <col min="2326" max="2326" width="4.85546875" style="191" bestFit="1" customWidth="1"/>
    <col min="2327" max="2327" width="5.7109375" style="191" customWidth="1"/>
    <col min="2328" max="2328" width="6.5703125" style="191" bestFit="1" customWidth="1"/>
    <col min="2329" max="2559" width="11.42578125" style="191"/>
    <col min="2560" max="2560" width="0.140625" style="191" customWidth="1"/>
    <col min="2561" max="2561" width="2.7109375" style="191" customWidth="1"/>
    <col min="2562" max="2562" width="15.42578125" style="191" customWidth="1"/>
    <col min="2563" max="2563" width="1.28515625" style="191" customWidth="1"/>
    <col min="2564" max="2564" width="1.7109375" style="191" customWidth="1"/>
    <col min="2565" max="2565" width="22.5703125" style="191" customWidth="1"/>
    <col min="2566" max="2574" width="6.7109375" style="191" customWidth="1"/>
    <col min="2575" max="2575" width="7.5703125" style="191" customWidth="1"/>
    <col min="2576" max="2576" width="6.85546875" style="191" customWidth="1"/>
    <col min="2577" max="2577" width="6.28515625" style="191" customWidth="1"/>
    <col min="2578" max="2578" width="5.7109375" style="191" customWidth="1"/>
    <col min="2579" max="2579" width="16.5703125" style="191" bestFit="1" customWidth="1"/>
    <col min="2580" max="2580" width="5.7109375" style="191" customWidth="1"/>
    <col min="2581" max="2581" width="5" style="191" bestFit="1" customWidth="1"/>
    <col min="2582" max="2582" width="4.85546875" style="191" bestFit="1" customWidth="1"/>
    <col min="2583" max="2583" width="5.7109375" style="191" customWidth="1"/>
    <col min="2584" max="2584" width="6.5703125" style="191" bestFit="1" customWidth="1"/>
    <col min="2585" max="2815" width="11.42578125" style="191"/>
    <col min="2816" max="2816" width="0.140625" style="191" customWidth="1"/>
    <col min="2817" max="2817" width="2.7109375" style="191" customWidth="1"/>
    <col min="2818" max="2818" width="15.42578125" style="191" customWidth="1"/>
    <col min="2819" max="2819" width="1.28515625" style="191" customWidth="1"/>
    <col min="2820" max="2820" width="1.7109375" style="191" customWidth="1"/>
    <col min="2821" max="2821" width="22.5703125" style="191" customWidth="1"/>
    <col min="2822" max="2830" width="6.7109375" style="191" customWidth="1"/>
    <col min="2831" max="2831" width="7.5703125" style="191" customWidth="1"/>
    <col min="2832" max="2832" width="6.85546875" style="191" customWidth="1"/>
    <col min="2833" max="2833" width="6.28515625" style="191" customWidth="1"/>
    <col min="2834" max="2834" width="5.7109375" style="191" customWidth="1"/>
    <col min="2835" max="2835" width="16.5703125" style="191" bestFit="1" customWidth="1"/>
    <col min="2836" max="2836" width="5.7109375" style="191" customWidth="1"/>
    <col min="2837" max="2837" width="5" style="191" bestFit="1" customWidth="1"/>
    <col min="2838" max="2838" width="4.85546875" style="191" bestFit="1" customWidth="1"/>
    <col min="2839" max="2839" width="5.7109375" style="191" customWidth="1"/>
    <col min="2840" max="2840" width="6.5703125" style="191" bestFit="1" customWidth="1"/>
    <col min="2841" max="3071" width="11.42578125" style="191"/>
    <col min="3072" max="3072" width="0.140625" style="191" customWidth="1"/>
    <col min="3073" max="3073" width="2.7109375" style="191" customWidth="1"/>
    <col min="3074" max="3074" width="15.42578125" style="191" customWidth="1"/>
    <col min="3075" max="3075" width="1.28515625" style="191" customWidth="1"/>
    <col min="3076" max="3076" width="1.7109375" style="191" customWidth="1"/>
    <col min="3077" max="3077" width="22.5703125" style="191" customWidth="1"/>
    <col min="3078" max="3086" width="6.7109375" style="191" customWidth="1"/>
    <col min="3087" max="3087" width="7.5703125" style="191" customWidth="1"/>
    <col min="3088" max="3088" width="6.85546875" style="191" customWidth="1"/>
    <col min="3089" max="3089" width="6.28515625" style="191" customWidth="1"/>
    <col min="3090" max="3090" width="5.7109375" style="191" customWidth="1"/>
    <col min="3091" max="3091" width="16.5703125" style="191" bestFit="1" customWidth="1"/>
    <col min="3092" max="3092" width="5.7109375" style="191" customWidth="1"/>
    <col min="3093" max="3093" width="5" style="191" bestFit="1" customWidth="1"/>
    <col min="3094" max="3094" width="4.85546875" style="191" bestFit="1" customWidth="1"/>
    <col min="3095" max="3095" width="5.7109375" style="191" customWidth="1"/>
    <col min="3096" max="3096" width="6.5703125" style="191" bestFit="1" customWidth="1"/>
    <col min="3097" max="3327" width="11.42578125" style="191"/>
    <col min="3328" max="3328" width="0.140625" style="191" customWidth="1"/>
    <col min="3329" max="3329" width="2.7109375" style="191" customWidth="1"/>
    <col min="3330" max="3330" width="15.42578125" style="191" customWidth="1"/>
    <col min="3331" max="3331" width="1.28515625" style="191" customWidth="1"/>
    <col min="3332" max="3332" width="1.7109375" style="191" customWidth="1"/>
    <col min="3333" max="3333" width="22.5703125" style="191" customWidth="1"/>
    <col min="3334" max="3342" width="6.7109375" style="191" customWidth="1"/>
    <col min="3343" max="3343" width="7.5703125" style="191" customWidth="1"/>
    <col min="3344" max="3344" width="6.85546875" style="191" customWidth="1"/>
    <col min="3345" max="3345" width="6.28515625" style="191" customWidth="1"/>
    <col min="3346" max="3346" width="5.7109375" style="191" customWidth="1"/>
    <col min="3347" max="3347" width="16.5703125" style="191" bestFit="1" customWidth="1"/>
    <col min="3348" max="3348" width="5.7109375" style="191" customWidth="1"/>
    <col min="3349" max="3349" width="5" style="191" bestFit="1" customWidth="1"/>
    <col min="3350" max="3350" width="4.85546875" style="191" bestFit="1" customWidth="1"/>
    <col min="3351" max="3351" width="5.7109375" style="191" customWidth="1"/>
    <col min="3352" max="3352" width="6.5703125" style="191" bestFit="1" customWidth="1"/>
    <col min="3353" max="3583" width="11.42578125" style="191"/>
    <col min="3584" max="3584" width="0.140625" style="191" customWidth="1"/>
    <col min="3585" max="3585" width="2.7109375" style="191" customWidth="1"/>
    <col min="3586" max="3586" width="15.42578125" style="191" customWidth="1"/>
    <col min="3587" max="3587" width="1.28515625" style="191" customWidth="1"/>
    <col min="3588" max="3588" width="1.7109375" style="191" customWidth="1"/>
    <col min="3589" max="3589" width="22.5703125" style="191" customWidth="1"/>
    <col min="3590" max="3598" width="6.7109375" style="191" customWidth="1"/>
    <col min="3599" max="3599" width="7.5703125" style="191" customWidth="1"/>
    <col min="3600" max="3600" width="6.85546875" style="191" customWidth="1"/>
    <col min="3601" max="3601" width="6.28515625" style="191" customWidth="1"/>
    <col min="3602" max="3602" width="5.7109375" style="191" customWidth="1"/>
    <col min="3603" max="3603" width="16.5703125" style="191" bestFit="1" customWidth="1"/>
    <col min="3604" max="3604" width="5.7109375" style="191" customWidth="1"/>
    <col min="3605" max="3605" width="5" style="191" bestFit="1" customWidth="1"/>
    <col min="3606" max="3606" width="4.85546875" style="191" bestFit="1" customWidth="1"/>
    <col min="3607" max="3607" width="5.7109375" style="191" customWidth="1"/>
    <col min="3608" max="3608" width="6.5703125" style="191" bestFit="1" customWidth="1"/>
    <col min="3609" max="3839" width="11.42578125" style="191"/>
    <col min="3840" max="3840" width="0.140625" style="191" customWidth="1"/>
    <col min="3841" max="3841" width="2.7109375" style="191" customWidth="1"/>
    <col min="3842" max="3842" width="15.42578125" style="191" customWidth="1"/>
    <col min="3843" max="3843" width="1.28515625" style="191" customWidth="1"/>
    <col min="3844" max="3844" width="1.7109375" style="191" customWidth="1"/>
    <col min="3845" max="3845" width="22.5703125" style="191" customWidth="1"/>
    <col min="3846" max="3854" width="6.7109375" style="191" customWidth="1"/>
    <col min="3855" max="3855" width="7.5703125" style="191" customWidth="1"/>
    <col min="3856" max="3856" width="6.85546875" style="191" customWidth="1"/>
    <col min="3857" max="3857" width="6.28515625" style="191" customWidth="1"/>
    <col min="3858" max="3858" width="5.7109375" style="191" customWidth="1"/>
    <col min="3859" max="3859" width="16.5703125" style="191" bestFit="1" customWidth="1"/>
    <col min="3860" max="3860" width="5.7109375" style="191" customWidth="1"/>
    <col min="3861" max="3861" width="5" style="191" bestFit="1" customWidth="1"/>
    <col min="3862" max="3862" width="4.85546875" style="191" bestFit="1" customWidth="1"/>
    <col min="3863" max="3863" width="5.7109375" style="191" customWidth="1"/>
    <col min="3864" max="3864" width="6.5703125" style="191" bestFit="1" customWidth="1"/>
    <col min="3865" max="4095" width="11.42578125" style="191"/>
    <col min="4096" max="4096" width="0.140625" style="191" customWidth="1"/>
    <col min="4097" max="4097" width="2.7109375" style="191" customWidth="1"/>
    <col min="4098" max="4098" width="15.42578125" style="191" customWidth="1"/>
    <col min="4099" max="4099" width="1.28515625" style="191" customWidth="1"/>
    <col min="4100" max="4100" width="1.7109375" style="191" customWidth="1"/>
    <col min="4101" max="4101" width="22.5703125" style="191" customWidth="1"/>
    <col min="4102" max="4110" width="6.7109375" style="191" customWidth="1"/>
    <col min="4111" max="4111" width="7.5703125" style="191" customWidth="1"/>
    <col min="4112" max="4112" width="6.85546875" style="191" customWidth="1"/>
    <col min="4113" max="4113" width="6.28515625" style="191" customWidth="1"/>
    <col min="4114" max="4114" width="5.7109375" style="191" customWidth="1"/>
    <col min="4115" max="4115" width="16.5703125" style="191" bestFit="1" customWidth="1"/>
    <col min="4116" max="4116" width="5.7109375" style="191" customWidth="1"/>
    <col min="4117" max="4117" width="5" style="191" bestFit="1" customWidth="1"/>
    <col min="4118" max="4118" width="4.85546875" style="191" bestFit="1" customWidth="1"/>
    <col min="4119" max="4119" width="5.7109375" style="191" customWidth="1"/>
    <col min="4120" max="4120" width="6.5703125" style="191" bestFit="1" customWidth="1"/>
    <col min="4121" max="4351" width="11.42578125" style="191"/>
    <col min="4352" max="4352" width="0.140625" style="191" customWidth="1"/>
    <col min="4353" max="4353" width="2.7109375" style="191" customWidth="1"/>
    <col min="4354" max="4354" width="15.42578125" style="191" customWidth="1"/>
    <col min="4355" max="4355" width="1.28515625" style="191" customWidth="1"/>
    <col min="4356" max="4356" width="1.7109375" style="191" customWidth="1"/>
    <col min="4357" max="4357" width="22.5703125" style="191" customWidth="1"/>
    <col min="4358" max="4366" width="6.7109375" style="191" customWidth="1"/>
    <col min="4367" max="4367" width="7.5703125" style="191" customWidth="1"/>
    <col min="4368" max="4368" width="6.85546875" style="191" customWidth="1"/>
    <col min="4369" max="4369" width="6.28515625" style="191" customWidth="1"/>
    <col min="4370" max="4370" width="5.7109375" style="191" customWidth="1"/>
    <col min="4371" max="4371" width="16.5703125" style="191" bestFit="1" customWidth="1"/>
    <col min="4372" max="4372" width="5.7109375" style="191" customWidth="1"/>
    <col min="4373" max="4373" width="5" style="191" bestFit="1" customWidth="1"/>
    <col min="4374" max="4374" width="4.85546875" style="191" bestFit="1" customWidth="1"/>
    <col min="4375" max="4375" width="5.7109375" style="191" customWidth="1"/>
    <col min="4376" max="4376" width="6.5703125" style="191" bestFit="1" customWidth="1"/>
    <col min="4377" max="4607" width="11.42578125" style="191"/>
    <col min="4608" max="4608" width="0.140625" style="191" customWidth="1"/>
    <col min="4609" max="4609" width="2.7109375" style="191" customWidth="1"/>
    <col min="4610" max="4610" width="15.42578125" style="191" customWidth="1"/>
    <col min="4611" max="4611" width="1.28515625" style="191" customWidth="1"/>
    <col min="4612" max="4612" width="1.7109375" style="191" customWidth="1"/>
    <col min="4613" max="4613" width="22.5703125" style="191" customWidth="1"/>
    <col min="4614" max="4622" width="6.7109375" style="191" customWidth="1"/>
    <col min="4623" max="4623" width="7.5703125" style="191" customWidth="1"/>
    <col min="4624" max="4624" width="6.85546875" style="191" customWidth="1"/>
    <col min="4625" max="4625" width="6.28515625" style="191" customWidth="1"/>
    <col min="4626" max="4626" width="5.7109375" style="191" customWidth="1"/>
    <col min="4627" max="4627" width="16.5703125" style="191" bestFit="1" customWidth="1"/>
    <col min="4628" max="4628" width="5.7109375" style="191" customWidth="1"/>
    <col min="4629" max="4629" width="5" style="191" bestFit="1" customWidth="1"/>
    <col min="4630" max="4630" width="4.85546875" style="191" bestFit="1" customWidth="1"/>
    <col min="4631" max="4631" width="5.7109375" style="191" customWidth="1"/>
    <col min="4632" max="4632" width="6.5703125" style="191" bestFit="1" customWidth="1"/>
    <col min="4633" max="4863" width="11.42578125" style="191"/>
    <col min="4864" max="4864" width="0.140625" style="191" customWidth="1"/>
    <col min="4865" max="4865" width="2.7109375" style="191" customWidth="1"/>
    <col min="4866" max="4866" width="15.42578125" style="191" customWidth="1"/>
    <col min="4867" max="4867" width="1.28515625" style="191" customWidth="1"/>
    <col min="4868" max="4868" width="1.7109375" style="191" customWidth="1"/>
    <col min="4869" max="4869" width="22.5703125" style="191" customWidth="1"/>
    <col min="4870" max="4878" width="6.7109375" style="191" customWidth="1"/>
    <col min="4879" max="4879" width="7.5703125" style="191" customWidth="1"/>
    <col min="4880" max="4880" width="6.85546875" style="191" customWidth="1"/>
    <col min="4881" max="4881" width="6.28515625" style="191" customWidth="1"/>
    <col min="4882" max="4882" width="5.7109375" style="191" customWidth="1"/>
    <col min="4883" max="4883" width="16.5703125" style="191" bestFit="1" customWidth="1"/>
    <col min="4884" max="4884" width="5.7109375" style="191" customWidth="1"/>
    <col min="4885" max="4885" width="5" style="191" bestFit="1" customWidth="1"/>
    <col min="4886" max="4886" width="4.85546875" style="191" bestFit="1" customWidth="1"/>
    <col min="4887" max="4887" width="5.7109375" style="191" customWidth="1"/>
    <col min="4888" max="4888" width="6.5703125" style="191" bestFit="1" customWidth="1"/>
    <col min="4889" max="5119" width="11.42578125" style="191"/>
    <col min="5120" max="5120" width="0.140625" style="191" customWidth="1"/>
    <col min="5121" max="5121" width="2.7109375" style="191" customWidth="1"/>
    <col min="5122" max="5122" width="15.42578125" style="191" customWidth="1"/>
    <col min="5123" max="5123" width="1.28515625" style="191" customWidth="1"/>
    <col min="5124" max="5124" width="1.7109375" style="191" customWidth="1"/>
    <col min="5125" max="5125" width="22.5703125" style="191" customWidth="1"/>
    <col min="5126" max="5134" width="6.7109375" style="191" customWidth="1"/>
    <col min="5135" max="5135" width="7.5703125" style="191" customWidth="1"/>
    <col min="5136" max="5136" width="6.85546875" style="191" customWidth="1"/>
    <col min="5137" max="5137" width="6.28515625" style="191" customWidth="1"/>
    <col min="5138" max="5138" width="5.7109375" style="191" customWidth="1"/>
    <col min="5139" max="5139" width="16.5703125" style="191" bestFit="1" customWidth="1"/>
    <col min="5140" max="5140" width="5.7109375" style="191" customWidth="1"/>
    <col min="5141" max="5141" width="5" style="191" bestFit="1" customWidth="1"/>
    <col min="5142" max="5142" width="4.85546875" style="191" bestFit="1" customWidth="1"/>
    <col min="5143" max="5143" width="5.7109375" style="191" customWidth="1"/>
    <col min="5144" max="5144" width="6.5703125" style="191" bestFit="1" customWidth="1"/>
    <col min="5145" max="5375" width="11.42578125" style="191"/>
    <col min="5376" max="5376" width="0.140625" style="191" customWidth="1"/>
    <col min="5377" max="5377" width="2.7109375" style="191" customWidth="1"/>
    <col min="5378" max="5378" width="15.42578125" style="191" customWidth="1"/>
    <col min="5379" max="5379" width="1.28515625" style="191" customWidth="1"/>
    <col min="5380" max="5380" width="1.7109375" style="191" customWidth="1"/>
    <col min="5381" max="5381" width="22.5703125" style="191" customWidth="1"/>
    <col min="5382" max="5390" width="6.7109375" style="191" customWidth="1"/>
    <col min="5391" max="5391" width="7.5703125" style="191" customWidth="1"/>
    <col min="5392" max="5392" width="6.85546875" style="191" customWidth="1"/>
    <col min="5393" max="5393" width="6.28515625" style="191" customWidth="1"/>
    <col min="5394" max="5394" width="5.7109375" style="191" customWidth="1"/>
    <col min="5395" max="5395" width="16.5703125" style="191" bestFit="1" customWidth="1"/>
    <col min="5396" max="5396" width="5.7109375" style="191" customWidth="1"/>
    <col min="5397" max="5397" width="5" style="191" bestFit="1" customWidth="1"/>
    <col min="5398" max="5398" width="4.85546875" style="191" bestFit="1" customWidth="1"/>
    <col min="5399" max="5399" width="5.7109375" style="191" customWidth="1"/>
    <col min="5400" max="5400" width="6.5703125" style="191" bestFit="1" customWidth="1"/>
    <col min="5401" max="5631" width="11.42578125" style="191"/>
    <col min="5632" max="5632" width="0.140625" style="191" customWidth="1"/>
    <col min="5633" max="5633" width="2.7109375" style="191" customWidth="1"/>
    <col min="5634" max="5634" width="15.42578125" style="191" customWidth="1"/>
    <col min="5635" max="5635" width="1.28515625" style="191" customWidth="1"/>
    <col min="5636" max="5636" width="1.7109375" style="191" customWidth="1"/>
    <col min="5637" max="5637" width="22.5703125" style="191" customWidth="1"/>
    <col min="5638" max="5646" width="6.7109375" style="191" customWidth="1"/>
    <col min="5647" max="5647" width="7.5703125" style="191" customWidth="1"/>
    <col min="5648" max="5648" width="6.85546875" style="191" customWidth="1"/>
    <col min="5649" max="5649" width="6.28515625" style="191" customWidth="1"/>
    <col min="5650" max="5650" width="5.7109375" style="191" customWidth="1"/>
    <col min="5651" max="5651" width="16.5703125" style="191" bestFit="1" customWidth="1"/>
    <col min="5652" max="5652" width="5.7109375" style="191" customWidth="1"/>
    <col min="5653" max="5653" width="5" style="191" bestFit="1" customWidth="1"/>
    <col min="5654" max="5654" width="4.85546875" style="191" bestFit="1" customWidth="1"/>
    <col min="5655" max="5655" width="5.7109375" style="191" customWidth="1"/>
    <col min="5656" max="5656" width="6.5703125" style="191" bestFit="1" customWidth="1"/>
    <col min="5657" max="5887" width="11.42578125" style="191"/>
    <col min="5888" max="5888" width="0.140625" style="191" customWidth="1"/>
    <col min="5889" max="5889" width="2.7109375" style="191" customWidth="1"/>
    <col min="5890" max="5890" width="15.42578125" style="191" customWidth="1"/>
    <col min="5891" max="5891" width="1.28515625" style="191" customWidth="1"/>
    <col min="5892" max="5892" width="1.7109375" style="191" customWidth="1"/>
    <col min="5893" max="5893" width="22.5703125" style="191" customWidth="1"/>
    <col min="5894" max="5902" width="6.7109375" style="191" customWidth="1"/>
    <col min="5903" max="5903" width="7.5703125" style="191" customWidth="1"/>
    <col min="5904" max="5904" width="6.85546875" style="191" customWidth="1"/>
    <col min="5905" max="5905" width="6.28515625" style="191" customWidth="1"/>
    <col min="5906" max="5906" width="5.7109375" style="191" customWidth="1"/>
    <col min="5907" max="5907" width="16.5703125" style="191" bestFit="1" customWidth="1"/>
    <col min="5908" max="5908" width="5.7109375" style="191" customWidth="1"/>
    <col min="5909" max="5909" width="5" style="191" bestFit="1" customWidth="1"/>
    <col min="5910" max="5910" width="4.85546875" style="191" bestFit="1" customWidth="1"/>
    <col min="5911" max="5911" width="5.7109375" style="191" customWidth="1"/>
    <col min="5912" max="5912" width="6.5703125" style="191" bestFit="1" customWidth="1"/>
    <col min="5913" max="6143" width="11.42578125" style="191"/>
    <col min="6144" max="6144" width="0.140625" style="191" customWidth="1"/>
    <col min="6145" max="6145" width="2.7109375" style="191" customWidth="1"/>
    <col min="6146" max="6146" width="15.42578125" style="191" customWidth="1"/>
    <col min="6147" max="6147" width="1.28515625" style="191" customWidth="1"/>
    <col min="6148" max="6148" width="1.7109375" style="191" customWidth="1"/>
    <col min="6149" max="6149" width="22.5703125" style="191" customWidth="1"/>
    <col min="6150" max="6158" width="6.7109375" style="191" customWidth="1"/>
    <col min="6159" max="6159" width="7.5703125" style="191" customWidth="1"/>
    <col min="6160" max="6160" width="6.85546875" style="191" customWidth="1"/>
    <col min="6161" max="6161" width="6.28515625" style="191" customWidth="1"/>
    <col min="6162" max="6162" width="5.7109375" style="191" customWidth="1"/>
    <col min="6163" max="6163" width="16.5703125" style="191" bestFit="1" customWidth="1"/>
    <col min="6164" max="6164" width="5.7109375" style="191" customWidth="1"/>
    <col min="6165" max="6165" width="5" style="191" bestFit="1" customWidth="1"/>
    <col min="6166" max="6166" width="4.85546875" style="191" bestFit="1" customWidth="1"/>
    <col min="6167" max="6167" width="5.7109375" style="191" customWidth="1"/>
    <col min="6168" max="6168" width="6.5703125" style="191" bestFit="1" customWidth="1"/>
    <col min="6169" max="6399" width="11.42578125" style="191"/>
    <col min="6400" max="6400" width="0.140625" style="191" customWidth="1"/>
    <col min="6401" max="6401" width="2.7109375" style="191" customWidth="1"/>
    <col min="6402" max="6402" width="15.42578125" style="191" customWidth="1"/>
    <col min="6403" max="6403" width="1.28515625" style="191" customWidth="1"/>
    <col min="6404" max="6404" width="1.7109375" style="191" customWidth="1"/>
    <col min="6405" max="6405" width="22.5703125" style="191" customWidth="1"/>
    <col min="6406" max="6414" width="6.7109375" style="191" customWidth="1"/>
    <col min="6415" max="6415" width="7.5703125" style="191" customWidth="1"/>
    <col min="6416" max="6416" width="6.85546875" style="191" customWidth="1"/>
    <col min="6417" max="6417" width="6.28515625" style="191" customWidth="1"/>
    <col min="6418" max="6418" width="5.7109375" style="191" customWidth="1"/>
    <col min="6419" max="6419" width="16.5703125" style="191" bestFit="1" customWidth="1"/>
    <col min="6420" max="6420" width="5.7109375" style="191" customWidth="1"/>
    <col min="6421" max="6421" width="5" style="191" bestFit="1" customWidth="1"/>
    <col min="6422" max="6422" width="4.85546875" style="191" bestFit="1" customWidth="1"/>
    <col min="6423" max="6423" width="5.7109375" style="191" customWidth="1"/>
    <col min="6424" max="6424" width="6.5703125" style="191" bestFit="1" customWidth="1"/>
    <col min="6425" max="6655" width="11.42578125" style="191"/>
    <col min="6656" max="6656" width="0.140625" style="191" customWidth="1"/>
    <col min="6657" max="6657" width="2.7109375" style="191" customWidth="1"/>
    <col min="6658" max="6658" width="15.42578125" style="191" customWidth="1"/>
    <col min="6659" max="6659" width="1.28515625" style="191" customWidth="1"/>
    <col min="6660" max="6660" width="1.7109375" style="191" customWidth="1"/>
    <col min="6661" max="6661" width="22.5703125" style="191" customWidth="1"/>
    <col min="6662" max="6670" width="6.7109375" style="191" customWidth="1"/>
    <col min="6671" max="6671" width="7.5703125" style="191" customWidth="1"/>
    <col min="6672" max="6672" width="6.85546875" style="191" customWidth="1"/>
    <col min="6673" max="6673" width="6.28515625" style="191" customWidth="1"/>
    <col min="6674" max="6674" width="5.7109375" style="191" customWidth="1"/>
    <col min="6675" max="6675" width="16.5703125" style="191" bestFit="1" customWidth="1"/>
    <col min="6676" max="6676" width="5.7109375" style="191" customWidth="1"/>
    <col min="6677" max="6677" width="5" style="191" bestFit="1" customWidth="1"/>
    <col min="6678" max="6678" width="4.85546875" style="191" bestFit="1" customWidth="1"/>
    <col min="6679" max="6679" width="5.7109375" style="191" customWidth="1"/>
    <col min="6680" max="6680" width="6.5703125" style="191" bestFit="1" customWidth="1"/>
    <col min="6681" max="6911" width="11.42578125" style="191"/>
    <col min="6912" max="6912" width="0.140625" style="191" customWidth="1"/>
    <col min="6913" max="6913" width="2.7109375" style="191" customWidth="1"/>
    <col min="6914" max="6914" width="15.42578125" style="191" customWidth="1"/>
    <col min="6915" max="6915" width="1.28515625" style="191" customWidth="1"/>
    <col min="6916" max="6916" width="1.7109375" style="191" customWidth="1"/>
    <col min="6917" max="6917" width="22.5703125" style="191" customWidth="1"/>
    <col min="6918" max="6926" width="6.7109375" style="191" customWidth="1"/>
    <col min="6927" max="6927" width="7.5703125" style="191" customWidth="1"/>
    <col min="6928" max="6928" width="6.85546875" style="191" customWidth="1"/>
    <col min="6929" max="6929" width="6.28515625" style="191" customWidth="1"/>
    <col min="6930" max="6930" width="5.7109375" style="191" customWidth="1"/>
    <col min="6931" max="6931" width="16.5703125" style="191" bestFit="1" customWidth="1"/>
    <col min="6932" max="6932" width="5.7109375" style="191" customWidth="1"/>
    <col min="6933" max="6933" width="5" style="191" bestFit="1" customWidth="1"/>
    <col min="6934" max="6934" width="4.85546875" style="191" bestFit="1" customWidth="1"/>
    <col min="6935" max="6935" width="5.7109375" style="191" customWidth="1"/>
    <col min="6936" max="6936" width="6.5703125" style="191" bestFit="1" customWidth="1"/>
    <col min="6937" max="7167" width="11.42578125" style="191"/>
    <col min="7168" max="7168" width="0.140625" style="191" customWidth="1"/>
    <col min="7169" max="7169" width="2.7109375" style="191" customWidth="1"/>
    <col min="7170" max="7170" width="15.42578125" style="191" customWidth="1"/>
    <col min="7171" max="7171" width="1.28515625" style="191" customWidth="1"/>
    <col min="7172" max="7172" width="1.7109375" style="191" customWidth="1"/>
    <col min="7173" max="7173" width="22.5703125" style="191" customWidth="1"/>
    <col min="7174" max="7182" width="6.7109375" style="191" customWidth="1"/>
    <col min="7183" max="7183" width="7.5703125" style="191" customWidth="1"/>
    <col min="7184" max="7184" width="6.85546875" style="191" customWidth="1"/>
    <col min="7185" max="7185" width="6.28515625" style="191" customWidth="1"/>
    <col min="7186" max="7186" width="5.7109375" style="191" customWidth="1"/>
    <col min="7187" max="7187" width="16.5703125" style="191" bestFit="1" customWidth="1"/>
    <col min="7188" max="7188" width="5.7109375" style="191" customWidth="1"/>
    <col min="7189" max="7189" width="5" style="191" bestFit="1" customWidth="1"/>
    <col min="7190" max="7190" width="4.85546875" style="191" bestFit="1" customWidth="1"/>
    <col min="7191" max="7191" width="5.7109375" style="191" customWidth="1"/>
    <col min="7192" max="7192" width="6.5703125" style="191" bestFit="1" customWidth="1"/>
    <col min="7193" max="7423" width="11.42578125" style="191"/>
    <col min="7424" max="7424" width="0.140625" style="191" customWidth="1"/>
    <col min="7425" max="7425" width="2.7109375" style="191" customWidth="1"/>
    <col min="7426" max="7426" width="15.42578125" style="191" customWidth="1"/>
    <col min="7427" max="7427" width="1.28515625" style="191" customWidth="1"/>
    <col min="7428" max="7428" width="1.7109375" style="191" customWidth="1"/>
    <col min="7429" max="7429" width="22.5703125" style="191" customWidth="1"/>
    <col min="7430" max="7438" width="6.7109375" style="191" customWidth="1"/>
    <col min="7439" max="7439" width="7.5703125" style="191" customWidth="1"/>
    <col min="7440" max="7440" width="6.85546875" style="191" customWidth="1"/>
    <col min="7441" max="7441" width="6.28515625" style="191" customWidth="1"/>
    <col min="7442" max="7442" width="5.7109375" style="191" customWidth="1"/>
    <col min="7443" max="7443" width="16.5703125" style="191" bestFit="1" customWidth="1"/>
    <col min="7444" max="7444" width="5.7109375" style="191" customWidth="1"/>
    <col min="7445" max="7445" width="5" style="191" bestFit="1" customWidth="1"/>
    <col min="7446" max="7446" width="4.85546875" style="191" bestFit="1" customWidth="1"/>
    <col min="7447" max="7447" width="5.7109375" style="191" customWidth="1"/>
    <col min="7448" max="7448" width="6.5703125" style="191" bestFit="1" customWidth="1"/>
    <col min="7449" max="7679" width="11.42578125" style="191"/>
    <col min="7680" max="7680" width="0.140625" style="191" customWidth="1"/>
    <col min="7681" max="7681" width="2.7109375" style="191" customWidth="1"/>
    <col min="7682" max="7682" width="15.42578125" style="191" customWidth="1"/>
    <col min="7683" max="7683" width="1.28515625" style="191" customWidth="1"/>
    <col min="7684" max="7684" width="1.7109375" style="191" customWidth="1"/>
    <col min="7685" max="7685" width="22.5703125" style="191" customWidth="1"/>
    <col min="7686" max="7694" width="6.7109375" style="191" customWidth="1"/>
    <col min="7695" max="7695" width="7.5703125" style="191" customWidth="1"/>
    <col min="7696" max="7696" width="6.85546875" style="191" customWidth="1"/>
    <col min="7697" max="7697" width="6.28515625" style="191" customWidth="1"/>
    <col min="7698" max="7698" width="5.7109375" style="191" customWidth="1"/>
    <col min="7699" max="7699" width="16.5703125" style="191" bestFit="1" customWidth="1"/>
    <col min="7700" max="7700" width="5.7109375" style="191" customWidth="1"/>
    <col min="7701" max="7701" width="5" style="191" bestFit="1" customWidth="1"/>
    <col min="7702" max="7702" width="4.85546875" style="191" bestFit="1" customWidth="1"/>
    <col min="7703" max="7703" width="5.7109375" style="191" customWidth="1"/>
    <col min="7704" max="7704" width="6.5703125" style="191" bestFit="1" customWidth="1"/>
    <col min="7705" max="7935" width="11.42578125" style="191"/>
    <col min="7936" max="7936" width="0.140625" style="191" customWidth="1"/>
    <col min="7937" max="7937" width="2.7109375" style="191" customWidth="1"/>
    <col min="7938" max="7938" width="15.42578125" style="191" customWidth="1"/>
    <col min="7939" max="7939" width="1.28515625" style="191" customWidth="1"/>
    <col min="7940" max="7940" width="1.7109375" style="191" customWidth="1"/>
    <col min="7941" max="7941" width="22.5703125" style="191" customWidth="1"/>
    <col min="7942" max="7950" width="6.7109375" style="191" customWidth="1"/>
    <col min="7951" max="7951" width="7.5703125" style="191" customWidth="1"/>
    <col min="7952" max="7952" width="6.85546875" style="191" customWidth="1"/>
    <col min="7953" max="7953" width="6.28515625" style="191" customWidth="1"/>
    <col min="7954" max="7954" width="5.7109375" style="191" customWidth="1"/>
    <col min="7955" max="7955" width="16.5703125" style="191" bestFit="1" customWidth="1"/>
    <col min="7956" max="7956" width="5.7109375" style="191" customWidth="1"/>
    <col min="7957" max="7957" width="5" style="191" bestFit="1" customWidth="1"/>
    <col min="7958" max="7958" width="4.85546875" style="191" bestFit="1" customWidth="1"/>
    <col min="7959" max="7959" width="5.7109375" style="191" customWidth="1"/>
    <col min="7960" max="7960" width="6.5703125" style="191" bestFit="1" customWidth="1"/>
    <col min="7961" max="8191" width="11.42578125" style="191"/>
    <col min="8192" max="8192" width="0.140625" style="191" customWidth="1"/>
    <col min="8193" max="8193" width="2.7109375" style="191" customWidth="1"/>
    <col min="8194" max="8194" width="15.42578125" style="191" customWidth="1"/>
    <col min="8195" max="8195" width="1.28515625" style="191" customWidth="1"/>
    <col min="8196" max="8196" width="1.7109375" style="191" customWidth="1"/>
    <col min="8197" max="8197" width="22.5703125" style="191" customWidth="1"/>
    <col min="8198" max="8206" width="6.7109375" style="191" customWidth="1"/>
    <col min="8207" max="8207" width="7.5703125" style="191" customWidth="1"/>
    <col min="8208" max="8208" width="6.85546875" style="191" customWidth="1"/>
    <col min="8209" max="8209" width="6.28515625" style="191" customWidth="1"/>
    <col min="8210" max="8210" width="5.7109375" style="191" customWidth="1"/>
    <col min="8211" max="8211" width="16.5703125" style="191" bestFit="1" customWidth="1"/>
    <col min="8212" max="8212" width="5.7109375" style="191" customWidth="1"/>
    <col min="8213" max="8213" width="5" style="191" bestFit="1" customWidth="1"/>
    <col min="8214" max="8214" width="4.85546875" style="191" bestFit="1" customWidth="1"/>
    <col min="8215" max="8215" width="5.7109375" style="191" customWidth="1"/>
    <col min="8216" max="8216" width="6.5703125" style="191" bestFit="1" customWidth="1"/>
    <col min="8217" max="8447" width="11.42578125" style="191"/>
    <col min="8448" max="8448" width="0.140625" style="191" customWidth="1"/>
    <col min="8449" max="8449" width="2.7109375" style="191" customWidth="1"/>
    <col min="8450" max="8450" width="15.42578125" style="191" customWidth="1"/>
    <col min="8451" max="8451" width="1.28515625" style="191" customWidth="1"/>
    <col min="8452" max="8452" width="1.7109375" style="191" customWidth="1"/>
    <col min="8453" max="8453" width="22.5703125" style="191" customWidth="1"/>
    <col min="8454" max="8462" width="6.7109375" style="191" customWidth="1"/>
    <col min="8463" max="8463" width="7.5703125" style="191" customWidth="1"/>
    <col min="8464" max="8464" width="6.85546875" style="191" customWidth="1"/>
    <col min="8465" max="8465" width="6.28515625" style="191" customWidth="1"/>
    <col min="8466" max="8466" width="5.7109375" style="191" customWidth="1"/>
    <col min="8467" max="8467" width="16.5703125" style="191" bestFit="1" customWidth="1"/>
    <col min="8468" max="8468" width="5.7109375" style="191" customWidth="1"/>
    <col min="8469" max="8469" width="5" style="191" bestFit="1" customWidth="1"/>
    <col min="8470" max="8470" width="4.85546875" style="191" bestFit="1" customWidth="1"/>
    <col min="8471" max="8471" width="5.7109375" style="191" customWidth="1"/>
    <col min="8472" max="8472" width="6.5703125" style="191" bestFit="1" customWidth="1"/>
    <col min="8473" max="8703" width="11.42578125" style="191"/>
    <col min="8704" max="8704" width="0.140625" style="191" customWidth="1"/>
    <col min="8705" max="8705" width="2.7109375" style="191" customWidth="1"/>
    <col min="8706" max="8706" width="15.42578125" style="191" customWidth="1"/>
    <col min="8707" max="8707" width="1.28515625" style="191" customWidth="1"/>
    <col min="8708" max="8708" width="1.7109375" style="191" customWidth="1"/>
    <col min="8709" max="8709" width="22.5703125" style="191" customWidth="1"/>
    <col min="8710" max="8718" width="6.7109375" style="191" customWidth="1"/>
    <col min="8719" max="8719" width="7.5703125" style="191" customWidth="1"/>
    <col min="8720" max="8720" width="6.85546875" style="191" customWidth="1"/>
    <col min="8721" max="8721" width="6.28515625" style="191" customWidth="1"/>
    <col min="8722" max="8722" width="5.7109375" style="191" customWidth="1"/>
    <col min="8723" max="8723" width="16.5703125" style="191" bestFit="1" customWidth="1"/>
    <col min="8724" max="8724" width="5.7109375" style="191" customWidth="1"/>
    <col min="8725" max="8725" width="5" style="191" bestFit="1" customWidth="1"/>
    <col min="8726" max="8726" width="4.85546875" style="191" bestFit="1" customWidth="1"/>
    <col min="8727" max="8727" width="5.7109375" style="191" customWidth="1"/>
    <col min="8728" max="8728" width="6.5703125" style="191" bestFit="1" customWidth="1"/>
    <col min="8729" max="8959" width="11.42578125" style="191"/>
    <col min="8960" max="8960" width="0.140625" style="191" customWidth="1"/>
    <col min="8961" max="8961" width="2.7109375" style="191" customWidth="1"/>
    <col min="8962" max="8962" width="15.42578125" style="191" customWidth="1"/>
    <col min="8963" max="8963" width="1.28515625" style="191" customWidth="1"/>
    <col min="8964" max="8964" width="1.7109375" style="191" customWidth="1"/>
    <col min="8965" max="8965" width="22.5703125" style="191" customWidth="1"/>
    <col min="8966" max="8974" width="6.7109375" style="191" customWidth="1"/>
    <col min="8975" max="8975" width="7.5703125" style="191" customWidth="1"/>
    <col min="8976" max="8976" width="6.85546875" style="191" customWidth="1"/>
    <col min="8977" max="8977" width="6.28515625" style="191" customWidth="1"/>
    <col min="8978" max="8978" width="5.7109375" style="191" customWidth="1"/>
    <col min="8979" max="8979" width="16.5703125" style="191" bestFit="1" customWidth="1"/>
    <col min="8980" max="8980" width="5.7109375" style="191" customWidth="1"/>
    <col min="8981" max="8981" width="5" style="191" bestFit="1" customWidth="1"/>
    <col min="8982" max="8982" width="4.85546875" style="191" bestFit="1" customWidth="1"/>
    <col min="8983" max="8983" width="5.7109375" style="191" customWidth="1"/>
    <col min="8984" max="8984" width="6.5703125" style="191" bestFit="1" customWidth="1"/>
    <col min="8985" max="9215" width="11.42578125" style="191"/>
    <col min="9216" max="9216" width="0.140625" style="191" customWidth="1"/>
    <col min="9217" max="9217" width="2.7109375" style="191" customWidth="1"/>
    <col min="9218" max="9218" width="15.42578125" style="191" customWidth="1"/>
    <col min="9219" max="9219" width="1.28515625" style="191" customWidth="1"/>
    <col min="9220" max="9220" width="1.7109375" style="191" customWidth="1"/>
    <col min="9221" max="9221" width="22.5703125" style="191" customWidth="1"/>
    <col min="9222" max="9230" width="6.7109375" style="191" customWidth="1"/>
    <col min="9231" max="9231" width="7.5703125" style="191" customWidth="1"/>
    <col min="9232" max="9232" width="6.85546875" style="191" customWidth="1"/>
    <col min="9233" max="9233" width="6.28515625" style="191" customWidth="1"/>
    <col min="9234" max="9234" width="5.7109375" style="191" customWidth="1"/>
    <col min="9235" max="9235" width="16.5703125" style="191" bestFit="1" customWidth="1"/>
    <col min="9236" max="9236" width="5.7109375" style="191" customWidth="1"/>
    <col min="9237" max="9237" width="5" style="191" bestFit="1" customWidth="1"/>
    <col min="9238" max="9238" width="4.85546875" style="191" bestFit="1" customWidth="1"/>
    <col min="9239" max="9239" width="5.7109375" style="191" customWidth="1"/>
    <col min="9240" max="9240" width="6.5703125" style="191" bestFit="1" customWidth="1"/>
    <col min="9241" max="9471" width="11.42578125" style="191"/>
    <col min="9472" max="9472" width="0.140625" style="191" customWidth="1"/>
    <col min="9473" max="9473" width="2.7109375" style="191" customWidth="1"/>
    <col min="9474" max="9474" width="15.42578125" style="191" customWidth="1"/>
    <col min="9475" max="9475" width="1.28515625" style="191" customWidth="1"/>
    <col min="9476" max="9476" width="1.7109375" style="191" customWidth="1"/>
    <col min="9477" max="9477" width="22.5703125" style="191" customWidth="1"/>
    <col min="9478" max="9486" width="6.7109375" style="191" customWidth="1"/>
    <col min="9487" max="9487" width="7.5703125" style="191" customWidth="1"/>
    <col min="9488" max="9488" width="6.85546875" style="191" customWidth="1"/>
    <col min="9489" max="9489" width="6.28515625" style="191" customWidth="1"/>
    <col min="9490" max="9490" width="5.7109375" style="191" customWidth="1"/>
    <col min="9491" max="9491" width="16.5703125" style="191" bestFit="1" customWidth="1"/>
    <col min="9492" max="9492" width="5.7109375" style="191" customWidth="1"/>
    <col min="9493" max="9493" width="5" style="191" bestFit="1" customWidth="1"/>
    <col min="9494" max="9494" width="4.85546875" style="191" bestFit="1" customWidth="1"/>
    <col min="9495" max="9495" width="5.7109375" style="191" customWidth="1"/>
    <col min="9496" max="9496" width="6.5703125" style="191" bestFit="1" customWidth="1"/>
    <col min="9497" max="9727" width="11.42578125" style="191"/>
    <col min="9728" max="9728" width="0.140625" style="191" customWidth="1"/>
    <col min="9729" max="9729" width="2.7109375" style="191" customWidth="1"/>
    <col min="9730" max="9730" width="15.42578125" style="191" customWidth="1"/>
    <col min="9731" max="9731" width="1.28515625" style="191" customWidth="1"/>
    <col min="9732" max="9732" width="1.7109375" style="191" customWidth="1"/>
    <col min="9733" max="9733" width="22.5703125" style="191" customWidth="1"/>
    <col min="9734" max="9742" width="6.7109375" style="191" customWidth="1"/>
    <col min="9743" max="9743" width="7.5703125" style="191" customWidth="1"/>
    <col min="9744" max="9744" width="6.85546875" style="191" customWidth="1"/>
    <col min="9745" max="9745" width="6.28515625" style="191" customWidth="1"/>
    <col min="9746" max="9746" width="5.7109375" style="191" customWidth="1"/>
    <col min="9747" max="9747" width="16.5703125" style="191" bestFit="1" customWidth="1"/>
    <col min="9748" max="9748" width="5.7109375" style="191" customWidth="1"/>
    <col min="9749" max="9749" width="5" style="191" bestFit="1" customWidth="1"/>
    <col min="9750" max="9750" width="4.85546875" style="191" bestFit="1" customWidth="1"/>
    <col min="9751" max="9751" width="5.7109375" style="191" customWidth="1"/>
    <col min="9752" max="9752" width="6.5703125" style="191" bestFit="1" customWidth="1"/>
    <col min="9753" max="9983" width="11.42578125" style="191"/>
    <col min="9984" max="9984" width="0.140625" style="191" customWidth="1"/>
    <col min="9985" max="9985" width="2.7109375" style="191" customWidth="1"/>
    <col min="9986" max="9986" width="15.42578125" style="191" customWidth="1"/>
    <col min="9987" max="9987" width="1.28515625" style="191" customWidth="1"/>
    <col min="9988" max="9988" width="1.7109375" style="191" customWidth="1"/>
    <col min="9989" max="9989" width="22.5703125" style="191" customWidth="1"/>
    <col min="9990" max="9998" width="6.7109375" style="191" customWidth="1"/>
    <col min="9999" max="9999" width="7.5703125" style="191" customWidth="1"/>
    <col min="10000" max="10000" width="6.85546875" style="191" customWidth="1"/>
    <col min="10001" max="10001" width="6.28515625" style="191" customWidth="1"/>
    <col min="10002" max="10002" width="5.7109375" style="191" customWidth="1"/>
    <col min="10003" max="10003" width="16.5703125" style="191" bestFit="1" customWidth="1"/>
    <col min="10004" max="10004" width="5.7109375" style="191" customWidth="1"/>
    <col min="10005" max="10005" width="5" style="191" bestFit="1" customWidth="1"/>
    <col min="10006" max="10006" width="4.85546875" style="191" bestFit="1" customWidth="1"/>
    <col min="10007" max="10007" width="5.7109375" style="191" customWidth="1"/>
    <col min="10008" max="10008" width="6.5703125" style="191" bestFit="1" customWidth="1"/>
    <col min="10009" max="10239" width="11.42578125" style="191"/>
    <col min="10240" max="10240" width="0.140625" style="191" customWidth="1"/>
    <col min="10241" max="10241" width="2.7109375" style="191" customWidth="1"/>
    <col min="10242" max="10242" width="15.42578125" style="191" customWidth="1"/>
    <col min="10243" max="10243" width="1.28515625" style="191" customWidth="1"/>
    <col min="10244" max="10244" width="1.7109375" style="191" customWidth="1"/>
    <col min="10245" max="10245" width="22.5703125" style="191" customWidth="1"/>
    <col min="10246" max="10254" width="6.7109375" style="191" customWidth="1"/>
    <col min="10255" max="10255" width="7.5703125" style="191" customWidth="1"/>
    <col min="10256" max="10256" width="6.85546875" style="191" customWidth="1"/>
    <col min="10257" max="10257" width="6.28515625" style="191" customWidth="1"/>
    <col min="10258" max="10258" width="5.7109375" style="191" customWidth="1"/>
    <col min="10259" max="10259" width="16.5703125" style="191" bestFit="1" customWidth="1"/>
    <col min="10260" max="10260" width="5.7109375" style="191" customWidth="1"/>
    <col min="10261" max="10261" width="5" style="191" bestFit="1" customWidth="1"/>
    <col min="10262" max="10262" width="4.85546875" style="191" bestFit="1" customWidth="1"/>
    <col min="10263" max="10263" width="5.7109375" style="191" customWidth="1"/>
    <col min="10264" max="10264" width="6.5703125" style="191" bestFit="1" customWidth="1"/>
    <col min="10265" max="10495" width="11.42578125" style="191"/>
    <col min="10496" max="10496" width="0.140625" style="191" customWidth="1"/>
    <col min="10497" max="10497" width="2.7109375" style="191" customWidth="1"/>
    <col min="10498" max="10498" width="15.42578125" style="191" customWidth="1"/>
    <col min="10499" max="10499" width="1.28515625" style="191" customWidth="1"/>
    <col min="10500" max="10500" width="1.7109375" style="191" customWidth="1"/>
    <col min="10501" max="10501" width="22.5703125" style="191" customWidth="1"/>
    <col min="10502" max="10510" width="6.7109375" style="191" customWidth="1"/>
    <col min="10511" max="10511" width="7.5703125" style="191" customWidth="1"/>
    <col min="10512" max="10512" width="6.85546875" style="191" customWidth="1"/>
    <col min="10513" max="10513" width="6.28515625" style="191" customWidth="1"/>
    <col min="10514" max="10514" width="5.7109375" style="191" customWidth="1"/>
    <col min="10515" max="10515" width="16.5703125" style="191" bestFit="1" customWidth="1"/>
    <col min="10516" max="10516" width="5.7109375" style="191" customWidth="1"/>
    <col min="10517" max="10517" width="5" style="191" bestFit="1" customWidth="1"/>
    <col min="10518" max="10518" width="4.85546875" style="191" bestFit="1" customWidth="1"/>
    <col min="10519" max="10519" width="5.7109375" style="191" customWidth="1"/>
    <col min="10520" max="10520" width="6.5703125" style="191" bestFit="1" customWidth="1"/>
    <col min="10521" max="10751" width="11.42578125" style="191"/>
    <col min="10752" max="10752" width="0.140625" style="191" customWidth="1"/>
    <col min="10753" max="10753" width="2.7109375" style="191" customWidth="1"/>
    <col min="10754" max="10754" width="15.42578125" style="191" customWidth="1"/>
    <col min="10755" max="10755" width="1.28515625" style="191" customWidth="1"/>
    <col min="10756" max="10756" width="1.7109375" style="191" customWidth="1"/>
    <col min="10757" max="10757" width="22.5703125" style="191" customWidth="1"/>
    <col min="10758" max="10766" width="6.7109375" style="191" customWidth="1"/>
    <col min="10767" max="10767" width="7.5703125" style="191" customWidth="1"/>
    <col min="10768" max="10768" width="6.85546875" style="191" customWidth="1"/>
    <col min="10769" max="10769" width="6.28515625" style="191" customWidth="1"/>
    <col min="10770" max="10770" width="5.7109375" style="191" customWidth="1"/>
    <col min="10771" max="10771" width="16.5703125" style="191" bestFit="1" customWidth="1"/>
    <col min="10772" max="10772" width="5.7109375" style="191" customWidth="1"/>
    <col min="10773" max="10773" width="5" style="191" bestFit="1" customWidth="1"/>
    <col min="10774" max="10774" width="4.85546875" style="191" bestFit="1" customWidth="1"/>
    <col min="10775" max="10775" width="5.7109375" style="191" customWidth="1"/>
    <col min="10776" max="10776" width="6.5703125" style="191" bestFit="1" customWidth="1"/>
    <col min="10777" max="11007" width="11.42578125" style="191"/>
    <col min="11008" max="11008" width="0.140625" style="191" customWidth="1"/>
    <col min="11009" max="11009" width="2.7109375" style="191" customWidth="1"/>
    <col min="11010" max="11010" width="15.42578125" style="191" customWidth="1"/>
    <col min="11011" max="11011" width="1.28515625" style="191" customWidth="1"/>
    <col min="11012" max="11012" width="1.7109375" style="191" customWidth="1"/>
    <col min="11013" max="11013" width="22.5703125" style="191" customWidth="1"/>
    <col min="11014" max="11022" width="6.7109375" style="191" customWidth="1"/>
    <col min="11023" max="11023" width="7.5703125" style="191" customWidth="1"/>
    <col min="11024" max="11024" width="6.85546875" style="191" customWidth="1"/>
    <col min="11025" max="11025" width="6.28515625" style="191" customWidth="1"/>
    <col min="11026" max="11026" width="5.7109375" style="191" customWidth="1"/>
    <col min="11027" max="11027" width="16.5703125" style="191" bestFit="1" customWidth="1"/>
    <col min="11028" max="11028" width="5.7109375" style="191" customWidth="1"/>
    <col min="11029" max="11029" width="5" style="191" bestFit="1" customWidth="1"/>
    <col min="11030" max="11030" width="4.85546875" style="191" bestFit="1" customWidth="1"/>
    <col min="11031" max="11031" width="5.7109375" style="191" customWidth="1"/>
    <col min="11032" max="11032" width="6.5703125" style="191" bestFit="1" customWidth="1"/>
    <col min="11033" max="11263" width="11.42578125" style="191"/>
    <col min="11264" max="11264" width="0.140625" style="191" customWidth="1"/>
    <col min="11265" max="11265" width="2.7109375" style="191" customWidth="1"/>
    <col min="11266" max="11266" width="15.42578125" style="191" customWidth="1"/>
    <col min="11267" max="11267" width="1.28515625" style="191" customWidth="1"/>
    <col min="11268" max="11268" width="1.7109375" style="191" customWidth="1"/>
    <col min="11269" max="11269" width="22.5703125" style="191" customWidth="1"/>
    <col min="11270" max="11278" width="6.7109375" style="191" customWidth="1"/>
    <col min="11279" max="11279" width="7.5703125" style="191" customWidth="1"/>
    <col min="11280" max="11280" width="6.85546875" style="191" customWidth="1"/>
    <col min="11281" max="11281" width="6.28515625" style="191" customWidth="1"/>
    <col min="11282" max="11282" width="5.7109375" style="191" customWidth="1"/>
    <col min="11283" max="11283" width="16.5703125" style="191" bestFit="1" customWidth="1"/>
    <col min="11284" max="11284" width="5.7109375" style="191" customWidth="1"/>
    <col min="11285" max="11285" width="5" style="191" bestFit="1" customWidth="1"/>
    <col min="11286" max="11286" width="4.85546875" style="191" bestFit="1" customWidth="1"/>
    <col min="11287" max="11287" width="5.7109375" style="191" customWidth="1"/>
    <col min="11288" max="11288" width="6.5703125" style="191" bestFit="1" customWidth="1"/>
    <col min="11289" max="11519" width="11.42578125" style="191"/>
    <col min="11520" max="11520" width="0.140625" style="191" customWidth="1"/>
    <col min="11521" max="11521" width="2.7109375" style="191" customWidth="1"/>
    <col min="11522" max="11522" width="15.42578125" style="191" customWidth="1"/>
    <col min="11523" max="11523" width="1.28515625" style="191" customWidth="1"/>
    <col min="11524" max="11524" width="1.7109375" style="191" customWidth="1"/>
    <col min="11525" max="11525" width="22.5703125" style="191" customWidth="1"/>
    <col min="11526" max="11534" width="6.7109375" style="191" customWidth="1"/>
    <col min="11535" max="11535" width="7.5703125" style="191" customWidth="1"/>
    <col min="11536" max="11536" width="6.85546875" style="191" customWidth="1"/>
    <col min="11537" max="11537" width="6.28515625" style="191" customWidth="1"/>
    <col min="11538" max="11538" width="5.7109375" style="191" customWidth="1"/>
    <col min="11539" max="11539" width="16.5703125" style="191" bestFit="1" customWidth="1"/>
    <col min="11540" max="11540" width="5.7109375" style="191" customWidth="1"/>
    <col min="11541" max="11541" width="5" style="191" bestFit="1" customWidth="1"/>
    <col min="11542" max="11542" width="4.85546875" style="191" bestFit="1" customWidth="1"/>
    <col min="11543" max="11543" width="5.7109375" style="191" customWidth="1"/>
    <col min="11544" max="11544" width="6.5703125" style="191" bestFit="1" customWidth="1"/>
    <col min="11545" max="11775" width="11.42578125" style="191"/>
    <col min="11776" max="11776" width="0.140625" style="191" customWidth="1"/>
    <col min="11777" max="11777" width="2.7109375" style="191" customWidth="1"/>
    <col min="11778" max="11778" width="15.42578125" style="191" customWidth="1"/>
    <col min="11779" max="11779" width="1.28515625" style="191" customWidth="1"/>
    <col min="11780" max="11780" width="1.7109375" style="191" customWidth="1"/>
    <col min="11781" max="11781" width="22.5703125" style="191" customWidth="1"/>
    <col min="11782" max="11790" width="6.7109375" style="191" customWidth="1"/>
    <col min="11791" max="11791" width="7.5703125" style="191" customWidth="1"/>
    <col min="11792" max="11792" width="6.85546875" style="191" customWidth="1"/>
    <col min="11793" max="11793" width="6.28515625" style="191" customWidth="1"/>
    <col min="11794" max="11794" width="5.7109375" style="191" customWidth="1"/>
    <col min="11795" max="11795" width="16.5703125" style="191" bestFit="1" customWidth="1"/>
    <col min="11796" max="11796" width="5.7109375" style="191" customWidth="1"/>
    <col min="11797" max="11797" width="5" style="191" bestFit="1" customWidth="1"/>
    <col min="11798" max="11798" width="4.85546875" style="191" bestFit="1" customWidth="1"/>
    <col min="11799" max="11799" width="5.7109375" style="191" customWidth="1"/>
    <col min="11800" max="11800" width="6.5703125" style="191" bestFit="1" customWidth="1"/>
    <col min="11801" max="12031" width="11.42578125" style="191"/>
    <col min="12032" max="12032" width="0.140625" style="191" customWidth="1"/>
    <col min="12033" max="12033" width="2.7109375" style="191" customWidth="1"/>
    <col min="12034" max="12034" width="15.42578125" style="191" customWidth="1"/>
    <col min="12035" max="12035" width="1.28515625" style="191" customWidth="1"/>
    <col min="12036" max="12036" width="1.7109375" style="191" customWidth="1"/>
    <col min="12037" max="12037" width="22.5703125" style="191" customWidth="1"/>
    <col min="12038" max="12046" width="6.7109375" style="191" customWidth="1"/>
    <col min="12047" max="12047" width="7.5703125" style="191" customWidth="1"/>
    <col min="12048" max="12048" width="6.85546875" style="191" customWidth="1"/>
    <col min="12049" max="12049" width="6.28515625" style="191" customWidth="1"/>
    <col min="12050" max="12050" width="5.7109375" style="191" customWidth="1"/>
    <col min="12051" max="12051" width="16.5703125" style="191" bestFit="1" customWidth="1"/>
    <col min="12052" max="12052" width="5.7109375" style="191" customWidth="1"/>
    <col min="12053" max="12053" width="5" style="191" bestFit="1" customWidth="1"/>
    <col min="12054" max="12054" width="4.85546875" style="191" bestFit="1" customWidth="1"/>
    <col min="12055" max="12055" width="5.7109375" style="191" customWidth="1"/>
    <col min="12056" max="12056" width="6.5703125" style="191" bestFit="1" customWidth="1"/>
    <col min="12057" max="12287" width="11.42578125" style="191"/>
    <col min="12288" max="12288" width="0.140625" style="191" customWidth="1"/>
    <col min="12289" max="12289" width="2.7109375" style="191" customWidth="1"/>
    <col min="12290" max="12290" width="15.42578125" style="191" customWidth="1"/>
    <col min="12291" max="12291" width="1.28515625" style="191" customWidth="1"/>
    <col min="12292" max="12292" width="1.7109375" style="191" customWidth="1"/>
    <col min="12293" max="12293" width="22.5703125" style="191" customWidth="1"/>
    <col min="12294" max="12302" width="6.7109375" style="191" customWidth="1"/>
    <col min="12303" max="12303" width="7.5703125" style="191" customWidth="1"/>
    <col min="12304" max="12304" width="6.85546875" style="191" customWidth="1"/>
    <col min="12305" max="12305" width="6.28515625" style="191" customWidth="1"/>
    <col min="12306" max="12306" width="5.7109375" style="191" customWidth="1"/>
    <col min="12307" max="12307" width="16.5703125" style="191" bestFit="1" customWidth="1"/>
    <col min="12308" max="12308" width="5.7109375" style="191" customWidth="1"/>
    <col min="12309" max="12309" width="5" style="191" bestFit="1" customWidth="1"/>
    <col min="12310" max="12310" width="4.85546875" style="191" bestFit="1" customWidth="1"/>
    <col min="12311" max="12311" width="5.7109375" style="191" customWidth="1"/>
    <col min="12312" max="12312" width="6.5703125" style="191" bestFit="1" customWidth="1"/>
    <col min="12313" max="12543" width="11.42578125" style="191"/>
    <col min="12544" max="12544" width="0.140625" style="191" customWidth="1"/>
    <col min="12545" max="12545" width="2.7109375" style="191" customWidth="1"/>
    <col min="12546" max="12546" width="15.42578125" style="191" customWidth="1"/>
    <col min="12547" max="12547" width="1.28515625" style="191" customWidth="1"/>
    <col min="12548" max="12548" width="1.7109375" style="191" customWidth="1"/>
    <col min="12549" max="12549" width="22.5703125" style="191" customWidth="1"/>
    <col min="12550" max="12558" width="6.7109375" style="191" customWidth="1"/>
    <col min="12559" max="12559" width="7.5703125" style="191" customWidth="1"/>
    <col min="12560" max="12560" width="6.85546875" style="191" customWidth="1"/>
    <col min="12561" max="12561" width="6.28515625" style="191" customWidth="1"/>
    <col min="12562" max="12562" width="5.7109375" style="191" customWidth="1"/>
    <col min="12563" max="12563" width="16.5703125" style="191" bestFit="1" customWidth="1"/>
    <col min="12564" max="12564" width="5.7109375" style="191" customWidth="1"/>
    <col min="12565" max="12565" width="5" style="191" bestFit="1" customWidth="1"/>
    <col min="12566" max="12566" width="4.85546875" style="191" bestFit="1" customWidth="1"/>
    <col min="12567" max="12567" width="5.7109375" style="191" customWidth="1"/>
    <col min="12568" max="12568" width="6.5703125" style="191" bestFit="1" customWidth="1"/>
    <col min="12569" max="12799" width="11.42578125" style="191"/>
    <col min="12800" max="12800" width="0.140625" style="191" customWidth="1"/>
    <col min="12801" max="12801" width="2.7109375" style="191" customWidth="1"/>
    <col min="12802" max="12802" width="15.42578125" style="191" customWidth="1"/>
    <col min="12803" max="12803" width="1.28515625" style="191" customWidth="1"/>
    <col min="12804" max="12804" width="1.7109375" style="191" customWidth="1"/>
    <col min="12805" max="12805" width="22.5703125" style="191" customWidth="1"/>
    <col min="12806" max="12814" width="6.7109375" style="191" customWidth="1"/>
    <col min="12815" max="12815" width="7.5703125" style="191" customWidth="1"/>
    <col min="12816" max="12816" width="6.85546875" style="191" customWidth="1"/>
    <col min="12817" max="12817" width="6.28515625" style="191" customWidth="1"/>
    <col min="12818" max="12818" width="5.7109375" style="191" customWidth="1"/>
    <col min="12819" max="12819" width="16.5703125" style="191" bestFit="1" customWidth="1"/>
    <col min="12820" max="12820" width="5.7109375" style="191" customWidth="1"/>
    <col min="12821" max="12821" width="5" style="191" bestFit="1" customWidth="1"/>
    <col min="12822" max="12822" width="4.85546875" style="191" bestFit="1" customWidth="1"/>
    <col min="12823" max="12823" width="5.7109375" style="191" customWidth="1"/>
    <col min="12824" max="12824" width="6.5703125" style="191" bestFit="1" customWidth="1"/>
    <col min="12825" max="13055" width="11.42578125" style="191"/>
    <col min="13056" max="13056" width="0.140625" style="191" customWidth="1"/>
    <col min="13057" max="13057" width="2.7109375" style="191" customWidth="1"/>
    <col min="13058" max="13058" width="15.42578125" style="191" customWidth="1"/>
    <col min="13059" max="13059" width="1.28515625" style="191" customWidth="1"/>
    <col min="13060" max="13060" width="1.7109375" style="191" customWidth="1"/>
    <col min="13061" max="13061" width="22.5703125" style="191" customWidth="1"/>
    <col min="13062" max="13070" width="6.7109375" style="191" customWidth="1"/>
    <col min="13071" max="13071" width="7.5703125" style="191" customWidth="1"/>
    <col min="13072" max="13072" width="6.85546875" style="191" customWidth="1"/>
    <col min="13073" max="13073" width="6.28515625" style="191" customWidth="1"/>
    <col min="13074" max="13074" width="5.7109375" style="191" customWidth="1"/>
    <col min="13075" max="13075" width="16.5703125" style="191" bestFit="1" customWidth="1"/>
    <col min="13076" max="13076" width="5.7109375" style="191" customWidth="1"/>
    <col min="13077" max="13077" width="5" style="191" bestFit="1" customWidth="1"/>
    <col min="13078" max="13078" width="4.85546875" style="191" bestFit="1" customWidth="1"/>
    <col min="13079" max="13079" width="5.7109375" style="191" customWidth="1"/>
    <col min="13080" max="13080" width="6.5703125" style="191" bestFit="1" customWidth="1"/>
    <col min="13081" max="13311" width="11.42578125" style="191"/>
    <col min="13312" max="13312" width="0.140625" style="191" customWidth="1"/>
    <col min="13313" max="13313" width="2.7109375" style="191" customWidth="1"/>
    <col min="13314" max="13314" width="15.42578125" style="191" customWidth="1"/>
    <col min="13315" max="13315" width="1.28515625" style="191" customWidth="1"/>
    <col min="13316" max="13316" width="1.7109375" style="191" customWidth="1"/>
    <col min="13317" max="13317" width="22.5703125" style="191" customWidth="1"/>
    <col min="13318" max="13326" width="6.7109375" style="191" customWidth="1"/>
    <col min="13327" max="13327" width="7.5703125" style="191" customWidth="1"/>
    <col min="13328" max="13328" width="6.85546875" style="191" customWidth="1"/>
    <col min="13329" max="13329" width="6.28515625" style="191" customWidth="1"/>
    <col min="13330" max="13330" width="5.7109375" style="191" customWidth="1"/>
    <col min="13331" max="13331" width="16.5703125" style="191" bestFit="1" customWidth="1"/>
    <col min="13332" max="13332" width="5.7109375" style="191" customWidth="1"/>
    <col min="13333" max="13333" width="5" style="191" bestFit="1" customWidth="1"/>
    <col min="13334" max="13334" width="4.85546875" style="191" bestFit="1" customWidth="1"/>
    <col min="13335" max="13335" width="5.7109375" style="191" customWidth="1"/>
    <col min="13336" max="13336" width="6.5703125" style="191" bestFit="1" customWidth="1"/>
    <col min="13337" max="13567" width="11.42578125" style="191"/>
    <col min="13568" max="13568" width="0.140625" style="191" customWidth="1"/>
    <col min="13569" max="13569" width="2.7109375" style="191" customWidth="1"/>
    <col min="13570" max="13570" width="15.42578125" style="191" customWidth="1"/>
    <col min="13571" max="13571" width="1.28515625" style="191" customWidth="1"/>
    <col min="13572" max="13572" width="1.7109375" style="191" customWidth="1"/>
    <col min="13573" max="13573" width="22.5703125" style="191" customWidth="1"/>
    <col min="13574" max="13582" width="6.7109375" style="191" customWidth="1"/>
    <col min="13583" max="13583" width="7.5703125" style="191" customWidth="1"/>
    <col min="13584" max="13584" width="6.85546875" style="191" customWidth="1"/>
    <col min="13585" max="13585" width="6.28515625" style="191" customWidth="1"/>
    <col min="13586" max="13586" width="5.7109375" style="191" customWidth="1"/>
    <col min="13587" max="13587" width="16.5703125" style="191" bestFit="1" customWidth="1"/>
    <col min="13588" max="13588" width="5.7109375" style="191" customWidth="1"/>
    <col min="13589" max="13589" width="5" style="191" bestFit="1" customWidth="1"/>
    <col min="13590" max="13590" width="4.85546875" style="191" bestFit="1" customWidth="1"/>
    <col min="13591" max="13591" width="5.7109375" style="191" customWidth="1"/>
    <col min="13592" max="13592" width="6.5703125" style="191" bestFit="1" customWidth="1"/>
    <col min="13593" max="13823" width="11.42578125" style="191"/>
    <col min="13824" max="13824" width="0.140625" style="191" customWidth="1"/>
    <col min="13825" max="13825" width="2.7109375" style="191" customWidth="1"/>
    <col min="13826" max="13826" width="15.42578125" style="191" customWidth="1"/>
    <col min="13827" max="13827" width="1.28515625" style="191" customWidth="1"/>
    <col min="13828" max="13828" width="1.7109375" style="191" customWidth="1"/>
    <col min="13829" max="13829" width="22.5703125" style="191" customWidth="1"/>
    <col min="13830" max="13838" width="6.7109375" style="191" customWidth="1"/>
    <col min="13839" max="13839" width="7.5703125" style="191" customWidth="1"/>
    <col min="13840" max="13840" width="6.85546875" style="191" customWidth="1"/>
    <col min="13841" max="13841" width="6.28515625" style="191" customWidth="1"/>
    <col min="13842" max="13842" width="5.7109375" style="191" customWidth="1"/>
    <col min="13843" max="13843" width="16.5703125" style="191" bestFit="1" customWidth="1"/>
    <col min="13844" max="13844" width="5.7109375" style="191" customWidth="1"/>
    <col min="13845" max="13845" width="5" style="191" bestFit="1" customWidth="1"/>
    <col min="13846" max="13846" width="4.85546875" style="191" bestFit="1" customWidth="1"/>
    <col min="13847" max="13847" width="5.7109375" style="191" customWidth="1"/>
    <col min="13848" max="13848" width="6.5703125" style="191" bestFit="1" customWidth="1"/>
    <col min="13849" max="14079" width="11.42578125" style="191"/>
    <col min="14080" max="14080" width="0.140625" style="191" customWidth="1"/>
    <col min="14081" max="14081" width="2.7109375" style="191" customWidth="1"/>
    <col min="14082" max="14082" width="15.42578125" style="191" customWidth="1"/>
    <col min="14083" max="14083" width="1.28515625" style="191" customWidth="1"/>
    <col min="14084" max="14084" width="1.7109375" style="191" customWidth="1"/>
    <col min="14085" max="14085" width="22.5703125" style="191" customWidth="1"/>
    <col min="14086" max="14094" width="6.7109375" style="191" customWidth="1"/>
    <col min="14095" max="14095" width="7.5703125" style="191" customWidth="1"/>
    <col min="14096" max="14096" width="6.85546875" style="191" customWidth="1"/>
    <col min="14097" max="14097" width="6.28515625" style="191" customWidth="1"/>
    <col min="14098" max="14098" width="5.7109375" style="191" customWidth="1"/>
    <col min="14099" max="14099" width="16.5703125" style="191" bestFit="1" customWidth="1"/>
    <col min="14100" max="14100" width="5.7109375" style="191" customWidth="1"/>
    <col min="14101" max="14101" width="5" style="191" bestFit="1" customWidth="1"/>
    <col min="14102" max="14102" width="4.85546875" style="191" bestFit="1" customWidth="1"/>
    <col min="14103" max="14103" width="5.7109375" style="191" customWidth="1"/>
    <col min="14104" max="14104" width="6.5703125" style="191" bestFit="1" customWidth="1"/>
    <col min="14105" max="14335" width="11.42578125" style="191"/>
    <col min="14336" max="14336" width="0.140625" style="191" customWidth="1"/>
    <col min="14337" max="14337" width="2.7109375" style="191" customWidth="1"/>
    <col min="14338" max="14338" width="15.42578125" style="191" customWidth="1"/>
    <col min="14339" max="14339" width="1.28515625" style="191" customWidth="1"/>
    <col min="14340" max="14340" width="1.7109375" style="191" customWidth="1"/>
    <col min="14341" max="14341" width="22.5703125" style="191" customWidth="1"/>
    <col min="14342" max="14350" width="6.7109375" style="191" customWidth="1"/>
    <col min="14351" max="14351" width="7.5703125" style="191" customWidth="1"/>
    <col min="14352" max="14352" width="6.85546875" style="191" customWidth="1"/>
    <col min="14353" max="14353" width="6.28515625" style="191" customWidth="1"/>
    <col min="14354" max="14354" width="5.7109375" style="191" customWidth="1"/>
    <col min="14355" max="14355" width="16.5703125" style="191" bestFit="1" customWidth="1"/>
    <col min="14356" max="14356" width="5.7109375" style="191" customWidth="1"/>
    <col min="14357" max="14357" width="5" style="191" bestFit="1" customWidth="1"/>
    <col min="14358" max="14358" width="4.85546875" style="191" bestFit="1" customWidth="1"/>
    <col min="14359" max="14359" width="5.7109375" style="191" customWidth="1"/>
    <col min="14360" max="14360" width="6.5703125" style="191" bestFit="1" customWidth="1"/>
    <col min="14361" max="14591" width="11.42578125" style="191"/>
    <col min="14592" max="14592" width="0.140625" style="191" customWidth="1"/>
    <col min="14593" max="14593" width="2.7109375" style="191" customWidth="1"/>
    <col min="14594" max="14594" width="15.42578125" style="191" customWidth="1"/>
    <col min="14595" max="14595" width="1.28515625" style="191" customWidth="1"/>
    <col min="14596" max="14596" width="1.7109375" style="191" customWidth="1"/>
    <col min="14597" max="14597" width="22.5703125" style="191" customWidth="1"/>
    <col min="14598" max="14606" width="6.7109375" style="191" customWidth="1"/>
    <col min="14607" max="14607" width="7.5703125" style="191" customWidth="1"/>
    <col min="14608" max="14608" width="6.85546875" style="191" customWidth="1"/>
    <col min="14609" max="14609" width="6.28515625" style="191" customWidth="1"/>
    <col min="14610" max="14610" width="5.7109375" style="191" customWidth="1"/>
    <col min="14611" max="14611" width="16.5703125" style="191" bestFit="1" customWidth="1"/>
    <col min="14612" max="14612" width="5.7109375" style="191" customWidth="1"/>
    <col min="14613" max="14613" width="5" style="191" bestFit="1" customWidth="1"/>
    <col min="14614" max="14614" width="4.85546875" style="191" bestFit="1" customWidth="1"/>
    <col min="14615" max="14615" width="5.7109375" style="191" customWidth="1"/>
    <col min="14616" max="14616" width="6.5703125" style="191" bestFit="1" customWidth="1"/>
    <col min="14617" max="14847" width="11.42578125" style="191"/>
    <col min="14848" max="14848" width="0.140625" style="191" customWidth="1"/>
    <col min="14849" max="14849" width="2.7109375" style="191" customWidth="1"/>
    <col min="14850" max="14850" width="15.42578125" style="191" customWidth="1"/>
    <col min="14851" max="14851" width="1.28515625" style="191" customWidth="1"/>
    <col min="14852" max="14852" width="1.7109375" style="191" customWidth="1"/>
    <col min="14853" max="14853" width="22.5703125" style="191" customWidth="1"/>
    <col min="14854" max="14862" width="6.7109375" style="191" customWidth="1"/>
    <col min="14863" max="14863" width="7.5703125" style="191" customWidth="1"/>
    <col min="14864" max="14864" width="6.85546875" style="191" customWidth="1"/>
    <col min="14865" max="14865" width="6.28515625" style="191" customWidth="1"/>
    <col min="14866" max="14866" width="5.7109375" style="191" customWidth="1"/>
    <col min="14867" max="14867" width="16.5703125" style="191" bestFit="1" customWidth="1"/>
    <col min="14868" max="14868" width="5.7109375" style="191" customWidth="1"/>
    <col min="14869" max="14869" width="5" style="191" bestFit="1" customWidth="1"/>
    <col min="14870" max="14870" width="4.85546875" style="191" bestFit="1" customWidth="1"/>
    <col min="14871" max="14871" width="5.7109375" style="191" customWidth="1"/>
    <col min="14872" max="14872" width="6.5703125" style="191" bestFit="1" customWidth="1"/>
    <col min="14873" max="15103" width="11.42578125" style="191"/>
    <col min="15104" max="15104" width="0.140625" style="191" customWidth="1"/>
    <col min="15105" max="15105" width="2.7109375" style="191" customWidth="1"/>
    <col min="15106" max="15106" width="15.42578125" style="191" customWidth="1"/>
    <col min="15107" max="15107" width="1.28515625" style="191" customWidth="1"/>
    <col min="15108" max="15108" width="1.7109375" style="191" customWidth="1"/>
    <col min="15109" max="15109" width="22.5703125" style="191" customWidth="1"/>
    <col min="15110" max="15118" width="6.7109375" style="191" customWidth="1"/>
    <col min="15119" max="15119" width="7.5703125" style="191" customWidth="1"/>
    <col min="15120" max="15120" width="6.85546875" style="191" customWidth="1"/>
    <col min="15121" max="15121" width="6.28515625" style="191" customWidth="1"/>
    <col min="15122" max="15122" width="5.7109375" style="191" customWidth="1"/>
    <col min="15123" max="15123" width="16.5703125" style="191" bestFit="1" customWidth="1"/>
    <col min="15124" max="15124" width="5.7109375" style="191" customWidth="1"/>
    <col min="15125" max="15125" width="5" style="191" bestFit="1" customWidth="1"/>
    <col min="15126" max="15126" width="4.85546875" style="191" bestFit="1" customWidth="1"/>
    <col min="15127" max="15127" width="5.7109375" style="191" customWidth="1"/>
    <col min="15128" max="15128" width="6.5703125" style="191" bestFit="1" customWidth="1"/>
    <col min="15129" max="15359" width="11.42578125" style="191"/>
    <col min="15360" max="15360" width="0.140625" style="191" customWidth="1"/>
    <col min="15361" max="15361" width="2.7109375" style="191" customWidth="1"/>
    <col min="15362" max="15362" width="15.42578125" style="191" customWidth="1"/>
    <col min="15363" max="15363" width="1.28515625" style="191" customWidth="1"/>
    <col min="15364" max="15364" width="1.7109375" style="191" customWidth="1"/>
    <col min="15365" max="15365" width="22.5703125" style="191" customWidth="1"/>
    <col min="15366" max="15374" width="6.7109375" style="191" customWidth="1"/>
    <col min="15375" max="15375" width="7.5703125" style="191" customWidth="1"/>
    <col min="15376" max="15376" width="6.85546875" style="191" customWidth="1"/>
    <col min="15377" max="15377" width="6.28515625" style="191" customWidth="1"/>
    <col min="15378" max="15378" width="5.7109375" style="191" customWidth="1"/>
    <col min="15379" max="15379" width="16.5703125" style="191" bestFit="1" customWidth="1"/>
    <col min="15380" max="15380" width="5.7109375" style="191" customWidth="1"/>
    <col min="15381" max="15381" width="5" style="191" bestFit="1" customWidth="1"/>
    <col min="15382" max="15382" width="4.85546875" style="191" bestFit="1" customWidth="1"/>
    <col min="15383" max="15383" width="5.7109375" style="191" customWidth="1"/>
    <col min="15384" max="15384" width="6.5703125" style="191" bestFit="1" customWidth="1"/>
    <col min="15385" max="15615" width="11.42578125" style="191"/>
    <col min="15616" max="15616" width="0.140625" style="191" customWidth="1"/>
    <col min="15617" max="15617" width="2.7109375" style="191" customWidth="1"/>
    <col min="15618" max="15618" width="15.42578125" style="191" customWidth="1"/>
    <col min="15619" max="15619" width="1.28515625" style="191" customWidth="1"/>
    <col min="15620" max="15620" width="1.7109375" style="191" customWidth="1"/>
    <col min="15621" max="15621" width="22.5703125" style="191" customWidth="1"/>
    <col min="15622" max="15630" width="6.7109375" style="191" customWidth="1"/>
    <col min="15631" max="15631" width="7.5703125" style="191" customWidth="1"/>
    <col min="15632" max="15632" width="6.85546875" style="191" customWidth="1"/>
    <col min="15633" max="15633" width="6.28515625" style="191" customWidth="1"/>
    <col min="15634" max="15634" width="5.7109375" style="191" customWidth="1"/>
    <col min="15635" max="15635" width="16.5703125" style="191" bestFit="1" customWidth="1"/>
    <col min="15636" max="15636" width="5.7109375" style="191" customWidth="1"/>
    <col min="15637" max="15637" width="5" style="191" bestFit="1" customWidth="1"/>
    <col min="15638" max="15638" width="4.85546875" style="191" bestFit="1" customWidth="1"/>
    <col min="15639" max="15639" width="5.7109375" style="191" customWidth="1"/>
    <col min="15640" max="15640" width="6.5703125" style="191" bestFit="1" customWidth="1"/>
    <col min="15641" max="15871" width="11.42578125" style="191"/>
    <col min="15872" max="15872" width="0.140625" style="191" customWidth="1"/>
    <col min="15873" max="15873" width="2.7109375" style="191" customWidth="1"/>
    <col min="15874" max="15874" width="15.42578125" style="191" customWidth="1"/>
    <col min="15875" max="15875" width="1.28515625" style="191" customWidth="1"/>
    <col min="15876" max="15876" width="1.7109375" style="191" customWidth="1"/>
    <col min="15877" max="15877" width="22.5703125" style="191" customWidth="1"/>
    <col min="15878" max="15886" width="6.7109375" style="191" customWidth="1"/>
    <col min="15887" max="15887" width="7.5703125" style="191" customWidth="1"/>
    <col min="15888" max="15888" width="6.85546875" style="191" customWidth="1"/>
    <col min="15889" max="15889" width="6.28515625" style="191" customWidth="1"/>
    <col min="15890" max="15890" width="5.7109375" style="191" customWidth="1"/>
    <col min="15891" max="15891" width="16.5703125" style="191" bestFit="1" customWidth="1"/>
    <col min="15892" max="15892" width="5.7109375" style="191" customWidth="1"/>
    <col min="15893" max="15893" width="5" style="191" bestFit="1" customWidth="1"/>
    <col min="15894" max="15894" width="4.85546875" style="191" bestFit="1" customWidth="1"/>
    <col min="15895" max="15895" width="5.7109375" style="191" customWidth="1"/>
    <col min="15896" max="15896" width="6.5703125" style="191" bestFit="1" customWidth="1"/>
    <col min="15897" max="16127" width="11.42578125" style="191"/>
    <col min="16128" max="16128" width="0.140625" style="191" customWidth="1"/>
    <col min="16129" max="16129" width="2.7109375" style="191" customWidth="1"/>
    <col min="16130" max="16130" width="15.42578125" style="191" customWidth="1"/>
    <col min="16131" max="16131" width="1.28515625" style="191" customWidth="1"/>
    <col min="16132" max="16132" width="1.7109375" style="191" customWidth="1"/>
    <col min="16133" max="16133" width="22.5703125" style="191" customWidth="1"/>
    <col min="16134" max="16142" width="6.7109375" style="191" customWidth="1"/>
    <col min="16143" max="16143" width="7.5703125" style="191" customWidth="1"/>
    <col min="16144" max="16144" width="6.85546875" style="191" customWidth="1"/>
    <col min="16145" max="16145" width="6.28515625" style="191" customWidth="1"/>
    <col min="16146" max="16146" width="5.7109375" style="191" customWidth="1"/>
    <col min="16147" max="16147" width="16.5703125" style="191" bestFit="1" customWidth="1"/>
    <col min="16148" max="16148" width="5.7109375" style="191" customWidth="1"/>
    <col min="16149" max="16149" width="5" style="191" bestFit="1" customWidth="1"/>
    <col min="16150" max="16150" width="4.85546875" style="191" bestFit="1" customWidth="1"/>
    <col min="16151" max="16151" width="5.7109375" style="191" customWidth="1"/>
    <col min="16152" max="16152" width="6.5703125" style="191" bestFit="1" customWidth="1"/>
    <col min="16153" max="16384" width="11.42578125" style="191"/>
  </cols>
  <sheetData>
    <row r="1" spans="3:19" ht="0.75" customHeight="1"/>
    <row r="2" spans="3:19" ht="21" customHeight="1">
      <c r="K2" s="880"/>
      <c r="O2" s="881" t="s">
        <v>36</v>
      </c>
    </row>
    <row r="3" spans="3:19" ht="15" customHeight="1">
      <c r="E3" s="1082" t="s">
        <v>559</v>
      </c>
      <c r="F3" s="1082"/>
      <c r="G3" s="1082"/>
      <c r="H3" s="1082"/>
      <c r="I3" s="1082"/>
      <c r="J3" s="1082"/>
      <c r="K3" s="1082"/>
      <c r="L3" s="1082"/>
      <c r="M3" s="1082"/>
      <c r="N3" s="1082"/>
      <c r="O3" s="1082"/>
    </row>
    <row r="4" spans="3:19" ht="20.25" customHeight="1">
      <c r="C4" s="6" t="s">
        <v>364</v>
      </c>
    </row>
    <row r="5" spans="3:19" ht="12.75" customHeight="1">
      <c r="H5" s="190"/>
      <c r="I5" s="190"/>
      <c r="J5" s="190"/>
      <c r="K5" s="190"/>
      <c r="L5" s="190"/>
      <c r="M5" s="190"/>
    </row>
    <row r="6" spans="3:19" ht="13.5" customHeight="1">
      <c r="E6"/>
      <c r="F6"/>
      <c r="H6" s="190"/>
      <c r="I6" s="190"/>
      <c r="J6" s="190"/>
      <c r="K6" s="190"/>
      <c r="L6" s="190"/>
      <c r="M6" s="190"/>
    </row>
    <row r="7" spans="3:19" s="192" customFormat="1" ht="81.75">
      <c r="C7" s="195" t="s">
        <v>484</v>
      </c>
      <c r="E7" s="268"/>
      <c r="F7" s="269" t="s">
        <v>273</v>
      </c>
      <c r="G7" s="269" t="s">
        <v>274</v>
      </c>
      <c r="H7" s="269" t="s">
        <v>275</v>
      </c>
      <c r="I7" s="269" t="s">
        <v>276</v>
      </c>
      <c r="J7" s="269" t="s">
        <v>277</v>
      </c>
      <c r="K7" s="269" t="s">
        <v>278</v>
      </c>
      <c r="L7" s="269" t="s">
        <v>279</v>
      </c>
      <c r="M7" s="269" t="s">
        <v>280</v>
      </c>
      <c r="N7" s="269" t="s">
        <v>281</v>
      </c>
      <c r="O7" s="269" t="s">
        <v>282</v>
      </c>
      <c r="Q7" s="284"/>
    </row>
    <row r="8" spans="3:19" s="193" customFormat="1" ht="12.75" customHeight="1">
      <c r="C8" s="327" t="s">
        <v>316</v>
      </c>
      <c r="E8" s="635" t="s">
        <v>205</v>
      </c>
      <c r="F8" s="423">
        <f>'Data 3'!D195</f>
        <v>544.47978095199994</v>
      </c>
      <c r="G8" s="423">
        <f>'Data 3'!E195</f>
        <v>3466.0291649999999</v>
      </c>
      <c r="H8" s="423">
        <f>'Data 3'!F195</f>
        <v>1492.261139</v>
      </c>
      <c r="I8" s="423" t="str">
        <f>'Data 3'!G195</f>
        <v>-</v>
      </c>
      <c r="J8" s="423">
        <f>'Data 3'!H195</f>
        <v>430.29688500000003</v>
      </c>
      <c r="K8" s="423">
        <f>'Data 3'!I195</f>
        <v>3.4808159999999999</v>
      </c>
      <c r="L8" s="423">
        <f>'Data 3'!J195</f>
        <v>190.78648000000001</v>
      </c>
      <c r="M8" s="423">
        <f>'Data 3'!K195</f>
        <v>688.98274600000002</v>
      </c>
      <c r="N8" s="423">
        <f>'Data 3'!L195</f>
        <v>8027.1490297199998</v>
      </c>
      <c r="O8" s="423">
        <f>'Data 3'!M195</f>
        <v>5134.5609170000007</v>
      </c>
      <c r="P8" s="344"/>
      <c r="Q8" s="867"/>
      <c r="R8" s="272"/>
      <c r="S8" s="273"/>
    </row>
    <row r="9" spans="3:19" s="190" customFormat="1" ht="12.75" customHeight="1">
      <c r="E9" s="635" t="s">
        <v>206</v>
      </c>
      <c r="F9" s="423" t="str">
        <f>'Data 3'!D201</f>
        <v>-</v>
      </c>
      <c r="G9" s="423" t="str">
        <f>'Data 3'!E201</f>
        <v>-</v>
      </c>
      <c r="H9" s="423" t="str">
        <f>'Data 3'!F201</f>
        <v>-</v>
      </c>
      <c r="I9" s="423" t="str">
        <f>'Data 3'!G201</f>
        <v>-</v>
      </c>
      <c r="J9" s="423" t="str">
        <f>'Data 3'!H201</f>
        <v>-</v>
      </c>
      <c r="K9" s="423">
        <f>'Data 3'!I201</f>
        <v>19.540226999999998</v>
      </c>
      <c r="L9" s="423" t="str">
        <f>'Data 3'!J201</f>
        <v>-</v>
      </c>
      <c r="M9" s="423" t="str">
        <f>'Data 3'!K201</f>
        <v>-</v>
      </c>
      <c r="N9" s="423" t="str">
        <f>'Data 3'!L201</f>
        <v>-</v>
      </c>
      <c r="O9" s="423" t="str">
        <f>'Data 3'!M201</f>
        <v>-</v>
      </c>
      <c r="P9" s="344"/>
      <c r="Q9" s="869"/>
      <c r="R9" s="272"/>
      <c r="S9" s="273"/>
    </row>
    <row r="10" spans="3:19" s="190" customFormat="1" ht="12.75" customHeight="1">
      <c r="E10" s="635" t="s">
        <v>207</v>
      </c>
      <c r="F10" s="423">
        <f>'Data 3'!D202</f>
        <v>6724.7956409999997</v>
      </c>
      <c r="G10" s="423">
        <f>'Data 3'!E202</f>
        <v>7313.5101210000003</v>
      </c>
      <c r="H10" s="423">
        <f>'Data 3'!F202</f>
        <v>1153.037926</v>
      </c>
      <c r="I10" s="423">
        <f>'Data 3'!G202</f>
        <v>3.6409229999999999</v>
      </c>
      <c r="J10" s="423">
        <f>'Data 3'!H202</f>
        <v>2197.8215540000001</v>
      </c>
      <c r="K10" s="423">
        <f>'Data 3'!I202</f>
        <v>1100.4306100000001</v>
      </c>
      <c r="L10" s="423">
        <f>'Data 3'!J202</f>
        <v>74.181325000000001</v>
      </c>
      <c r="M10" s="423">
        <f>'Data 3'!K202</f>
        <v>7165.2119859999993</v>
      </c>
      <c r="N10" s="423">
        <f>'Data 3'!L202</f>
        <v>12574.290401</v>
      </c>
      <c r="O10" s="423">
        <f>'Data 3'!M202</f>
        <v>2555.9737700000001</v>
      </c>
      <c r="P10" s="344"/>
      <c r="Q10" s="869"/>
      <c r="R10" s="272"/>
      <c r="S10" s="273"/>
    </row>
    <row r="11" spans="3:19" s="190" customFormat="1" ht="12.75" customHeight="1">
      <c r="E11" s="635" t="s">
        <v>208</v>
      </c>
      <c r="F11" s="423">
        <f>'Data 3'!D203</f>
        <v>3474.41462</v>
      </c>
      <c r="G11" s="423">
        <f>'Data 3'!E203</f>
        <v>1505.607493</v>
      </c>
      <c r="H11" s="423">
        <f>'Data 3'!F203</f>
        <v>0.50591200000000003</v>
      </c>
      <c r="I11" s="423">
        <f>'Data 3'!G203</f>
        <v>118.301008</v>
      </c>
      <c r="J11" s="423">
        <f>'Data 3'!H203</f>
        <v>526.24295700000005</v>
      </c>
      <c r="K11" s="423">
        <f>'Data 3'!I203</f>
        <v>257.97087400000004</v>
      </c>
      <c r="L11" s="423">
        <f>'Data 3'!J203</f>
        <v>2.185276</v>
      </c>
      <c r="M11" s="423">
        <f>'Data 3'!K203</f>
        <v>3081.4112570000002</v>
      </c>
      <c r="N11" s="423">
        <f>'Data 3'!L203</f>
        <v>1114.79</v>
      </c>
      <c r="O11" s="423">
        <f>'Data 3'!M203</f>
        <v>379.133759</v>
      </c>
      <c r="P11" s="344"/>
      <c r="Q11" s="869"/>
      <c r="R11" s="272"/>
      <c r="S11" s="273"/>
    </row>
    <row r="12" spans="3:19" s="190" customFormat="1" ht="12.75" customHeight="1">
      <c r="E12" s="635" t="s">
        <v>209</v>
      </c>
      <c r="F12" s="423">
        <f>'Data 3'!D204</f>
        <v>1978.465954</v>
      </c>
      <c r="G12" s="423" t="str">
        <f>'Data 3'!E204</f>
        <v>-</v>
      </c>
      <c r="H12" s="423" t="str">
        <f>'Data 3'!F204</f>
        <v>-</v>
      </c>
      <c r="I12" s="423" t="str">
        <f>'Data 3'!G204</f>
        <v>-</v>
      </c>
      <c r="J12" s="423">
        <f>'Data 3'!H204</f>
        <v>86.556601000000001</v>
      </c>
      <c r="K12" s="423" t="str">
        <f>'Data 3'!I204</f>
        <v>-</v>
      </c>
      <c r="L12" s="423" t="str">
        <f>'Data 3'!J204</f>
        <v>-</v>
      </c>
      <c r="M12" s="423">
        <f>'Data 3'!K204</f>
        <v>597.41286300000002</v>
      </c>
      <c r="N12" s="423" t="str">
        <f>'Data 3'!L204</f>
        <v>-</v>
      </c>
      <c r="O12" s="423">
        <f>'Data 3'!M204</f>
        <v>59.896735</v>
      </c>
      <c r="P12" s="344"/>
      <c r="Q12" s="869"/>
      <c r="R12" s="272"/>
      <c r="S12" s="273"/>
    </row>
    <row r="13" spans="3:19" s="190" customFormat="1" ht="12.75" customHeight="1">
      <c r="E13" s="449" t="s">
        <v>394</v>
      </c>
      <c r="F13" s="423">
        <f>'Data 3'!D205</f>
        <v>1676.5006669999998</v>
      </c>
      <c r="G13" s="423">
        <f>'Data 3'!E205</f>
        <v>43.439266000000003</v>
      </c>
      <c r="H13" s="423">
        <f>'Data 3'!F205</f>
        <v>264.46693699999997</v>
      </c>
      <c r="I13" s="423">
        <f>'Data 3'!G205</f>
        <v>0.62939999999999996</v>
      </c>
      <c r="J13" s="423">
        <f>'Data 3'!H205</f>
        <v>36.283894999999994</v>
      </c>
      <c r="K13" s="423">
        <f>'Data 3'!I205</f>
        <v>9.1869809999999994</v>
      </c>
      <c r="L13" s="423">
        <f>'Data 3'!J205</f>
        <v>79.164327999999998</v>
      </c>
      <c r="M13" s="423">
        <f>'Data 3'!K205</f>
        <v>488.86754500000001</v>
      </c>
      <c r="N13" s="423">
        <f>'Data 3'!L205</f>
        <v>417.23773800000004</v>
      </c>
      <c r="O13" s="423">
        <f>'Data 3'!M205</f>
        <v>151.108341</v>
      </c>
      <c r="P13" s="344"/>
      <c r="Q13" s="869"/>
      <c r="R13" s="272"/>
      <c r="S13" s="273"/>
    </row>
    <row r="14" spans="3:19" s="190" customFormat="1" ht="12.75" customHeight="1">
      <c r="E14" s="543" t="s">
        <v>369</v>
      </c>
      <c r="F14" s="423" t="str">
        <f>'Data 3'!D208</f>
        <v>-</v>
      </c>
      <c r="G14" s="423" t="str">
        <f>'Data 3'!E208</f>
        <v>-</v>
      </c>
      <c r="H14" s="423" t="str">
        <f>'Data 3'!F208</f>
        <v>-</v>
      </c>
      <c r="I14" s="423">
        <f>'Data 3'!G208</f>
        <v>114.001848</v>
      </c>
      <c r="J14" s="423" t="str">
        <f>'Data 3'!H208</f>
        <v>-</v>
      </c>
      <c r="K14" s="423" t="str">
        <f>'Data 3'!I208</f>
        <v>-</v>
      </c>
      <c r="L14" s="423">
        <f>'Data 3'!J208</f>
        <v>40.703454499999999</v>
      </c>
      <c r="M14" s="423" t="str">
        <f>'Data 3'!K208</f>
        <v>-</v>
      </c>
      <c r="N14" s="423" t="str">
        <f>'Data 3'!L208</f>
        <v>-</v>
      </c>
      <c r="O14" s="423">
        <f>'Data 3'!M208</f>
        <v>115.140006</v>
      </c>
      <c r="P14" s="344"/>
      <c r="Q14" s="869"/>
      <c r="R14" s="272"/>
      <c r="S14" s="273"/>
    </row>
    <row r="15" spans="3:19" s="190" customFormat="1" ht="12.75" customHeight="1">
      <c r="E15" s="748" t="s">
        <v>509</v>
      </c>
      <c r="F15" s="973">
        <f>SUM(F8:F14)</f>
        <v>14398.656662951998</v>
      </c>
      <c r="G15" s="973">
        <f t="shared" ref="G15:O15" si="0">SUM(G8:G14)</f>
        <v>12328.586044999998</v>
      </c>
      <c r="H15" s="973">
        <f t="shared" si="0"/>
        <v>2910.2719140000004</v>
      </c>
      <c r="I15" s="973">
        <f t="shared" si="0"/>
        <v>236.57317899999998</v>
      </c>
      <c r="J15" s="973">
        <f t="shared" si="0"/>
        <v>3277.2018920000005</v>
      </c>
      <c r="K15" s="973">
        <f t="shared" si="0"/>
        <v>1390.6095080000002</v>
      </c>
      <c r="L15" s="973">
        <f t="shared" si="0"/>
        <v>387.02086350000002</v>
      </c>
      <c r="M15" s="973">
        <f t="shared" si="0"/>
        <v>12021.886396999998</v>
      </c>
      <c r="N15" s="973">
        <f t="shared" si="0"/>
        <v>22133.467168719999</v>
      </c>
      <c r="O15" s="973">
        <f t="shared" si="0"/>
        <v>8395.8135280000006</v>
      </c>
      <c r="P15" s="344"/>
      <c r="Q15" s="869"/>
      <c r="R15" s="272"/>
      <c r="S15" s="273"/>
    </row>
    <row r="16" spans="3:19" s="193" customFormat="1" ht="12.75" customHeight="1">
      <c r="C16" s="327"/>
      <c r="E16" s="553" t="s">
        <v>557</v>
      </c>
      <c r="F16" s="423">
        <f>'Data 3'!D196</f>
        <v>224.24611004799999</v>
      </c>
      <c r="G16" s="423">
        <f>'Data 3'!E196</f>
        <v>231.13484199999999</v>
      </c>
      <c r="H16" s="423">
        <f>'Data 3'!F196</f>
        <v>10.652130999999999</v>
      </c>
      <c r="I16" s="423" t="str">
        <f>'Data 3'!G196</f>
        <v>-</v>
      </c>
      <c r="J16" s="423">
        <f>'Data 3'!H196</f>
        <v>1333.907361</v>
      </c>
      <c r="K16" s="423" t="str">
        <f>'Data 3'!I196</f>
        <v>-</v>
      </c>
      <c r="L16" s="423">
        <f>'Data 3'!J196</f>
        <v>372.53057000000001</v>
      </c>
      <c r="M16" s="423">
        <f>'Data 3'!K196</f>
        <v>26.533919000000001</v>
      </c>
      <c r="N16" s="423">
        <f>'Data 3'!L196</f>
        <v>330.77202620999998</v>
      </c>
      <c r="O16" s="423">
        <f>'Data 3'!M196</f>
        <v>174.98311699999999</v>
      </c>
      <c r="P16" s="344"/>
      <c r="Q16" s="867"/>
      <c r="R16" s="272"/>
      <c r="S16" s="273"/>
    </row>
    <row r="17" spans="3:19" s="196" customFormat="1" ht="12.75" customHeight="1">
      <c r="C17" s="198"/>
      <c r="E17" s="635" t="s">
        <v>3</v>
      </c>
      <c r="F17" s="423" t="str">
        <f>'Data 3'!D197</f>
        <v>-</v>
      </c>
      <c r="G17" s="423" t="str">
        <f>'Data 3'!E197</f>
        <v>-</v>
      </c>
      <c r="H17" s="423" t="str">
        <f>'Data 3'!F197</f>
        <v>-</v>
      </c>
      <c r="I17" s="423" t="str">
        <f>'Data 3'!G197</f>
        <v>-</v>
      </c>
      <c r="J17" s="423">
        <f>'Data 3'!H197</f>
        <v>8892.0276889999986</v>
      </c>
      <c r="K17" s="423" t="str">
        <f>'Data 3'!I197</f>
        <v>-</v>
      </c>
      <c r="L17" s="423" t="str">
        <f>'Data 3'!J197</f>
        <v>-</v>
      </c>
      <c r="M17" s="423">
        <f>'Data 3'!K197</f>
        <v>7715.1184790000007</v>
      </c>
      <c r="N17" s="423" t="str">
        <f>'Data 3'!L197</f>
        <v>-</v>
      </c>
      <c r="O17" s="423">
        <f>'Data 3'!M197</f>
        <v>23886.899638999999</v>
      </c>
      <c r="P17" s="344"/>
      <c r="Q17" s="867"/>
      <c r="R17" s="272"/>
      <c r="S17" s="273"/>
    </row>
    <row r="18" spans="3:19" s="196" customFormat="1" ht="12.75" customHeight="1">
      <c r="E18" s="635" t="s">
        <v>4</v>
      </c>
      <c r="F18" s="423">
        <f>'Data 3'!D198</f>
        <v>179.12049500000001</v>
      </c>
      <c r="G18" s="423">
        <f>'Data 3'!E198</f>
        <v>151.04222399999998</v>
      </c>
      <c r="H18" s="423">
        <f>'Data 3'!F198</f>
        <v>2827.176477</v>
      </c>
      <c r="I18" s="423">
        <f>'Data 3'!G198</f>
        <v>221.66149100000001</v>
      </c>
      <c r="J18" s="423" t="str">
        <f>'Data 3'!H198</f>
        <v>-</v>
      </c>
      <c r="K18" s="423" t="str">
        <f>'Data 3'!I198</f>
        <v>-</v>
      </c>
      <c r="L18" s="423" t="str">
        <f>'Data 3'!J198</f>
        <v>-</v>
      </c>
      <c r="M18" s="423" t="str">
        <f>'Data 3'!K198</f>
        <v>-</v>
      </c>
      <c r="N18" s="423">
        <f>'Data 3'!L198</f>
        <v>298.63436700000005</v>
      </c>
      <c r="O18" s="423" t="str">
        <f>'Data 3'!M198</f>
        <v>-</v>
      </c>
      <c r="P18" s="344"/>
      <c r="Q18" s="868"/>
      <c r="R18" s="272"/>
      <c r="S18" s="273"/>
    </row>
    <row r="19" spans="3:19" s="190" customFormat="1" ht="12.75" customHeight="1">
      <c r="E19" s="449" t="s">
        <v>531</v>
      </c>
      <c r="F19" s="423" t="str">
        <f>'Data 3'!D199</f>
        <v>-</v>
      </c>
      <c r="G19" s="423" t="str">
        <f>'Data 3'!E199</f>
        <v>-</v>
      </c>
      <c r="H19" s="423" t="str">
        <f>'Data 3'!F199</f>
        <v>-</v>
      </c>
      <c r="I19" s="423">
        <f>'Data 3'!G199</f>
        <v>496.773618</v>
      </c>
      <c r="J19" s="423" t="str">
        <f>'Data 3'!H199</f>
        <v>-</v>
      </c>
      <c r="K19" s="423">
        <f>'Data 3'!I199</f>
        <v>3300.7765260000001</v>
      </c>
      <c r="L19" s="423" t="str">
        <f>'Data 3'!J199</f>
        <v>-</v>
      </c>
      <c r="M19" s="423" t="str">
        <f>'Data 3'!K199</f>
        <v>-</v>
      </c>
      <c r="N19" s="423" t="str">
        <f>'Data 3'!L199</f>
        <v>-</v>
      </c>
      <c r="O19" s="423" t="str">
        <f>'Data 3'!M199</f>
        <v>-</v>
      </c>
      <c r="P19" s="344"/>
      <c r="Q19" s="869"/>
      <c r="R19" s="272"/>
      <c r="S19" s="273"/>
    </row>
    <row r="20" spans="3:19" s="190" customFormat="1" ht="12.75" customHeight="1">
      <c r="E20" s="449" t="s">
        <v>532</v>
      </c>
      <c r="F20" s="423">
        <f>'Data 3'!D200</f>
        <v>8151.99838</v>
      </c>
      <c r="G20" s="423">
        <f>'Data 3'!E200</f>
        <v>2226.4868810000003</v>
      </c>
      <c r="H20" s="423">
        <f>'Data 3'!F200</f>
        <v>2513.1851850000003</v>
      </c>
      <c r="I20" s="423">
        <f>'Data 3'!G200</f>
        <v>2412.1366460000004</v>
      </c>
      <c r="J20" s="423">
        <f>'Data 3'!H200</f>
        <v>4080.5276409999997</v>
      </c>
      <c r="K20" s="423">
        <f>'Data 3'!I200</f>
        <v>3254.2698949999999</v>
      </c>
      <c r="L20" s="423" t="str">
        <f>'Data 3'!J200</f>
        <v>-</v>
      </c>
      <c r="M20" s="423">
        <f>'Data 3'!K200</f>
        <v>2050.0789169999998</v>
      </c>
      <c r="N20" s="423" t="str">
        <f>'Data 3'!L200</f>
        <v>-</v>
      </c>
      <c r="O20" s="423">
        <f>'Data 3'!M200</f>
        <v>5263.5539450000006</v>
      </c>
      <c r="P20" s="344"/>
      <c r="Q20" s="869"/>
      <c r="R20" s="272"/>
      <c r="S20" s="273"/>
    </row>
    <row r="21" spans="3:19" s="190" customFormat="1" ht="12.75" customHeight="1">
      <c r="E21" s="449" t="s">
        <v>219</v>
      </c>
      <c r="F21" s="423">
        <f>'Data 3'!D206</f>
        <v>5025.5186139999996</v>
      </c>
      <c r="G21" s="423">
        <f>'Data 3'!E206</f>
        <v>2799.205946</v>
      </c>
      <c r="H21" s="423">
        <f>'Data 3'!F206</f>
        <v>347.49271899999997</v>
      </c>
      <c r="I21" s="423">
        <f>'Data 3'!G206</f>
        <v>33.823183</v>
      </c>
      <c r="J21" s="423">
        <f>'Data 3'!H206</f>
        <v>1467.8951890000001</v>
      </c>
      <c r="K21" s="423" t="str">
        <f>'Data 3'!I206</f>
        <v>-</v>
      </c>
      <c r="L21" s="423">
        <f>'Data 3'!J206</f>
        <v>835.1521019999999</v>
      </c>
      <c r="M21" s="423">
        <f>'Data 3'!K206</f>
        <v>1121.309677</v>
      </c>
      <c r="N21" s="423">
        <f>'Data 3'!L206</f>
        <v>2669.3662749999999</v>
      </c>
      <c r="O21" s="423">
        <f>'Data 3'!M206</f>
        <v>5108.4226529999996</v>
      </c>
      <c r="P21" s="344"/>
      <c r="Q21" s="869"/>
      <c r="R21" s="272"/>
      <c r="S21" s="273"/>
    </row>
    <row r="22" spans="3:19" s="190" customFormat="1" ht="12.75" customHeight="1">
      <c r="E22" s="543" t="s">
        <v>370</v>
      </c>
      <c r="F22" s="423">
        <f>'Data 3'!D207</f>
        <v>3.5324000000000001E-2</v>
      </c>
      <c r="G22" s="423">
        <f>'Data 3'!E207</f>
        <v>304.81115600000004</v>
      </c>
      <c r="H22" s="423">
        <f>'Data 3'!F207</f>
        <v>726.13497600000005</v>
      </c>
      <c r="I22" s="423">
        <f>'Data 3'!G207</f>
        <v>114.001848</v>
      </c>
      <c r="J22" s="423">
        <f>'Data 3'!H207</f>
        <v>58.893954000000001</v>
      </c>
      <c r="K22" s="423" t="str">
        <f>'Data 3'!I207</f>
        <v>-</v>
      </c>
      <c r="L22" s="423">
        <f>'Data 3'!J207</f>
        <v>40.703454499999999</v>
      </c>
      <c r="M22" s="423" t="str">
        <f>'Data 3'!K207</f>
        <v>-</v>
      </c>
      <c r="N22" s="423" t="str">
        <f>'Data 3'!L207</f>
        <v>-</v>
      </c>
      <c r="O22" s="423">
        <f>'Data 3'!M207</f>
        <v>122.515542</v>
      </c>
      <c r="P22" s="344"/>
      <c r="Q22" s="869"/>
      <c r="R22" s="272"/>
      <c r="S22" s="273"/>
    </row>
    <row r="23" spans="3:19" s="190" customFormat="1" ht="12.75" customHeight="1">
      <c r="E23" s="748" t="s">
        <v>510</v>
      </c>
      <c r="F23" s="973">
        <f>SUM(F16:F22)</f>
        <v>13580.918923048001</v>
      </c>
      <c r="G23" s="973">
        <f t="shared" ref="G23:O23" si="1">SUM(G16:G22)</f>
        <v>5712.6810489999998</v>
      </c>
      <c r="H23" s="973">
        <f t="shared" si="1"/>
        <v>6424.6414880000002</v>
      </c>
      <c r="I23" s="973">
        <f t="shared" si="1"/>
        <v>3278.3967860000002</v>
      </c>
      <c r="J23" s="973">
        <f t="shared" si="1"/>
        <v>15833.251833999997</v>
      </c>
      <c r="K23" s="973">
        <f t="shared" si="1"/>
        <v>6555.046421</v>
      </c>
      <c r="L23" s="973">
        <f t="shared" si="1"/>
        <v>1248.3861264999998</v>
      </c>
      <c r="M23" s="973">
        <f t="shared" si="1"/>
        <v>10913.040992</v>
      </c>
      <c r="N23" s="973">
        <f t="shared" si="1"/>
        <v>3298.7726682100001</v>
      </c>
      <c r="O23" s="973">
        <f t="shared" si="1"/>
        <v>34556.374896000001</v>
      </c>
      <c r="Q23" s="869"/>
      <c r="R23" s="272"/>
      <c r="S23" s="273"/>
    </row>
    <row r="24" spans="3:19" s="190" customFormat="1" ht="12.75" customHeight="1">
      <c r="E24" s="635" t="s">
        <v>272</v>
      </c>
      <c r="F24" s="423">
        <f>'Data 3'!D210</f>
        <v>-319.36630600000001</v>
      </c>
      <c r="G24" s="423">
        <f>'Data 3'!E210</f>
        <v>-295.71434600000003</v>
      </c>
      <c r="H24" s="423">
        <f>'Data 3'!F210</f>
        <v>-15.824040999999999</v>
      </c>
      <c r="I24" s="423" t="str">
        <f>'Data 3'!G210</f>
        <v>-</v>
      </c>
      <c r="J24" s="423">
        <f>'Data 3'!H210</f>
        <v>-1742.9717330000001</v>
      </c>
      <c r="K24" s="423" t="str">
        <f>'Data 3'!I210</f>
        <v>-</v>
      </c>
      <c r="L24" s="423">
        <f>'Data 3'!J210</f>
        <v>-543.49018899999999</v>
      </c>
      <c r="M24" s="423">
        <f>'Data 3'!K210</f>
        <v>-22.942472413000001</v>
      </c>
      <c r="N24" s="423">
        <f>'Data 3'!L210</f>
        <v>-1023.082261</v>
      </c>
      <c r="O24" s="423">
        <f>'Data 3'!M210</f>
        <v>-326.08300500000001</v>
      </c>
      <c r="Q24" s="869"/>
    </row>
    <row r="25" spans="3:19" s="190" customFormat="1" ht="12.75" customHeight="1">
      <c r="E25" s="635" t="s">
        <v>438</v>
      </c>
      <c r="F25" s="423">
        <f>'Data 3'!D211</f>
        <v>11406.871995</v>
      </c>
      <c r="G25" s="423">
        <f>'Data 3'!E211</f>
        <v>-7636.6657240000004</v>
      </c>
      <c r="H25" s="423">
        <f>'Data 3'!F211</f>
        <v>-591.3700990000001</v>
      </c>
      <c r="I25" s="423">
        <f>'Data 3'!G211</f>
        <v>1426.537525</v>
      </c>
      <c r="J25" s="423">
        <f>'Data 3'!H211</f>
        <v>8498.6508949999989</v>
      </c>
      <c r="K25" s="423" t="str">
        <f>'Data 3'!I211</f>
        <v>-</v>
      </c>
      <c r="L25" s="423">
        <f>'Data 3'!J211</f>
        <v>2813.9993420000001</v>
      </c>
      <c r="M25" s="423">
        <f>'Data 3'!K211</f>
        <v>-11166.839195</v>
      </c>
      <c r="N25" s="423">
        <f>'Data 3'!L211</f>
        <v>-10973.679426000001</v>
      </c>
      <c r="O25" s="423">
        <f>'Data 3'!M211</f>
        <v>1365.0120009999998</v>
      </c>
      <c r="Q25" s="869"/>
    </row>
    <row r="26" spans="3:19" s="190" customFormat="1" ht="12.75" customHeight="1">
      <c r="E26" s="430" t="s">
        <v>998</v>
      </c>
      <c r="F26" s="429">
        <f>SUM(F15,F23:F25)</f>
        <v>39067.081274999997</v>
      </c>
      <c r="G26" s="429">
        <f t="shared" ref="G26:O26" si="2">SUM(G15,G23:G25)</f>
        <v>10108.887023999998</v>
      </c>
      <c r="H26" s="429">
        <f t="shared" si="2"/>
        <v>8727.7192620000005</v>
      </c>
      <c r="I26" s="429">
        <f t="shared" si="2"/>
        <v>4941.50749</v>
      </c>
      <c r="J26" s="429">
        <f t="shared" si="2"/>
        <v>25866.132887999996</v>
      </c>
      <c r="K26" s="429">
        <f t="shared" si="2"/>
        <v>7945.6559290000005</v>
      </c>
      <c r="L26" s="429">
        <f t="shared" si="2"/>
        <v>3905.9161429999999</v>
      </c>
      <c r="M26" s="429">
        <f t="shared" si="2"/>
        <v>11745.145721586996</v>
      </c>
      <c r="N26" s="429">
        <f t="shared" si="2"/>
        <v>13435.478149929999</v>
      </c>
      <c r="O26" s="429">
        <f t="shared" si="2"/>
        <v>43991.117420000002</v>
      </c>
      <c r="Q26" s="869"/>
    </row>
    <row r="27" spans="3:19" s="190" customFormat="1" ht="12.75" customHeight="1">
      <c r="E27" s="428" t="s">
        <v>506</v>
      </c>
      <c r="F27" s="429">
        <f>'Data 3'!D191</f>
        <v>39870.702168999997</v>
      </c>
      <c r="G27" s="429">
        <f>'Data 3'!E191</f>
        <v>10808.818014999999</v>
      </c>
      <c r="H27" s="429">
        <f>'Data 3'!F191</f>
        <v>9393.095487999999</v>
      </c>
      <c r="I27" s="429">
        <f>'Data 3'!G191</f>
        <v>6115.2257730000001</v>
      </c>
      <c r="J27" s="429">
        <f>'Data 3'!H191</f>
        <v>27210.232044000004</v>
      </c>
      <c r="K27" s="429">
        <f>'Data 3'!I191</f>
        <v>8874.978133999999</v>
      </c>
      <c r="L27" s="429">
        <f>'Data 3'!J191</f>
        <v>4188.3008870000003</v>
      </c>
      <c r="M27" s="429">
        <f>'Data 3'!K191</f>
        <v>12135.216021754002</v>
      </c>
      <c r="N27" s="429">
        <f>'Data 3'!L191</f>
        <v>14182.223162269998</v>
      </c>
      <c r="O27" s="429">
        <f>'Data 3'!M191</f>
        <v>47025.484110999991</v>
      </c>
      <c r="Q27" s="869"/>
    </row>
    <row r="28" spans="3:19" s="190" customFormat="1" ht="12.75" customHeight="1">
      <c r="E28" s="634" t="s">
        <v>999</v>
      </c>
      <c r="F28" s="636">
        <f>(F26/F27-1)*100</f>
        <v>-2.015567447479838</v>
      </c>
      <c r="G28" s="636">
        <f t="shared" ref="G28:O28" si="3">(G26/G27-1)*100</f>
        <v>-6.4755553292567996</v>
      </c>
      <c r="H28" s="636">
        <f t="shared" si="3"/>
        <v>-7.0836736073857542</v>
      </c>
      <c r="I28" s="636">
        <f>(I26/I27-1)*100</f>
        <v>-19.19337611674473</v>
      </c>
      <c r="J28" s="636">
        <f t="shared" si="3"/>
        <v>-4.9396828142683535</v>
      </c>
      <c r="K28" s="636">
        <f t="shared" si="3"/>
        <v>-10.471261911505669</v>
      </c>
      <c r="L28" s="636">
        <f>(L26/L27-1)*100</f>
        <v>-6.7422267792767716</v>
      </c>
      <c r="M28" s="636">
        <f t="shared" si="3"/>
        <v>-3.2143663488787722</v>
      </c>
      <c r="N28" s="636">
        <f t="shared" si="3"/>
        <v>-5.2653593431431833</v>
      </c>
      <c r="O28" s="636">
        <f t="shared" si="3"/>
        <v>-6.4526006448707758</v>
      </c>
    </row>
    <row r="29" spans="3:19" s="190" customFormat="1" ht="12.75" customHeight="1">
      <c r="E29" s="883"/>
      <c r="F29" s="974"/>
      <c r="G29" s="974"/>
      <c r="H29" s="974"/>
      <c r="I29" s="974"/>
      <c r="J29" s="974"/>
      <c r="K29" s="974"/>
      <c r="L29" s="974"/>
      <c r="M29" s="974"/>
      <c r="N29" s="974"/>
      <c r="O29" s="974"/>
      <c r="R29" s="272"/>
    </row>
    <row r="30" spans="3:19" s="190" customFormat="1" ht="59.25" customHeight="1">
      <c r="E30" s="268"/>
      <c r="F30" s="269" t="s">
        <v>232</v>
      </c>
      <c r="G30" s="269" t="s">
        <v>283</v>
      </c>
      <c r="H30" s="269" t="s">
        <v>284</v>
      </c>
      <c r="I30" s="269" t="s">
        <v>285</v>
      </c>
      <c r="J30" s="269" t="s">
        <v>133</v>
      </c>
      <c r="K30" s="269" t="s">
        <v>214</v>
      </c>
      <c r="L30" s="269" t="s">
        <v>286</v>
      </c>
      <c r="M30" s="269" t="s">
        <v>287</v>
      </c>
      <c r="N30" s="269" t="s">
        <v>288</v>
      </c>
      <c r="O30" s="269" t="s">
        <v>289</v>
      </c>
    </row>
    <row r="31" spans="3:19" s="190" customFormat="1" ht="12.75" customHeight="1">
      <c r="E31" s="635" t="s">
        <v>205</v>
      </c>
      <c r="F31" s="423" t="str">
        <f>'Data 3'!N195</f>
        <v>-</v>
      </c>
      <c r="G31" s="423">
        <f>'Data 3'!O195</f>
        <v>1470.909393854</v>
      </c>
      <c r="H31" s="423">
        <f>'Data 3'!P195</f>
        <v>7917.2938184000004</v>
      </c>
      <c r="I31" s="423">
        <f>'Data 3'!Q195</f>
        <v>139.546774</v>
      </c>
      <c r="J31" s="423">
        <f>'Data 3'!R195</f>
        <v>124.57411999999999</v>
      </c>
      <c r="K31" s="423" t="str">
        <f>'Data 3'!S195</f>
        <v>-</v>
      </c>
      <c r="L31" s="423">
        <f>'Data 3'!T195</f>
        <v>93.114356000000001</v>
      </c>
      <c r="M31" s="423">
        <f>'Data 3'!U195</f>
        <v>539.52754000000004</v>
      </c>
      <c r="N31" s="423">
        <f>'Data 3'!V195</f>
        <v>351.26052600000003</v>
      </c>
      <c r="O31" s="427">
        <f t="shared" ref="O31:O37" si="4">SUM(F8:O8,F31:N31)</f>
        <v>30614.253486925998</v>
      </c>
      <c r="P31" s="200"/>
      <c r="Q31" s="200"/>
      <c r="S31" s="273"/>
    </row>
    <row r="32" spans="3:19" ht="12.75" customHeight="1">
      <c r="D32" s="191"/>
      <c r="E32" s="635" t="s">
        <v>206</v>
      </c>
      <c r="F32" s="423" t="str">
        <f>'Data 3'!N201</f>
        <v>-</v>
      </c>
      <c r="G32" s="423" t="str">
        <f>'Data 3'!O201</f>
        <v>-</v>
      </c>
      <c r="H32" s="423" t="str">
        <f>'Data 3'!P201</f>
        <v>-</v>
      </c>
      <c r="I32" s="423" t="str">
        <f>'Data 3'!Q201</f>
        <v>-</v>
      </c>
      <c r="J32" s="423" t="str">
        <f>'Data 3'!R201</f>
        <v>-</v>
      </c>
      <c r="K32" s="423" t="str">
        <f>'Data 3'!S201</f>
        <v>-</v>
      </c>
      <c r="L32" s="423" t="str">
        <f>'Data 3'!T201</f>
        <v>-</v>
      </c>
      <c r="M32" s="423" t="str">
        <f>'Data 3'!U201</f>
        <v>-</v>
      </c>
      <c r="N32" s="423" t="str">
        <f>'Data 3'!V201</f>
        <v>-</v>
      </c>
      <c r="O32" s="427">
        <f t="shared" si="4"/>
        <v>19.540226999999998</v>
      </c>
      <c r="P32" s="208"/>
      <c r="Q32" s="208"/>
      <c r="S32" s="273"/>
    </row>
    <row r="33" spans="4:19" ht="12.75" customHeight="1">
      <c r="D33" s="191"/>
      <c r="E33" s="635" t="s">
        <v>207</v>
      </c>
      <c r="F33" s="423" t="str">
        <f>'Data 3'!N202</f>
        <v>-</v>
      </c>
      <c r="G33" s="423">
        <f>'Data 3'!O202</f>
        <v>116.652447</v>
      </c>
      <c r="H33" s="423">
        <f>'Data 3'!P202</f>
        <v>9993.7197809999998</v>
      </c>
      <c r="I33" s="423">
        <f>'Data 3'!Q202</f>
        <v>790.61968300000001</v>
      </c>
      <c r="J33" s="423" t="str">
        <f>'Data 3'!R202</f>
        <v>-</v>
      </c>
      <c r="K33" s="423" t="str">
        <f>'Data 3'!S202</f>
        <v>-</v>
      </c>
      <c r="L33" s="423">
        <f>'Data 3'!T202</f>
        <v>431.25130200000001</v>
      </c>
      <c r="M33" s="423">
        <f>'Data 3'!U202</f>
        <v>2377.903953</v>
      </c>
      <c r="N33" s="423">
        <f>'Data 3'!V202</f>
        <v>326.34487999999999</v>
      </c>
      <c r="O33" s="427">
        <f t="shared" si="4"/>
        <v>54899.386302999992</v>
      </c>
      <c r="P33" s="208"/>
      <c r="Q33" s="208"/>
      <c r="S33" s="273"/>
    </row>
    <row r="34" spans="4:19" ht="12.75" customHeight="1">
      <c r="D34" s="191"/>
      <c r="E34" s="635" t="s">
        <v>208</v>
      </c>
      <c r="F34" s="423" t="str">
        <f>'Data 3'!N203</f>
        <v>-</v>
      </c>
      <c r="G34" s="423">
        <f>'Data 3'!O203</f>
        <v>2389.3786749999999</v>
      </c>
      <c r="H34" s="423">
        <f>'Data 3'!P203</f>
        <v>21.412386999999999</v>
      </c>
      <c r="I34" s="423">
        <f>'Data 3'!Q203</f>
        <v>142.935483</v>
      </c>
      <c r="J34" s="423">
        <f>'Data 3'!R203</f>
        <v>81.950650999999993</v>
      </c>
      <c r="K34" s="423">
        <f>'Data 3'!S203</f>
        <v>7.6706999999999997E-2</v>
      </c>
      <c r="L34" s="423">
        <f>'Data 3'!T203</f>
        <v>1851.536781</v>
      </c>
      <c r="M34" s="423">
        <f>'Data 3'!U203</f>
        <v>279.12909000000002</v>
      </c>
      <c r="N34" s="423">
        <f>'Data 3'!V203</f>
        <v>61.525203000000005</v>
      </c>
      <c r="O34" s="427">
        <f t="shared" si="4"/>
        <v>15288.508132999999</v>
      </c>
      <c r="P34" s="208"/>
      <c r="Q34" s="208"/>
      <c r="S34" s="273"/>
    </row>
    <row r="35" spans="4:19" ht="12.75" customHeight="1">
      <c r="D35" s="191"/>
      <c r="E35" s="635" t="s">
        <v>209</v>
      </c>
      <c r="F35" s="423" t="str">
        <f>'Data 3'!N204</f>
        <v>-</v>
      </c>
      <c r="G35" s="423">
        <f>'Data 3'!O204</f>
        <v>1776.4719769999999</v>
      </c>
      <c r="H35" s="423" t="str">
        <f>'Data 3'!P204</f>
        <v>-</v>
      </c>
      <c r="I35" s="423" t="str">
        <f>'Data 3'!Q204</f>
        <v>-</v>
      </c>
      <c r="J35" s="423" t="str">
        <f>'Data 3'!R204</f>
        <v>-</v>
      </c>
      <c r="K35" s="423" t="str">
        <f>'Data 3'!S204</f>
        <v>-</v>
      </c>
      <c r="L35" s="423">
        <f>'Data 3'!T204</f>
        <v>39.506</v>
      </c>
      <c r="M35" s="423" t="str">
        <f>'Data 3'!U204</f>
        <v>-</v>
      </c>
      <c r="N35" s="423" t="str">
        <f>'Data 3'!V204</f>
        <v>-</v>
      </c>
      <c r="O35" s="427">
        <f t="shared" si="4"/>
        <v>4538.3101299999998</v>
      </c>
      <c r="P35" s="208"/>
      <c r="Q35" s="208"/>
      <c r="S35" s="273"/>
    </row>
    <row r="36" spans="4:19" ht="12.75" customHeight="1">
      <c r="D36" s="191"/>
      <c r="E36" s="449" t="s">
        <v>394</v>
      </c>
      <c r="F36" s="423" t="str">
        <f>'Data 3'!N205</f>
        <v>-</v>
      </c>
      <c r="G36" s="423">
        <f>'Data 3'!O205</f>
        <v>261.34119399999997</v>
      </c>
      <c r="H36" s="423">
        <f>'Data 3'!P205</f>
        <v>461.15349200000003</v>
      </c>
      <c r="I36" s="423">
        <f>'Data 3'!Q205</f>
        <v>7.4396610000000001</v>
      </c>
      <c r="J36" s="423">
        <f>'Data 3'!R205</f>
        <v>177.32846799999999</v>
      </c>
      <c r="K36" s="423" t="str">
        <f>'Data 3'!S205</f>
        <v>-</v>
      </c>
      <c r="L36" s="423">
        <f>'Data 3'!T205</f>
        <v>45.491807000000001</v>
      </c>
      <c r="M36" s="423">
        <f>'Data 3'!U205</f>
        <v>304.76444799999996</v>
      </c>
      <c r="N36" s="423">
        <f>'Data 3'!V205</f>
        <v>55.701898999999997</v>
      </c>
      <c r="O36" s="427">
        <f t="shared" si="4"/>
        <v>4480.1060669999997</v>
      </c>
      <c r="P36" s="208"/>
      <c r="Q36" s="208"/>
      <c r="S36" s="273"/>
    </row>
    <row r="37" spans="4:19" ht="12.75" customHeight="1">
      <c r="D37" s="191"/>
      <c r="E37" s="543" t="s">
        <v>369</v>
      </c>
      <c r="F37" s="423" t="str">
        <f>'Data 3'!N208</f>
        <v>-</v>
      </c>
      <c r="G37" s="423" t="str">
        <f>'Data 3'!O208</f>
        <v>-</v>
      </c>
      <c r="H37" s="423">
        <f>'Data 3'!P208</f>
        <v>163.25247700000003</v>
      </c>
      <c r="I37" s="423" t="str">
        <f>'Data 3'!Q208</f>
        <v>-</v>
      </c>
      <c r="J37" s="423">
        <f>'Data 3'!R208</f>
        <v>82.589032500000002</v>
      </c>
      <c r="K37" s="423">
        <f>'Data 3'!S208</f>
        <v>5.5255555000000003</v>
      </c>
      <c r="L37" s="423" t="str">
        <f>'Data 3'!T208</f>
        <v>-</v>
      </c>
      <c r="M37" s="423" t="str">
        <f>'Data 3'!U208</f>
        <v>-</v>
      </c>
      <c r="N37" s="423">
        <f>'Data 3'!V208</f>
        <v>204.4398305</v>
      </c>
      <c r="O37" s="427">
        <f t="shared" si="4"/>
        <v>725.65220399999998</v>
      </c>
      <c r="P37" s="208"/>
      <c r="Q37" s="208"/>
      <c r="S37" s="273"/>
    </row>
    <row r="38" spans="4:19" ht="12.75" customHeight="1">
      <c r="D38" s="191"/>
      <c r="E38" s="748" t="s">
        <v>509</v>
      </c>
      <c r="F38" s="973">
        <f>SUM(F31:F37)</f>
        <v>0</v>
      </c>
      <c r="G38" s="973">
        <f t="shared" ref="G38:O38" si="5">SUM(G31:G37)</f>
        <v>6014.7536868539992</v>
      </c>
      <c r="H38" s="973">
        <f t="shared" si="5"/>
        <v>18556.831955400005</v>
      </c>
      <c r="I38" s="973">
        <f t="shared" si="5"/>
        <v>1080.5416009999999</v>
      </c>
      <c r="J38" s="973">
        <f t="shared" si="5"/>
        <v>466.44227149999995</v>
      </c>
      <c r="K38" s="973">
        <f t="shared" si="5"/>
        <v>5.6022625000000001</v>
      </c>
      <c r="L38" s="973">
        <f t="shared" si="5"/>
        <v>2460.9002459999997</v>
      </c>
      <c r="M38" s="973">
        <f t="shared" si="5"/>
        <v>3501.3250309999999</v>
      </c>
      <c r="N38" s="973">
        <f t="shared" si="5"/>
        <v>999.27233850000005</v>
      </c>
      <c r="O38" s="973">
        <f t="shared" si="5"/>
        <v>110565.75655092599</v>
      </c>
      <c r="P38" s="208"/>
      <c r="Q38" s="208"/>
      <c r="S38" s="273"/>
    </row>
    <row r="39" spans="4:19" s="190" customFormat="1" ht="12.75" customHeight="1">
      <c r="E39" s="553" t="s">
        <v>557</v>
      </c>
      <c r="F39" s="423" t="str">
        <f>'Data 3'!N196</f>
        <v>-</v>
      </c>
      <c r="G39" s="423">
        <f>'Data 3'!O196</f>
        <v>22.13112636</v>
      </c>
      <c r="H39" s="423">
        <f>'Data 3'!P196</f>
        <v>21.2095156</v>
      </c>
      <c r="I39" s="423" t="str">
        <f>'Data 3'!Q196</f>
        <v>-</v>
      </c>
      <c r="J39" s="423" t="str">
        <f>'Data 3'!R196</f>
        <v>-</v>
      </c>
      <c r="K39" s="423" t="str">
        <f>'Data 3'!S196</f>
        <v>-</v>
      </c>
      <c r="L39" s="423" t="str">
        <f>'Data 3'!T196</f>
        <v>-</v>
      </c>
      <c r="M39" s="423" t="str">
        <f>'Data 3'!U196</f>
        <v>-</v>
      </c>
      <c r="N39" s="423" t="str">
        <f>'Data 3'!V196</f>
        <v>-</v>
      </c>
      <c r="O39" s="427">
        <f t="shared" ref="O39:O45" si="6">SUM(F16:O16,F39:N39)</f>
        <v>2748.1007182180006</v>
      </c>
      <c r="P39" s="200"/>
      <c r="Q39" s="200"/>
      <c r="S39" s="273"/>
    </row>
    <row r="40" spans="4:19" s="190" customFormat="1" ht="12.75" customHeight="1">
      <c r="E40" s="635" t="s">
        <v>3</v>
      </c>
      <c r="F40" s="423" t="str">
        <f>'Data 3'!N197</f>
        <v>-</v>
      </c>
      <c r="G40" s="423">
        <f>'Data 3'!O197</f>
        <v>15262.729104</v>
      </c>
      <c r="H40" s="423" t="str">
        <f>'Data 3'!P197</f>
        <v>-</v>
      </c>
      <c r="I40" s="423" t="str">
        <f>'Data 3'!Q197</f>
        <v>-</v>
      </c>
      <c r="J40" s="423" t="str">
        <f>'Data 3'!R197</f>
        <v>-</v>
      </c>
      <c r="K40" s="423" t="str">
        <f>'Data 3'!S197</f>
        <v>-</v>
      </c>
      <c r="L40" s="423" t="str">
        <f>'Data 3'!T197</f>
        <v>-</v>
      </c>
      <c r="M40" s="423" t="str">
        <f>'Data 3'!U197</f>
        <v>-</v>
      </c>
      <c r="N40" s="423" t="str">
        <f>'Data 3'!V197</f>
        <v>-</v>
      </c>
      <c r="O40" s="427">
        <f t="shared" si="6"/>
        <v>55756.774911</v>
      </c>
      <c r="P40" s="200"/>
      <c r="Q40" s="200"/>
      <c r="S40" s="273"/>
    </row>
    <row r="41" spans="4:19" s="190" customFormat="1" ht="12.75" customHeight="1">
      <c r="E41" s="635" t="s">
        <v>4</v>
      </c>
      <c r="F41" s="423" t="str">
        <f>'Data 3'!N198</f>
        <v>-</v>
      </c>
      <c r="G41" s="423" t="str">
        <f>'Data 3'!O198</f>
        <v>-</v>
      </c>
      <c r="H41" s="423">
        <f>'Data 3'!P198</f>
        <v>1344.0821559999999</v>
      </c>
      <c r="I41" s="423" t="str">
        <f>'Data 3'!Q198</f>
        <v>-</v>
      </c>
      <c r="J41" s="423" t="str">
        <f>'Data 3'!R198</f>
        <v>-</v>
      </c>
      <c r="K41" s="423" t="str">
        <f>'Data 3'!S198</f>
        <v>-</v>
      </c>
      <c r="L41" s="423" t="str">
        <f>'Data 3'!T198</f>
        <v>-</v>
      </c>
      <c r="M41" s="423" t="str">
        <f>'Data 3'!U198</f>
        <v>-</v>
      </c>
      <c r="N41" s="423" t="str">
        <f>'Data 3'!V198</f>
        <v>-</v>
      </c>
      <c r="O41" s="427">
        <f t="shared" si="6"/>
        <v>5021.7172099999998</v>
      </c>
      <c r="P41" s="200"/>
      <c r="Q41" s="200"/>
      <c r="S41" s="273"/>
    </row>
    <row r="42" spans="4:19" s="190" customFormat="1" ht="12.75" customHeight="1">
      <c r="E42" s="449" t="s">
        <v>531</v>
      </c>
      <c r="F42" s="423">
        <f>'Data 3'!N199</f>
        <v>199.19810200000001</v>
      </c>
      <c r="G42" s="423" t="str">
        <f>'Data 3'!O199</f>
        <v>-</v>
      </c>
      <c r="H42" s="423" t="str">
        <f>'Data 3'!P199</f>
        <v>-</v>
      </c>
      <c r="I42" s="423" t="str">
        <f>'Data 3'!Q199</f>
        <v>-</v>
      </c>
      <c r="J42" s="423" t="str">
        <f>'Data 3'!R199</f>
        <v>-</v>
      </c>
      <c r="K42" s="423">
        <f>'Data 3'!S199</f>
        <v>196.88244500000002</v>
      </c>
      <c r="L42" s="423" t="str">
        <f>'Data 3'!T199</f>
        <v>-</v>
      </c>
      <c r="M42" s="423" t="str">
        <f>'Data 3'!U199</f>
        <v>-</v>
      </c>
      <c r="N42" s="423" t="str">
        <f>'Data 3'!V199</f>
        <v>-</v>
      </c>
      <c r="O42" s="427">
        <f t="shared" si="6"/>
        <v>4193.6306910000003</v>
      </c>
      <c r="P42" s="200"/>
      <c r="Q42" s="200"/>
      <c r="S42" s="273"/>
    </row>
    <row r="43" spans="4:19" s="190" customFormat="1" ht="12.75" customHeight="1">
      <c r="E43" s="449" t="s">
        <v>532</v>
      </c>
      <c r="F43" s="423" t="str">
        <f>'Data 3'!N200</f>
        <v>-</v>
      </c>
      <c r="G43" s="423" t="str">
        <f>'Data 3'!O200</f>
        <v>-</v>
      </c>
      <c r="H43" s="423">
        <f>'Data 3'!P200</f>
        <v>2212.326262</v>
      </c>
      <c r="I43" s="423">
        <f>'Data 3'!Q200</f>
        <v>635.10530000000006</v>
      </c>
      <c r="J43" s="423" t="str">
        <f>'Data 3'!R200</f>
        <v>-</v>
      </c>
      <c r="K43" s="423" t="str">
        <f>'Data 3'!S200</f>
        <v>-</v>
      </c>
      <c r="L43" s="423">
        <f>'Data 3'!T200</f>
        <v>6129.6527040000001</v>
      </c>
      <c r="M43" s="423">
        <f>'Data 3'!U200</f>
        <v>2265.9167929999999</v>
      </c>
      <c r="N43" s="423">
        <f>'Data 3'!V200</f>
        <v>2827.7211710000001</v>
      </c>
      <c r="O43" s="427">
        <f t="shared" si="6"/>
        <v>44022.959719999992</v>
      </c>
      <c r="P43" s="200"/>
      <c r="Q43" s="200"/>
      <c r="S43" s="273"/>
    </row>
    <row r="44" spans="4:19" ht="12.75" customHeight="1">
      <c r="D44" s="191"/>
      <c r="E44" s="449" t="s">
        <v>219</v>
      </c>
      <c r="F44" s="423" t="str">
        <f>'Data 3'!N206</f>
        <v>-</v>
      </c>
      <c r="G44" s="423">
        <f>'Data 3'!O206</f>
        <v>54.697241000000005</v>
      </c>
      <c r="H44" s="423">
        <f>'Data 3'!P206</f>
        <v>2258.0204140000001</v>
      </c>
      <c r="I44" s="423">
        <f>'Data 3'!Q206</f>
        <v>76.297248999999994</v>
      </c>
      <c r="J44" s="423">
        <f>'Data 3'!R206</f>
        <v>741.16601900000001</v>
      </c>
      <c r="K44" s="423" t="str">
        <f>'Data 3'!S206</f>
        <v>-</v>
      </c>
      <c r="L44" s="423">
        <f>'Data 3'!T206</f>
        <v>1682.6705670000001</v>
      </c>
      <c r="M44" s="423">
        <f>'Data 3'!U206</f>
        <v>843.26022699999999</v>
      </c>
      <c r="N44" s="423">
        <f>'Data 3'!V206</f>
        <v>1943.96181</v>
      </c>
      <c r="O44" s="427">
        <f t="shared" si="6"/>
        <v>27008.259884999999</v>
      </c>
      <c r="P44" s="208"/>
      <c r="Q44" s="208"/>
      <c r="S44" s="273"/>
    </row>
    <row r="45" spans="4:19" ht="12.75" customHeight="1">
      <c r="D45" s="191"/>
      <c r="E45" s="543" t="s">
        <v>370</v>
      </c>
      <c r="F45" s="423" t="str">
        <f>'Data 3'!N207</f>
        <v>-</v>
      </c>
      <c r="G45" s="423" t="str">
        <f>'Data 3'!O207</f>
        <v>-</v>
      </c>
      <c r="H45" s="423">
        <f>'Data 3'!P207</f>
        <v>163.25247700000003</v>
      </c>
      <c r="I45" s="423" t="str">
        <f>'Data 3'!Q207</f>
        <v>-</v>
      </c>
      <c r="J45" s="423">
        <f>'Data 3'!R207</f>
        <v>82.589032500000002</v>
      </c>
      <c r="K45" s="423">
        <f>'Data 3'!S207</f>
        <v>5.5255555000000003</v>
      </c>
      <c r="L45" s="423" t="str">
        <f>'Data 3'!T207</f>
        <v>-</v>
      </c>
      <c r="M45" s="423" t="str">
        <f>'Data 3'!U207</f>
        <v>-</v>
      </c>
      <c r="N45" s="423">
        <f>'Data 3'!V207</f>
        <v>396.85324449999996</v>
      </c>
      <c r="O45" s="427">
        <f t="shared" si="6"/>
        <v>2015.3165639999997</v>
      </c>
      <c r="P45" s="208"/>
      <c r="Q45" s="208"/>
      <c r="S45" s="273"/>
    </row>
    <row r="46" spans="4:19" ht="12.75" customHeight="1">
      <c r="D46" s="191"/>
      <c r="E46" s="748" t="s">
        <v>510</v>
      </c>
      <c r="F46" s="973">
        <f>SUM(F39:F45)</f>
        <v>199.19810200000001</v>
      </c>
      <c r="G46" s="973">
        <f t="shared" ref="G46:O46" si="7">SUM(G39:G45)</f>
        <v>15339.55747136</v>
      </c>
      <c r="H46" s="973">
        <f t="shared" si="7"/>
        <v>5998.8908246000001</v>
      </c>
      <c r="I46" s="973">
        <f t="shared" si="7"/>
        <v>711.40254900000002</v>
      </c>
      <c r="J46" s="973">
        <f t="shared" si="7"/>
        <v>823.75505150000004</v>
      </c>
      <c r="K46" s="973">
        <f t="shared" si="7"/>
        <v>202.40800050000001</v>
      </c>
      <c r="L46" s="973">
        <f t="shared" si="7"/>
        <v>7812.3232710000002</v>
      </c>
      <c r="M46" s="973">
        <f t="shared" si="7"/>
        <v>3109.1770200000001</v>
      </c>
      <c r="N46" s="973">
        <f t="shared" si="7"/>
        <v>5168.5362255</v>
      </c>
      <c r="O46" s="973">
        <f t="shared" si="7"/>
        <v>140766.759699218</v>
      </c>
      <c r="P46" s="208"/>
      <c r="Q46" s="208"/>
      <c r="S46" s="273"/>
    </row>
    <row r="47" spans="4:19" ht="12.75" customHeight="1">
      <c r="D47" s="191"/>
      <c r="E47" s="635" t="s">
        <v>272</v>
      </c>
      <c r="F47" s="423" t="str">
        <f>'Data 3'!N210</f>
        <v>-</v>
      </c>
      <c r="G47" s="423">
        <f>'Data 3'!O210</f>
        <v>-63.465989</v>
      </c>
      <c r="H47" s="423">
        <f>'Data 3'!P210</f>
        <v>-268.38798200000002</v>
      </c>
      <c r="I47" s="423" t="str">
        <f>'Data 3'!Q210</f>
        <v>-</v>
      </c>
      <c r="J47" s="423" t="str">
        <f>'Data 3'!R210</f>
        <v>-</v>
      </c>
      <c r="K47" s="423" t="str">
        <f>'Data 3'!S210</f>
        <v>-</v>
      </c>
      <c r="L47" s="423" t="str">
        <f>'Data 3'!T210</f>
        <v>-</v>
      </c>
      <c r="M47" s="423" t="str">
        <f>'Data 3'!U210</f>
        <v>-</v>
      </c>
      <c r="N47" s="423" t="str">
        <f>'Data 3'!V210</f>
        <v>-</v>
      </c>
      <c r="O47" s="427">
        <f>SUM(F24:O24,F47:N47)</f>
        <v>-4621.3283244130007</v>
      </c>
      <c r="P47" s="208"/>
      <c r="Q47" s="208"/>
    </row>
    <row r="48" spans="4:19" ht="12.75" customHeight="1">
      <c r="D48" s="191"/>
      <c r="E48" s="635" t="s">
        <v>438</v>
      </c>
      <c r="F48" s="423" t="str">
        <f>'Data 3'!N211</f>
        <v>-</v>
      </c>
      <c r="G48" s="423">
        <f>'Data 3'!O211</f>
        <v>-16339.700563999999</v>
      </c>
      <c r="H48" s="423">
        <f>'Data 3'!P211</f>
        <v>-6915.4920499999998</v>
      </c>
      <c r="I48" s="423">
        <f>'Data 3'!Q211</f>
        <v>-171.342986</v>
      </c>
      <c r="J48" s="423">
        <f>'Data 3'!R211</f>
        <v>25608.518793000003</v>
      </c>
      <c r="K48" s="423" t="str">
        <f>'Data 3'!S211</f>
        <v>-</v>
      </c>
      <c r="L48" s="423">
        <f>'Data 3'!T211</f>
        <v>-1065.546701</v>
      </c>
      <c r="M48" s="423">
        <f>'Data 3'!U211</f>
        <v>-1766.694988</v>
      </c>
      <c r="N48" s="423">
        <f>'Data 3'!V211</f>
        <v>8787.5699450000011</v>
      </c>
      <c r="O48" s="427">
        <f>SUM(F25:O25,F48:N48)</f>
        <v>3279.8287630000013</v>
      </c>
      <c r="P48" s="208"/>
      <c r="Q48" s="208"/>
    </row>
    <row r="49" spans="3:17" ht="12.75" customHeight="1">
      <c r="D49" s="191"/>
      <c r="E49" s="430" t="s">
        <v>998</v>
      </c>
      <c r="F49" s="429">
        <f>SUM(F38,F46:F48)</f>
        <v>199.19810200000001</v>
      </c>
      <c r="G49" s="429">
        <f t="shared" ref="G49:O49" si="8">SUM(G38,G46:G48)</f>
        <v>4951.1446052139981</v>
      </c>
      <c r="H49" s="429">
        <f t="shared" si="8"/>
        <v>17371.842748000003</v>
      </c>
      <c r="I49" s="429">
        <f t="shared" si="8"/>
        <v>1620.6011639999997</v>
      </c>
      <c r="J49" s="429">
        <f t="shared" si="8"/>
        <v>26898.716116000003</v>
      </c>
      <c r="K49" s="429">
        <f t="shared" si="8"/>
        <v>208.01026300000001</v>
      </c>
      <c r="L49" s="429">
        <f t="shared" si="8"/>
        <v>9207.6768160000011</v>
      </c>
      <c r="M49" s="429">
        <f t="shared" si="8"/>
        <v>4843.8070629999993</v>
      </c>
      <c r="N49" s="429">
        <f t="shared" si="8"/>
        <v>14955.378509000002</v>
      </c>
      <c r="O49" s="429">
        <f t="shared" si="8"/>
        <v>249991.01668873098</v>
      </c>
      <c r="P49" s="208"/>
      <c r="Q49" s="208"/>
    </row>
    <row r="50" spans="3:17" ht="12.75" customHeight="1">
      <c r="C50" s="191"/>
      <c r="D50" s="191"/>
      <c r="E50" s="428" t="s">
        <v>506</v>
      </c>
      <c r="F50" s="429">
        <f>'Data 3'!N191</f>
        <v>206.04823999999999</v>
      </c>
      <c r="G50" s="429">
        <f>'Data 3'!O191</f>
        <v>4966.3190393839996</v>
      </c>
      <c r="H50" s="429">
        <f>'Data 3'!P191</f>
        <v>18449.303020200001</v>
      </c>
      <c r="I50" s="429">
        <f>'Data 3'!Q191</f>
        <v>1701.3075230000004</v>
      </c>
      <c r="J50" s="429">
        <f>'Data 3'!R191</f>
        <v>28455.204225000001</v>
      </c>
      <c r="K50" s="429">
        <f>'Data 3'!S191</f>
        <v>210.90462500000001</v>
      </c>
      <c r="L50" s="429">
        <f>'Data 3'!T191</f>
        <v>9436.4221049999978</v>
      </c>
      <c r="M50" s="429">
        <f>'Data 3'!U191</f>
        <v>5149.6961080000001</v>
      </c>
      <c r="N50" s="429">
        <f>'Data 3'!V191</f>
        <v>16284.370319</v>
      </c>
      <c r="O50" s="429">
        <f>SUM(F27:O27,F50:N50)</f>
        <v>264663.85100960801</v>
      </c>
      <c r="P50" s="208"/>
      <c r="Q50" s="208"/>
    </row>
    <row r="51" spans="3:17" ht="12.75" customHeight="1">
      <c r="C51" s="191"/>
      <c r="D51" s="191"/>
      <c r="E51" s="634" t="s">
        <v>999</v>
      </c>
      <c r="F51" s="636">
        <f>(F49/F50-1)*100</f>
        <v>-3.3245311874539607</v>
      </c>
      <c r="G51" s="636">
        <f>(G49/G50-1)*100</f>
        <v>-0.30554690606191537</v>
      </c>
      <c r="H51" s="636">
        <f t="shared" ref="H51:N51" si="9">(H49/H50-1)*100</f>
        <v>-5.8401136943780241</v>
      </c>
      <c r="I51" s="636">
        <f t="shared" si="9"/>
        <v>-4.7437842899611171</v>
      </c>
      <c r="J51" s="636">
        <f t="shared" si="9"/>
        <v>-5.4699593673360747</v>
      </c>
      <c r="K51" s="636">
        <f t="shared" si="9"/>
        <v>-1.3723558693888305</v>
      </c>
      <c r="L51" s="636">
        <f t="shared" si="9"/>
        <v>-2.4240680043211893</v>
      </c>
      <c r="M51" s="636">
        <f t="shared" si="9"/>
        <v>-5.9399436119114917</v>
      </c>
      <c r="N51" s="636">
        <f t="shared" si="9"/>
        <v>-8.1611495192379646</v>
      </c>
      <c r="O51" s="636">
        <f>((O49/O50)-1)*100</f>
        <v>-5.5439510401231074</v>
      </c>
      <c r="P51" s="272"/>
      <c r="Q51" s="272"/>
    </row>
    <row r="52" spans="3:17" ht="35.1" customHeight="1">
      <c r="C52" s="191"/>
      <c r="D52" s="191"/>
      <c r="E52" s="1083" t="s">
        <v>556</v>
      </c>
      <c r="F52" s="1083"/>
      <c r="G52" s="1083"/>
      <c r="H52" s="1083"/>
      <c r="I52" s="1083"/>
      <c r="J52" s="1083"/>
      <c r="K52" s="1083"/>
      <c r="L52" s="1083"/>
      <c r="M52" s="1083"/>
      <c r="N52" s="1083"/>
      <c r="O52" s="1083"/>
    </row>
    <row r="53" spans="3:17" ht="12.75" customHeight="1">
      <c r="C53" s="191"/>
      <c r="E53" s="1084" t="s">
        <v>533</v>
      </c>
      <c r="F53" s="1084"/>
      <c r="G53" s="1084"/>
      <c r="H53" s="1084"/>
      <c r="I53" s="1084"/>
      <c r="J53" s="1084"/>
      <c r="K53" s="1084"/>
      <c r="L53" s="1084"/>
      <c r="M53" s="1084"/>
      <c r="N53" s="1084"/>
      <c r="O53" s="1084"/>
    </row>
    <row r="54" spans="3:17" ht="12.75" customHeight="1">
      <c r="C54" s="191"/>
      <c r="D54" s="191"/>
      <c r="E54" s="1084" t="s">
        <v>534</v>
      </c>
      <c r="F54" s="1084"/>
      <c r="G54" s="1084"/>
      <c r="H54" s="1084"/>
      <c r="I54" s="1084"/>
      <c r="J54" s="1084"/>
      <c r="K54" s="1084"/>
      <c r="L54" s="1084"/>
      <c r="M54" s="1084"/>
      <c r="N54" s="1084"/>
      <c r="O54" s="1084"/>
    </row>
    <row r="55" spans="3:17" ht="12.75" customHeight="1">
      <c r="C55" s="191"/>
      <c r="E55" s="1084" t="s">
        <v>535</v>
      </c>
      <c r="F55" s="1084"/>
      <c r="G55" s="1084"/>
      <c r="H55" s="1084"/>
      <c r="I55" s="1084"/>
      <c r="J55" s="1084"/>
      <c r="K55" s="1084"/>
      <c r="L55" s="1084"/>
      <c r="M55" s="1084"/>
      <c r="N55" s="1084"/>
      <c r="O55" s="1084"/>
    </row>
    <row r="56" spans="3:17" ht="12.75" customHeight="1">
      <c r="C56" s="271"/>
      <c r="E56" s="1084" t="s">
        <v>536</v>
      </c>
      <c r="F56" s="1084"/>
      <c r="G56" s="1084"/>
      <c r="H56" s="1084"/>
      <c r="I56" s="1084"/>
      <c r="J56" s="1084"/>
      <c r="K56" s="1084"/>
      <c r="L56" s="1084"/>
      <c r="M56" s="1084"/>
      <c r="N56" s="1084"/>
      <c r="O56" s="1084"/>
    </row>
    <row r="57" spans="3:17" ht="25.5" customHeight="1">
      <c r="C57" s="191"/>
      <c r="D57" s="171"/>
      <c r="E57" s="1030" t="s">
        <v>439</v>
      </c>
      <c r="F57" s="1030"/>
      <c r="G57" s="1030"/>
      <c r="H57" s="1030"/>
      <c r="I57" s="1030"/>
      <c r="J57" s="1030"/>
      <c r="K57" s="1030"/>
      <c r="L57" s="1030"/>
      <c r="M57" s="1030"/>
      <c r="N57" s="1030"/>
      <c r="O57" s="1030"/>
    </row>
    <row r="58" spans="3:17" ht="12.75" customHeight="1">
      <c r="C58" s="191"/>
      <c r="D58" s="171"/>
      <c r="E58" s="196"/>
      <c r="F58" s="196"/>
      <c r="G58" s="196"/>
      <c r="H58" s="872"/>
      <c r="I58" s="872"/>
      <c r="J58" s="872"/>
      <c r="K58" s="872"/>
    </row>
    <row r="59" spans="3:17">
      <c r="D59" s="171"/>
      <c r="E59" s="295"/>
      <c r="F59" s="295"/>
      <c r="G59" s="295"/>
      <c r="H59" s="295"/>
      <c r="I59" s="295"/>
      <c r="J59" s="295"/>
      <c r="K59" s="295"/>
      <c r="L59" s="200"/>
      <c r="M59" s="200"/>
      <c r="N59" s="200"/>
      <c r="O59" s="200"/>
      <c r="P59" s="208"/>
    </row>
    <row r="60" spans="3:17">
      <c r="D60" s="171"/>
      <c r="E60" s="295"/>
      <c r="F60" s="295"/>
      <c r="G60" s="295"/>
      <c r="H60" s="295"/>
      <c r="I60" s="295"/>
      <c r="J60" s="295"/>
      <c r="K60" s="295"/>
      <c r="L60" s="274"/>
      <c r="M60" s="275"/>
      <c r="N60" s="274"/>
      <c r="O60" s="274"/>
      <c r="P60" s="208"/>
    </row>
    <row r="61" spans="3:17">
      <c r="C61" s="171"/>
      <c r="D61" s="171"/>
      <c r="E61" s="295"/>
      <c r="F61" s="295"/>
      <c r="G61" s="295"/>
      <c r="H61" s="295"/>
      <c r="I61" s="295"/>
      <c r="J61" s="295"/>
      <c r="K61" s="295"/>
    </row>
    <row r="62" spans="3:17">
      <c r="C62" s="171"/>
      <c r="D62" s="171"/>
      <c r="E62" s="295"/>
      <c r="F62" s="295"/>
      <c r="G62" s="295"/>
      <c r="H62" s="295"/>
      <c r="I62" s="295"/>
      <c r="J62" s="295"/>
      <c r="K62" s="295"/>
    </row>
    <row r="63" spans="3:17">
      <c r="C63" s="171"/>
      <c r="D63" s="171"/>
      <c r="E63" s="295"/>
      <c r="F63" s="295"/>
      <c r="G63" s="295"/>
      <c r="H63" s="295"/>
      <c r="I63" s="295"/>
      <c r="J63" s="295"/>
      <c r="K63" s="295"/>
    </row>
    <row r="64" spans="3:17">
      <c r="C64" s="171"/>
      <c r="D64" s="171"/>
      <c r="E64" s="855"/>
      <c r="F64" s="855"/>
      <c r="G64" s="855"/>
      <c r="H64" s="855"/>
      <c r="I64" s="855"/>
      <c r="J64" s="855"/>
      <c r="K64" s="855"/>
    </row>
    <row r="65" spans="3:11">
      <c r="C65" s="171"/>
      <c r="D65" s="171"/>
      <c r="E65" s="855"/>
      <c r="F65" s="855"/>
      <c r="G65" s="855"/>
      <c r="H65" s="855"/>
      <c r="I65" s="855"/>
      <c r="J65" s="855"/>
      <c r="K65" s="855"/>
    </row>
    <row r="66" spans="3:11">
      <c r="C66" s="171"/>
      <c r="D66" s="171"/>
      <c r="F66" s="171"/>
      <c r="G66" s="171"/>
      <c r="H66" s="171"/>
      <c r="I66" s="171"/>
    </row>
    <row r="67" spans="3:11">
      <c r="C67" s="171"/>
      <c r="D67" s="171"/>
      <c r="F67" s="171"/>
      <c r="G67" s="171"/>
      <c r="H67" s="171"/>
      <c r="I67" s="171"/>
    </row>
    <row r="68" spans="3:11">
      <c r="C68" s="171"/>
      <c r="D68" s="171"/>
      <c r="F68" s="171"/>
      <c r="G68" s="171"/>
      <c r="H68" s="171"/>
      <c r="I68" s="171"/>
    </row>
    <row r="69" spans="3:11">
      <c r="C69" s="171"/>
      <c r="D69" s="171"/>
    </row>
    <row r="70" spans="3:11">
      <c r="C70" s="171"/>
      <c r="D70" s="171"/>
    </row>
    <row r="71" spans="3:11">
      <c r="C71" s="171"/>
      <c r="D71" s="171"/>
    </row>
    <row r="72" spans="3:11">
      <c r="C72" s="171"/>
      <c r="D72" s="171"/>
    </row>
    <row r="73" spans="3:11">
      <c r="C73" s="171"/>
    </row>
    <row r="74" spans="3:11">
      <c r="C74" s="171"/>
    </row>
    <row r="75" spans="3:11">
      <c r="C75" s="171"/>
    </row>
    <row r="76" spans="3:11">
      <c r="C76" s="171"/>
    </row>
  </sheetData>
  <mergeCells count="7">
    <mergeCell ref="E57:O57"/>
    <mergeCell ref="E3:O3"/>
    <mergeCell ref="E52:O52"/>
    <mergeCell ref="E54:O54"/>
    <mergeCell ref="E55:O55"/>
    <mergeCell ref="E56:O56"/>
    <mergeCell ref="E53:O53"/>
  </mergeCells>
  <hyperlinks>
    <hyperlink ref="C4" location="Indice!A1" display="Indice!A1" xr:uid="{00000000-0004-0000-2D00-000000000000}"/>
  </hyperlinks>
  <printOptions horizontalCentered="1" verticalCentered="1"/>
  <pageMargins left="0.39370078740157483" right="0.78740157480314965" top="0.39370078740157483" bottom="0.39370078740157483" header="0" footer="0"/>
  <pageSetup paperSize="9" scale="74" orientation="portrait" r:id="rId1"/>
  <headerFooter alignWithMargins="0"/>
  <ignoredErrors>
    <ignoredError sqref="O38 O46 O49" formula="1"/>
  </ignoredError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81">
    <pageSetUpPr autoPageBreaks="0"/>
  </sheetPr>
  <dimension ref="C1:U26"/>
  <sheetViews>
    <sheetView showGridLines="0" showRowColHeaders="0" showOutlineSymbols="0" zoomScaleNormal="100" workbookViewId="0">
      <selection activeCell="B2" sqref="B2"/>
    </sheetView>
  </sheetViews>
  <sheetFormatPr baseColWidth="10" defaultRowHeight="11.25"/>
  <cols>
    <col min="1" max="1" width="0.140625" style="345" customWidth="1"/>
    <col min="2" max="2" width="2.7109375" style="345" customWidth="1"/>
    <col min="3" max="3" width="23.7109375" style="345" customWidth="1"/>
    <col min="4" max="4" width="1.28515625" style="346" customWidth="1"/>
    <col min="5" max="5" width="105.7109375" style="345" customWidth="1"/>
    <col min="6" max="8" width="6.85546875" style="345" customWidth="1"/>
    <col min="9" max="10" width="6.42578125" style="345" customWidth="1"/>
    <col min="11" max="11" width="6.85546875" style="345" customWidth="1"/>
    <col min="12" max="14" width="6.42578125" style="345" customWidth="1"/>
    <col min="15" max="15" width="6.85546875" style="345" customWidth="1"/>
    <col min="16" max="22" width="6.42578125" style="345" customWidth="1"/>
    <col min="23" max="23" width="7.42578125" style="345" customWidth="1"/>
    <col min="24" max="256" width="11.42578125" style="345"/>
    <col min="257" max="257" width="0.140625" style="345" customWidth="1"/>
    <col min="258" max="258" width="2.7109375" style="345" customWidth="1"/>
    <col min="259" max="259" width="15.42578125" style="345" customWidth="1"/>
    <col min="260" max="260" width="1.28515625" style="345" customWidth="1"/>
    <col min="261" max="261" width="71.42578125" style="345" customWidth="1"/>
    <col min="262" max="264" width="6.85546875" style="345" customWidth="1"/>
    <col min="265" max="266" width="6.42578125" style="345" customWidth="1"/>
    <col min="267" max="267" width="6.85546875" style="345" customWidth="1"/>
    <col min="268" max="270" width="6.42578125" style="345" customWidth="1"/>
    <col min="271" max="271" width="6.85546875" style="345" customWidth="1"/>
    <col min="272" max="278" width="6.42578125" style="345" customWidth="1"/>
    <col min="279" max="279" width="7.42578125" style="345" customWidth="1"/>
    <col min="280" max="512" width="11.42578125" style="345"/>
    <col min="513" max="513" width="0.140625" style="345" customWidth="1"/>
    <col min="514" max="514" width="2.7109375" style="345" customWidth="1"/>
    <col min="515" max="515" width="15.42578125" style="345" customWidth="1"/>
    <col min="516" max="516" width="1.28515625" style="345" customWidth="1"/>
    <col min="517" max="517" width="71.42578125" style="345" customWidth="1"/>
    <col min="518" max="520" width="6.85546875" style="345" customWidth="1"/>
    <col min="521" max="522" width="6.42578125" style="345" customWidth="1"/>
    <col min="523" max="523" width="6.85546875" style="345" customWidth="1"/>
    <col min="524" max="526" width="6.42578125" style="345" customWidth="1"/>
    <col min="527" max="527" width="6.85546875" style="345" customWidth="1"/>
    <col min="528" max="534" width="6.42578125" style="345" customWidth="1"/>
    <col min="535" max="535" width="7.42578125" style="345" customWidth="1"/>
    <col min="536" max="768" width="11.42578125" style="345"/>
    <col min="769" max="769" width="0.140625" style="345" customWidth="1"/>
    <col min="770" max="770" width="2.7109375" style="345" customWidth="1"/>
    <col min="771" max="771" width="15.42578125" style="345" customWidth="1"/>
    <col min="772" max="772" width="1.28515625" style="345" customWidth="1"/>
    <col min="773" max="773" width="71.42578125" style="345" customWidth="1"/>
    <col min="774" max="776" width="6.85546875" style="345" customWidth="1"/>
    <col min="777" max="778" width="6.42578125" style="345" customWidth="1"/>
    <col min="779" max="779" width="6.85546875" style="345" customWidth="1"/>
    <col min="780" max="782" width="6.42578125" style="345" customWidth="1"/>
    <col min="783" max="783" width="6.85546875" style="345" customWidth="1"/>
    <col min="784" max="790" width="6.42578125" style="345" customWidth="1"/>
    <col min="791" max="791" width="7.42578125" style="345" customWidth="1"/>
    <col min="792" max="1024" width="11.42578125" style="345"/>
    <col min="1025" max="1025" width="0.140625" style="345" customWidth="1"/>
    <col min="1026" max="1026" width="2.7109375" style="345" customWidth="1"/>
    <col min="1027" max="1027" width="15.42578125" style="345" customWidth="1"/>
    <col min="1028" max="1028" width="1.28515625" style="345" customWidth="1"/>
    <col min="1029" max="1029" width="71.42578125" style="345" customWidth="1"/>
    <col min="1030" max="1032" width="6.85546875" style="345" customWidth="1"/>
    <col min="1033" max="1034" width="6.42578125" style="345" customWidth="1"/>
    <col min="1035" max="1035" width="6.85546875" style="345" customWidth="1"/>
    <col min="1036" max="1038" width="6.42578125" style="345" customWidth="1"/>
    <col min="1039" max="1039" width="6.85546875" style="345" customWidth="1"/>
    <col min="1040" max="1046" width="6.42578125" style="345" customWidth="1"/>
    <col min="1047" max="1047" width="7.42578125" style="345" customWidth="1"/>
    <col min="1048" max="1280" width="11.42578125" style="345"/>
    <col min="1281" max="1281" width="0.140625" style="345" customWidth="1"/>
    <col min="1282" max="1282" width="2.7109375" style="345" customWidth="1"/>
    <col min="1283" max="1283" width="15.42578125" style="345" customWidth="1"/>
    <col min="1284" max="1284" width="1.28515625" style="345" customWidth="1"/>
    <col min="1285" max="1285" width="71.42578125" style="345" customWidth="1"/>
    <col min="1286" max="1288" width="6.85546875" style="345" customWidth="1"/>
    <col min="1289" max="1290" width="6.42578125" style="345" customWidth="1"/>
    <col min="1291" max="1291" width="6.85546875" style="345" customWidth="1"/>
    <col min="1292" max="1294" width="6.42578125" style="345" customWidth="1"/>
    <col min="1295" max="1295" width="6.85546875" style="345" customWidth="1"/>
    <col min="1296" max="1302" width="6.42578125" style="345" customWidth="1"/>
    <col min="1303" max="1303" width="7.42578125" style="345" customWidth="1"/>
    <col min="1304" max="1536" width="11.42578125" style="345"/>
    <col min="1537" max="1537" width="0.140625" style="345" customWidth="1"/>
    <col min="1538" max="1538" width="2.7109375" style="345" customWidth="1"/>
    <col min="1539" max="1539" width="15.42578125" style="345" customWidth="1"/>
    <col min="1540" max="1540" width="1.28515625" style="345" customWidth="1"/>
    <col min="1541" max="1541" width="71.42578125" style="345" customWidth="1"/>
    <col min="1542" max="1544" width="6.85546875" style="345" customWidth="1"/>
    <col min="1545" max="1546" width="6.42578125" style="345" customWidth="1"/>
    <col min="1547" max="1547" width="6.85546875" style="345" customWidth="1"/>
    <col min="1548" max="1550" width="6.42578125" style="345" customWidth="1"/>
    <col min="1551" max="1551" width="6.85546875" style="345" customWidth="1"/>
    <col min="1552" max="1558" width="6.42578125" style="345" customWidth="1"/>
    <col min="1559" max="1559" width="7.42578125" style="345" customWidth="1"/>
    <col min="1560" max="1792" width="11.42578125" style="345"/>
    <col min="1793" max="1793" width="0.140625" style="345" customWidth="1"/>
    <col min="1794" max="1794" width="2.7109375" style="345" customWidth="1"/>
    <col min="1795" max="1795" width="15.42578125" style="345" customWidth="1"/>
    <col min="1796" max="1796" width="1.28515625" style="345" customWidth="1"/>
    <col min="1797" max="1797" width="71.42578125" style="345" customWidth="1"/>
    <col min="1798" max="1800" width="6.85546875" style="345" customWidth="1"/>
    <col min="1801" max="1802" width="6.42578125" style="345" customWidth="1"/>
    <col min="1803" max="1803" width="6.85546875" style="345" customWidth="1"/>
    <col min="1804" max="1806" width="6.42578125" style="345" customWidth="1"/>
    <col min="1807" max="1807" width="6.85546875" style="345" customWidth="1"/>
    <col min="1808" max="1814" width="6.42578125" style="345" customWidth="1"/>
    <col min="1815" max="1815" width="7.42578125" style="345" customWidth="1"/>
    <col min="1816" max="2048" width="11.42578125" style="345"/>
    <col min="2049" max="2049" width="0.140625" style="345" customWidth="1"/>
    <col min="2050" max="2050" width="2.7109375" style="345" customWidth="1"/>
    <col min="2051" max="2051" width="15.42578125" style="345" customWidth="1"/>
    <col min="2052" max="2052" width="1.28515625" style="345" customWidth="1"/>
    <col min="2053" max="2053" width="71.42578125" style="345" customWidth="1"/>
    <col min="2054" max="2056" width="6.85546875" style="345" customWidth="1"/>
    <col min="2057" max="2058" width="6.42578125" style="345" customWidth="1"/>
    <col min="2059" max="2059" width="6.85546875" style="345" customWidth="1"/>
    <col min="2060" max="2062" width="6.42578125" style="345" customWidth="1"/>
    <col min="2063" max="2063" width="6.85546875" style="345" customWidth="1"/>
    <col min="2064" max="2070" width="6.42578125" style="345" customWidth="1"/>
    <col min="2071" max="2071" width="7.42578125" style="345" customWidth="1"/>
    <col min="2072" max="2304" width="11.42578125" style="345"/>
    <col min="2305" max="2305" width="0.140625" style="345" customWidth="1"/>
    <col min="2306" max="2306" width="2.7109375" style="345" customWidth="1"/>
    <col min="2307" max="2307" width="15.42578125" style="345" customWidth="1"/>
    <col min="2308" max="2308" width="1.28515625" style="345" customWidth="1"/>
    <col min="2309" max="2309" width="71.42578125" style="345" customWidth="1"/>
    <col min="2310" max="2312" width="6.85546875" style="345" customWidth="1"/>
    <col min="2313" max="2314" width="6.42578125" style="345" customWidth="1"/>
    <col min="2315" max="2315" width="6.85546875" style="345" customWidth="1"/>
    <col min="2316" max="2318" width="6.42578125" style="345" customWidth="1"/>
    <col min="2319" max="2319" width="6.85546875" style="345" customWidth="1"/>
    <col min="2320" max="2326" width="6.42578125" style="345" customWidth="1"/>
    <col min="2327" max="2327" width="7.42578125" style="345" customWidth="1"/>
    <col min="2328" max="2560" width="11.42578125" style="345"/>
    <col min="2561" max="2561" width="0.140625" style="345" customWidth="1"/>
    <col min="2562" max="2562" width="2.7109375" style="345" customWidth="1"/>
    <col min="2563" max="2563" width="15.42578125" style="345" customWidth="1"/>
    <col min="2564" max="2564" width="1.28515625" style="345" customWidth="1"/>
    <col min="2565" max="2565" width="71.42578125" style="345" customWidth="1"/>
    <col min="2566" max="2568" width="6.85546875" style="345" customWidth="1"/>
    <col min="2569" max="2570" width="6.42578125" style="345" customWidth="1"/>
    <col min="2571" max="2571" width="6.85546875" style="345" customWidth="1"/>
    <col min="2572" max="2574" width="6.42578125" style="345" customWidth="1"/>
    <col min="2575" max="2575" width="6.85546875" style="345" customWidth="1"/>
    <col min="2576" max="2582" width="6.42578125" style="345" customWidth="1"/>
    <col min="2583" max="2583" width="7.42578125" style="345" customWidth="1"/>
    <col min="2584" max="2816" width="11.42578125" style="345"/>
    <col min="2817" max="2817" width="0.140625" style="345" customWidth="1"/>
    <col min="2818" max="2818" width="2.7109375" style="345" customWidth="1"/>
    <col min="2819" max="2819" width="15.42578125" style="345" customWidth="1"/>
    <col min="2820" max="2820" width="1.28515625" style="345" customWidth="1"/>
    <col min="2821" max="2821" width="71.42578125" style="345" customWidth="1"/>
    <col min="2822" max="2824" width="6.85546875" style="345" customWidth="1"/>
    <col min="2825" max="2826" width="6.42578125" style="345" customWidth="1"/>
    <col min="2827" max="2827" width="6.85546875" style="345" customWidth="1"/>
    <col min="2828" max="2830" width="6.42578125" style="345" customWidth="1"/>
    <col min="2831" max="2831" width="6.85546875" style="345" customWidth="1"/>
    <col min="2832" max="2838" width="6.42578125" style="345" customWidth="1"/>
    <col min="2839" max="2839" width="7.42578125" style="345" customWidth="1"/>
    <col min="2840" max="3072" width="11.42578125" style="345"/>
    <col min="3073" max="3073" width="0.140625" style="345" customWidth="1"/>
    <col min="3074" max="3074" width="2.7109375" style="345" customWidth="1"/>
    <col min="3075" max="3075" width="15.42578125" style="345" customWidth="1"/>
    <col min="3076" max="3076" width="1.28515625" style="345" customWidth="1"/>
    <col min="3077" max="3077" width="71.42578125" style="345" customWidth="1"/>
    <col min="3078" max="3080" width="6.85546875" style="345" customWidth="1"/>
    <col min="3081" max="3082" width="6.42578125" style="345" customWidth="1"/>
    <col min="3083" max="3083" width="6.85546875" style="345" customWidth="1"/>
    <col min="3084" max="3086" width="6.42578125" style="345" customWidth="1"/>
    <col min="3087" max="3087" width="6.85546875" style="345" customWidth="1"/>
    <col min="3088" max="3094" width="6.42578125" style="345" customWidth="1"/>
    <col min="3095" max="3095" width="7.42578125" style="345" customWidth="1"/>
    <col min="3096" max="3328" width="11.42578125" style="345"/>
    <col min="3329" max="3329" width="0.140625" style="345" customWidth="1"/>
    <col min="3330" max="3330" width="2.7109375" style="345" customWidth="1"/>
    <col min="3331" max="3331" width="15.42578125" style="345" customWidth="1"/>
    <col min="3332" max="3332" width="1.28515625" style="345" customWidth="1"/>
    <col min="3333" max="3333" width="71.42578125" style="345" customWidth="1"/>
    <col min="3334" max="3336" width="6.85546875" style="345" customWidth="1"/>
    <col min="3337" max="3338" width="6.42578125" style="345" customWidth="1"/>
    <col min="3339" max="3339" width="6.85546875" style="345" customWidth="1"/>
    <col min="3340" max="3342" width="6.42578125" style="345" customWidth="1"/>
    <col min="3343" max="3343" width="6.85546875" style="345" customWidth="1"/>
    <col min="3344" max="3350" width="6.42578125" style="345" customWidth="1"/>
    <col min="3351" max="3351" width="7.42578125" style="345" customWidth="1"/>
    <col min="3352" max="3584" width="11.42578125" style="345"/>
    <col min="3585" max="3585" width="0.140625" style="345" customWidth="1"/>
    <col min="3586" max="3586" width="2.7109375" style="345" customWidth="1"/>
    <col min="3587" max="3587" width="15.42578125" style="345" customWidth="1"/>
    <col min="3588" max="3588" width="1.28515625" style="345" customWidth="1"/>
    <col min="3589" max="3589" width="71.42578125" style="345" customWidth="1"/>
    <col min="3590" max="3592" width="6.85546875" style="345" customWidth="1"/>
    <col min="3593" max="3594" width="6.42578125" style="345" customWidth="1"/>
    <col min="3595" max="3595" width="6.85546875" style="345" customWidth="1"/>
    <col min="3596" max="3598" width="6.42578125" style="345" customWidth="1"/>
    <col min="3599" max="3599" width="6.85546875" style="345" customWidth="1"/>
    <col min="3600" max="3606" width="6.42578125" style="345" customWidth="1"/>
    <col min="3607" max="3607" width="7.42578125" style="345" customWidth="1"/>
    <col min="3608" max="3840" width="11.42578125" style="345"/>
    <col min="3841" max="3841" width="0.140625" style="345" customWidth="1"/>
    <col min="3842" max="3842" width="2.7109375" style="345" customWidth="1"/>
    <col min="3843" max="3843" width="15.42578125" style="345" customWidth="1"/>
    <col min="3844" max="3844" width="1.28515625" style="345" customWidth="1"/>
    <col min="3845" max="3845" width="71.42578125" style="345" customWidth="1"/>
    <col min="3846" max="3848" width="6.85546875" style="345" customWidth="1"/>
    <col min="3849" max="3850" width="6.42578125" style="345" customWidth="1"/>
    <col min="3851" max="3851" width="6.85546875" style="345" customWidth="1"/>
    <col min="3852" max="3854" width="6.42578125" style="345" customWidth="1"/>
    <col min="3855" max="3855" width="6.85546875" style="345" customWidth="1"/>
    <col min="3856" max="3862" width="6.42578125" style="345" customWidth="1"/>
    <col min="3863" max="3863" width="7.42578125" style="345" customWidth="1"/>
    <col min="3864" max="4096" width="11.42578125" style="345"/>
    <col min="4097" max="4097" width="0.140625" style="345" customWidth="1"/>
    <col min="4098" max="4098" width="2.7109375" style="345" customWidth="1"/>
    <col min="4099" max="4099" width="15.42578125" style="345" customWidth="1"/>
    <col min="4100" max="4100" width="1.28515625" style="345" customWidth="1"/>
    <col min="4101" max="4101" width="71.42578125" style="345" customWidth="1"/>
    <col min="4102" max="4104" width="6.85546875" style="345" customWidth="1"/>
    <col min="4105" max="4106" width="6.42578125" style="345" customWidth="1"/>
    <col min="4107" max="4107" width="6.85546875" style="345" customWidth="1"/>
    <col min="4108" max="4110" width="6.42578125" style="345" customWidth="1"/>
    <col min="4111" max="4111" width="6.85546875" style="345" customWidth="1"/>
    <col min="4112" max="4118" width="6.42578125" style="345" customWidth="1"/>
    <col min="4119" max="4119" width="7.42578125" style="345" customWidth="1"/>
    <col min="4120" max="4352" width="11.42578125" style="345"/>
    <col min="4353" max="4353" width="0.140625" style="345" customWidth="1"/>
    <col min="4354" max="4354" width="2.7109375" style="345" customWidth="1"/>
    <col min="4355" max="4355" width="15.42578125" style="345" customWidth="1"/>
    <col min="4356" max="4356" width="1.28515625" style="345" customWidth="1"/>
    <col min="4357" max="4357" width="71.42578125" style="345" customWidth="1"/>
    <col min="4358" max="4360" width="6.85546875" style="345" customWidth="1"/>
    <col min="4361" max="4362" width="6.42578125" style="345" customWidth="1"/>
    <col min="4363" max="4363" width="6.85546875" style="345" customWidth="1"/>
    <col min="4364" max="4366" width="6.42578125" style="345" customWidth="1"/>
    <col min="4367" max="4367" width="6.85546875" style="345" customWidth="1"/>
    <col min="4368" max="4374" width="6.42578125" style="345" customWidth="1"/>
    <col min="4375" max="4375" width="7.42578125" style="345" customWidth="1"/>
    <col min="4376" max="4608" width="11.42578125" style="345"/>
    <col min="4609" max="4609" width="0.140625" style="345" customWidth="1"/>
    <col min="4610" max="4610" width="2.7109375" style="345" customWidth="1"/>
    <col min="4611" max="4611" width="15.42578125" style="345" customWidth="1"/>
    <col min="4612" max="4612" width="1.28515625" style="345" customWidth="1"/>
    <col min="4613" max="4613" width="71.42578125" style="345" customWidth="1"/>
    <col min="4614" max="4616" width="6.85546875" style="345" customWidth="1"/>
    <col min="4617" max="4618" width="6.42578125" style="345" customWidth="1"/>
    <col min="4619" max="4619" width="6.85546875" style="345" customWidth="1"/>
    <col min="4620" max="4622" width="6.42578125" style="345" customWidth="1"/>
    <col min="4623" max="4623" width="6.85546875" style="345" customWidth="1"/>
    <col min="4624" max="4630" width="6.42578125" style="345" customWidth="1"/>
    <col min="4631" max="4631" width="7.42578125" style="345" customWidth="1"/>
    <col min="4632" max="4864" width="11.42578125" style="345"/>
    <col min="4865" max="4865" width="0.140625" style="345" customWidth="1"/>
    <col min="4866" max="4866" width="2.7109375" style="345" customWidth="1"/>
    <col min="4867" max="4867" width="15.42578125" style="345" customWidth="1"/>
    <col min="4868" max="4868" width="1.28515625" style="345" customWidth="1"/>
    <col min="4869" max="4869" width="71.42578125" style="345" customWidth="1"/>
    <col min="4870" max="4872" width="6.85546875" style="345" customWidth="1"/>
    <col min="4873" max="4874" width="6.42578125" style="345" customWidth="1"/>
    <col min="4875" max="4875" width="6.85546875" style="345" customWidth="1"/>
    <col min="4876" max="4878" width="6.42578125" style="345" customWidth="1"/>
    <col min="4879" max="4879" width="6.85546875" style="345" customWidth="1"/>
    <col min="4880" max="4886" width="6.42578125" style="345" customWidth="1"/>
    <col min="4887" max="4887" width="7.42578125" style="345" customWidth="1"/>
    <col min="4888" max="5120" width="11.42578125" style="345"/>
    <col min="5121" max="5121" width="0.140625" style="345" customWidth="1"/>
    <col min="5122" max="5122" width="2.7109375" style="345" customWidth="1"/>
    <col min="5123" max="5123" width="15.42578125" style="345" customWidth="1"/>
    <col min="5124" max="5124" width="1.28515625" style="345" customWidth="1"/>
    <col min="5125" max="5125" width="71.42578125" style="345" customWidth="1"/>
    <col min="5126" max="5128" width="6.85546875" style="345" customWidth="1"/>
    <col min="5129" max="5130" width="6.42578125" style="345" customWidth="1"/>
    <col min="5131" max="5131" width="6.85546875" style="345" customWidth="1"/>
    <col min="5132" max="5134" width="6.42578125" style="345" customWidth="1"/>
    <col min="5135" max="5135" width="6.85546875" style="345" customWidth="1"/>
    <col min="5136" max="5142" width="6.42578125" style="345" customWidth="1"/>
    <col min="5143" max="5143" width="7.42578125" style="345" customWidth="1"/>
    <col min="5144" max="5376" width="11.42578125" style="345"/>
    <col min="5377" max="5377" width="0.140625" style="345" customWidth="1"/>
    <col min="5378" max="5378" width="2.7109375" style="345" customWidth="1"/>
    <col min="5379" max="5379" width="15.42578125" style="345" customWidth="1"/>
    <col min="5380" max="5380" width="1.28515625" style="345" customWidth="1"/>
    <col min="5381" max="5381" width="71.42578125" style="345" customWidth="1"/>
    <col min="5382" max="5384" width="6.85546875" style="345" customWidth="1"/>
    <col min="5385" max="5386" width="6.42578125" style="345" customWidth="1"/>
    <col min="5387" max="5387" width="6.85546875" style="345" customWidth="1"/>
    <col min="5388" max="5390" width="6.42578125" style="345" customWidth="1"/>
    <col min="5391" max="5391" width="6.85546875" style="345" customWidth="1"/>
    <col min="5392" max="5398" width="6.42578125" style="345" customWidth="1"/>
    <col min="5399" max="5399" width="7.42578125" style="345" customWidth="1"/>
    <col min="5400" max="5632" width="11.42578125" style="345"/>
    <col min="5633" max="5633" width="0.140625" style="345" customWidth="1"/>
    <col min="5634" max="5634" width="2.7109375" style="345" customWidth="1"/>
    <col min="5635" max="5635" width="15.42578125" style="345" customWidth="1"/>
    <col min="5636" max="5636" width="1.28515625" style="345" customWidth="1"/>
    <col min="5637" max="5637" width="71.42578125" style="345" customWidth="1"/>
    <col min="5638" max="5640" width="6.85546875" style="345" customWidth="1"/>
    <col min="5641" max="5642" width="6.42578125" style="345" customWidth="1"/>
    <col min="5643" max="5643" width="6.85546875" style="345" customWidth="1"/>
    <col min="5644" max="5646" width="6.42578125" style="345" customWidth="1"/>
    <col min="5647" max="5647" width="6.85546875" style="345" customWidth="1"/>
    <col min="5648" max="5654" width="6.42578125" style="345" customWidth="1"/>
    <col min="5655" max="5655" width="7.42578125" style="345" customWidth="1"/>
    <col min="5656" max="5888" width="11.42578125" style="345"/>
    <col min="5889" max="5889" width="0.140625" style="345" customWidth="1"/>
    <col min="5890" max="5890" width="2.7109375" style="345" customWidth="1"/>
    <col min="5891" max="5891" width="15.42578125" style="345" customWidth="1"/>
    <col min="5892" max="5892" width="1.28515625" style="345" customWidth="1"/>
    <col min="5893" max="5893" width="71.42578125" style="345" customWidth="1"/>
    <col min="5894" max="5896" width="6.85546875" style="345" customWidth="1"/>
    <col min="5897" max="5898" width="6.42578125" style="345" customWidth="1"/>
    <col min="5899" max="5899" width="6.85546875" style="345" customWidth="1"/>
    <col min="5900" max="5902" width="6.42578125" style="345" customWidth="1"/>
    <col min="5903" max="5903" width="6.85546875" style="345" customWidth="1"/>
    <col min="5904" max="5910" width="6.42578125" style="345" customWidth="1"/>
    <col min="5911" max="5911" width="7.42578125" style="345" customWidth="1"/>
    <col min="5912" max="6144" width="11.42578125" style="345"/>
    <col min="6145" max="6145" width="0.140625" style="345" customWidth="1"/>
    <col min="6146" max="6146" width="2.7109375" style="345" customWidth="1"/>
    <col min="6147" max="6147" width="15.42578125" style="345" customWidth="1"/>
    <col min="6148" max="6148" width="1.28515625" style="345" customWidth="1"/>
    <col min="6149" max="6149" width="71.42578125" style="345" customWidth="1"/>
    <col min="6150" max="6152" width="6.85546875" style="345" customWidth="1"/>
    <col min="6153" max="6154" width="6.42578125" style="345" customWidth="1"/>
    <col min="6155" max="6155" width="6.85546875" style="345" customWidth="1"/>
    <col min="6156" max="6158" width="6.42578125" style="345" customWidth="1"/>
    <col min="6159" max="6159" width="6.85546875" style="345" customWidth="1"/>
    <col min="6160" max="6166" width="6.42578125" style="345" customWidth="1"/>
    <col min="6167" max="6167" width="7.42578125" style="345" customWidth="1"/>
    <col min="6168" max="6400" width="11.42578125" style="345"/>
    <col min="6401" max="6401" width="0.140625" style="345" customWidth="1"/>
    <col min="6402" max="6402" width="2.7109375" style="345" customWidth="1"/>
    <col min="6403" max="6403" width="15.42578125" style="345" customWidth="1"/>
    <col min="6404" max="6404" width="1.28515625" style="345" customWidth="1"/>
    <col min="6405" max="6405" width="71.42578125" style="345" customWidth="1"/>
    <col min="6406" max="6408" width="6.85546875" style="345" customWidth="1"/>
    <col min="6409" max="6410" width="6.42578125" style="345" customWidth="1"/>
    <col min="6411" max="6411" width="6.85546875" style="345" customWidth="1"/>
    <col min="6412" max="6414" width="6.42578125" style="345" customWidth="1"/>
    <col min="6415" max="6415" width="6.85546875" style="345" customWidth="1"/>
    <col min="6416" max="6422" width="6.42578125" style="345" customWidth="1"/>
    <col min="6423" max="6423" width="7.42578125" style="345" customWidth="1"/>
    <col min="6424" max="6656" width="11.42578125" style="345"/>
    <col min="6657" max="6657" width="0.140625" style="345" customWidth="1"/>
    <col min="6658" max="6658" width="2.7109375" style="345" customWidth="1"/>
    <col min="6659" max="6659" width="15.42578125" style="345" customWidth="1"/>
    <col min="6660" max="6660" width="1.28515625" style="345" customWidth="1"/>
    <col min="6661" max="6661" width="71.42578125" style="345" customWidth="1"/>
    <col min="6662" max="6664" width="6.85546875" style="345" customWidth="1"/>
    <col min="6665" max="6666" width="6.42578125" style="345" customWidth="1"/>
    <col min="6667" max="6667" width="6.85546875" style="345" customWidth="1"/>
    <col min="6668" max="6670" width="6.42578125" style="345" customWidth="1"/>
    <col min="6671" max="6671" width="6.85546875" style="345" customWidth="1"/>
    <col min="6672" max="6678" width="6.42578125" style="345" customWidth="1"/>
    <col min="6679" max="6679" width="7.42578125" style="345" customWidth="1"/>
    <col min="6680" max="6912" width="11.42578125" style="345"/>
    <col min="6913" max="6913" width="0.140625" style="345" customWidth="1"/>
    <col min="6914" max="6914" width="2.7109375" style="345" customWidth="1"/>
    <col min="6915" max="6915" width="15.42578125" style="345" customWidth="1"/>
    <col min="6916" max="6916" width="1.28515625" style="345" customWidth="1"/>
    <col min="6917" max="6917" width="71.42578125" style="345" customWidth="1"/>
    <col min="6918" max="6920" width="6.85546875" style="345" customWidth="1"/>
    <col min="6921" max="6922" width="6.42578125" style="345" customWidth="1"/>
    <col min="6923" max="6923" width="6.85546875" style="345" customWidth="1"/>
    <col min="6924" max="6926" width="6.42578125" style="345" customWidth="1"/>
    <col min="6927" max="6927" width="6.85546875" style="345" customWidth="1"/>
    <col min="6928" max="6934" width="6.42578125" style="345" customWidth="1"/>
    <col min="6935" max="6935" width="7.42578125" style="345" customWidth="1"/>
    <col min="6936" max="7168" width="11.42578125" style="345"/>
    <col min="7169" max="7169" width="0.140625" style="345" customWidth="1"/>
    <col min="7170" max="7170" width="2.7109375" style="345" customWidth="1"/>
    <col min="7171" max="7171" width="15.42578125" style="345" customWidth="1"/>
    <col min="7172" max="7172" width="1.28515625" style="345" customWidth="1"/>
    <col min="7173" max="7173" width="71.42578125" style="345" customWidth="1"/>
    <col min="7174" max="7176" width="6.85546875" style="345" customWidth="1"/>
    <col min="7177" max="7178" width="6.42578125" style="345" customWidth="1"/>
    <col min="7179" max="7179" width="6.85546875" style="345" customWidth="1"/>
    <col min="7180" max="7182" width="6.42578125" style="345" customWidth="1"/>
    <col min="7183" max="7183" width="6.85546875" style="345" customWidth="1"/>
    <col min="7184" max="7190" width="6.42578125" style="345" customWidth="1"/>
    <col min="7191" max="7191" width="7.42578125" style="345" customWidth="1"/>
    <col min="7192" max="7424" width="11.42578125" style="345"/>
    <col min="7425" max="7425" width="0.140625" style="345" customWidth="1"/>
    <col min="7426" max="7426" width="2.7109375" style="345" customWidth="1"/>
    <col min="7427" max="7427" width="15.42578125" style="345" customWidth="1"/>
    <col min="7428" max="7428" width="1.28515625" style="345" customWidth="1"/>
    <col min="7429" max="7429" width="71.42578125" style="345" customWidth="1"/>
    <col min="7430" max="7432" width="6.85546875" style="345" customWidth="1"/>
    <col min="7433" max="7434" width="6.42578125" style="345" customWidth="1"/>
    <col min="7435" max="7435" width="6.85546875" style="345" customWidth="1"/>
    <col min="7436" max="7438" width="6.42578125" style="345" customWidth="1"/>
    <col min="7439" max="7439" width="6.85546875" style="345" customWidth="1"/>
    <col min="7440" max="7446" width="6.42578125" style="345" customWidth="1"/>
    <col min="7447" max="7447" width="7.42578125" style="345" customWidth="1"/>
    <col min="7448" max="7680" width="11.42578125" style="345"/>
    <col min="7681" max="7681" width="0.140625" style="345" customWidth="1"/>
    <col min="7682" max="7682" width="2.7109375" style="345" customWidth="1"/>
    <col min="7683" max="7683" width="15.42578125" style="345" customWidth="1"/>
    <col min="7684" max="7684" width="1.28515625" style="345" customWidth="1"/>
    <col min="7685" max="7685" width="71.42578125" style="345" customWidth="1"/>
    <col min="7686" max="7688" width="6.85546875" style="345" customWidth="1"/>
    <col min="7689" max="7690" width="6.42578125" style="345" customWidth="1"/>
    <col min="7691" max="7691" width="6.85546875" style="345" customWidth="1"/>
    <col min="7692" max="7694" width="6.42578125" style="345" customWidth="1"/>
    <col min="7695" max="7695" width="6.85546875" style="345" customWidth="1"/>
    <col min="7696" max="7702" width="6.42578125" style="345" customWidth="1"/>
    <col min="7703" max="7703" width="7.42578125" style="345" customWidth="1"/>
    <col min="7704" max="7936" width="11.42578125" style="345"/>
    <col min="7937" max="7937" width="0.140625" style="345" customWidth="1"/>
    <col min="7938" max="7938" width="2.7109375" style="345" customWidth="1"/>
    <col min="7939" max="7939" width="15.42578125" style="345" customWidth="1"/>
    <col min="7940" max="7940" width="1.28515625" style="345" customWidth="1"/>
    <col min="7941" max="7941" width="71.42578125" style="345" customWidth="1"/>
    <col min="7942" max="7944" width="6.85546875" style="345" customWidth="1"/>
    <col min="7945" max="7946" width="6.42578125" style="345" customWidth="1"/>
    <col min="7947" max="7947" width="6.85546875" style="345" customWidth="1"/>
    <col min="7948" max="7950" width="6.42578125" style="345" customWidth="1"/>
    <col min="7951" max="7951" width="6.85546875" style="345" customWidth="1"/>
    <col min="7952" max="7958" width="6.42578125" style="345" customWidth="1"/>
    <col min="7959" max="7959" width="7.42578125" style="345" customWidth="1"/>
    <col min="7960" max="8192" width="11.42578125" style="345"/>
    <col min="8193" max="8193" width="0.140625" style="345" customWidth="1"/>
    <col min="8194" max="8194" width="2.7109375" style="345" customWidth="1"/>
    <col min="8195" max="8195" width="15.42578125" style="345" customWidth="1"/>
    <col min="8196" max="8196" width="1.28515625" style="345" customWidth="1"/>
    <col min="8197" max="8197" width="71.42578125" style="345" customWidth="1"/>
    <col min="8198" max="8200" width="6.85546875" style="345" customWidth="1"/>
    <col min="8201" max="8202" width="6.42578125" style="345" customWidth="1"/>
    <col min="8203" max="8203" width="6.85546875" style="345" customWidth="1"/>
    <col min="8204" max="8206" width="6.42578125" style="345" customWidth="1"/>
    <col min="8207" max="8207" width="6.85546875" style="345" customWidth="1"/>
    <col min="8208" max="8214" width="6.42578125" style="345" customWidth="1"/>
    <col min="8215" max="8215" width="7.42578125" style="345" customWidth="1"/>
    <col min="8216" max="8448" width="11.42578125" style="345"/>
    <col min="8449" max="8449" width="0.140625" style="345" customWidth="1"/>
    <col min="8450" max="8450" width="2.7109375" style="345" customWidth="1"/>
    <col min="8451" max="8451" width="15.42578125" style="345" customWidth="1"/>
    <col min="8452" max="8452" width="1.28515625" style="345" customWidth="1"/>
    <col min="8453" max="8453" width="71.42578125" style="345" customWidth="1"/>
    <col min="8454" max="8456" width="6.85546875" style="345" customWidth="1"/>
    <col min="8457" max="8458" width="6.42578125" style="345" customWidth="1"/>
    <col min="8459" max="8459" width="6.85546875" style="345" customWidth="1"/>
    <col min="8460" max="8462" width="6.42578125" style="345" customWidth="1"/>
    <col min="8463" max="8463" width="6.85546875" style="345" customWidth="1"/>
    <col min="8464" max="8470" width="6.42578125" style="345" customWidth="1"/>
    <col min="8471" max="8471" width="7.42578125" style="345" customWidth="1"/>
    <col min="8472" max="8704" width="11.42578125" style="345"/>
    <col min="8705" max="8705" width="0.140625" style="345" customWidth="1"/>
    <col min="8706" max="8706" width="2.7109375" style="345" customWidth="1"/>
    <col min="8707" max="8707" width="15.42578125" style="345" customWidth="1"/>
    <col min="8708" max="8708" width="1.28515625" style="345" customWidth="1"/>
    <col min="8709" max="8709" width="71.42578125" style="345" customWidth="1"/>
    <col min="8710" max="8712" width="6.85546875" style="345" customWidth="1"/>
    <col min="8713" max="8714" width="6.42578125" style="345" customWidth="1"/>
    <col min="8715" max="8715" width="6.85546875" style="345" customWidth="1"/>
    <col min="8716" max="8718" width="6.42578125" style="345" customWidth="1"/>
    <col min="8719" max="8719" width="6.85546875" style="345" customWidth="1"/>
    <col min="8720" max="8726" width="6.42578125" style="345" customWidth="1"/>
    <col min="8727" max="8727" width="7.42578125" style="345" customWidth="1"/>
    <col min="8728" max="8960" width="11.42578125" style="345"/>
    <col min="8961" max="8961" width="0.140625" style="345" customWidth="1"/>
    <col min="8962" max="8962" width="2.7109375" style="345" customWidth="1"/>
    <col min="8963" max="8963" width="15.42578125" style="345" customWidth="1"/>
    <col min="8964" max="8964" width="1.28515625" style="345" customWidth="1"/>
    <col min="8965" max="8965" width="71.42578125" style="345" customWidth="1"/>
    <col min="8966" max="8968" width="6.85546875" style="345" customWidth="1"/>
    <col min="8969" max="8970" width="6.42578125" style="345" customWidth="1"/>
    <col min="8971" max="8971" width="6.85546875" style="345" customWidth="1"/>
    <col min="8972" max="8974" width="6.42578125" style="345" customWidth="1"/>
    <col min="8975" max="8975" width="6.85546875" style="345" customWidth="1"/>
    <col min="8976" max="8982" width="6.42578125" style="345" customWidth="1"/>
    <col min="8983" max="8983" width="7.42578125" style="345" customWidth="1"/>
    <col min="8984" max="9216" width="11.42578125" style="345"/>
    <col min="9217" max="9217" width="0.140625" style="345" customWidth="1"/>
    <col min="9218" max="9218" width="2.7109375" style="345" customWidth="1"/>
    <col min="9219" max="9219" width="15.42578125" style="345" customWidth="1"/>
    <col min="9220" max="9220" width="1.28515625" style="345" customWidth="1"/>
    <col min="9221" max="9221" width="71.42578125" style="345" customWidth="1"/>
    <col min="9222" max="9224" width="6.85546875" style="345" customWidth="1"/>
    <col min="9225" max="9226" width="6.42578125" style="345" customWidth="1"/>
    <col min="9227" max="9227" width="6.85546875" style="345" customWidth="1"/>
    <col min="9228" max="9230" width="6.42578125" style="345" customWidth="1"/>
    <col min="9231" max="9231" width="6.85546875" style="345" customWidth="1"/>
    <col min="9232" max="9238" width="6.42578125" style="345" customWidth="1"/>
    <col min="9239" max="9239" width="7.42578125" style="345" customWidth="1"/>
    <col min="9240" max="9472" width="11.42578125" style="345"/>
    <col min="9473" max="9473" width="0.140625" style="345" customWidth="1"/>
    <col min="9474" max="9474" width="2.7109375" style="345" customWidth="1"/>
    <col min="9475" max="9475" width="15.42578125" style="345" customWidth="1"/>
    <col min="9476" max="9476" width="1.28515625" style="345" customWidth="1"/>
    <col min="9477" max="9477" width="71.42578125" style="345" customWidth="1"/>
    <col min="9478" max="9480" width="6.85546875" style="345" customWidth="1"/>
    <col min="9481" max="9482" width="6.42578125" style="345" customWidth="1"/>
    <col min="9483" max="9483" width="6.85546875" style="345" customWidth="1"/>
    <col min="9484" max="9486" width="6.42578125" style="345" customWidth="1"/>
    <col min="9487" max="9487" width="6.85546875" style="345" customWidth="1"/>
    <col min="9488" max="9494" width="6.42578125" style="345" customWidth="1"/>
    <col min="9495" max="9495" width="7.42578125" style="345" customWidth="1"/>
    <col min="9496" max="9728" width="11.42578125" style="345"/>
    <col min="9729" max="9729" width="0.140625" style="345" customWidth="1"/>
    <col min="9730" max="9730" width="2.7109375" style="345" customWidth="1"/>
    <col min="9731" max="9731" width="15.42578125" style="345" customWidth="1"/>
    <col min="9732" max="9732" width="1.28515625" style="345" customWidth="1"/>
    <col min="9733" max="9733" width="71.42578125" style="345" customWidth="1"/>
    <col min="9734" max="9736" width="6.85546875" style="345" customWidth="1"/>
    <col min="9737" max="9738" width="6.42578125" style="345" customWidth="1"/>
    <col min="9739" max="9739" width="6.85546875" style="345" customWidth="1"/>
    <col min="9740" max="9742" width="6.42578125" style="345" customWidth="1"/>
    <col min="9743" max="9743" width="6.85546875" style="345" customWidth="1"/>
    <col min="9744" max="9750" width="6.42578125" style="345" customWidth="1"/>
    <col min="9751" max="9751" width="7.42578125" style="345" customWidth="1"/>
    <col min="9752" max="9984" width="11.42578125" style="345"/>
    <col min="9985" max="9985" width="0.140625" style="345" customWidth="1"/>
    <col min="9986" max="9986" width="2.7109375" style="345" customWidth="1"/>
    <col min="9987" max="9987" width="15.42578125" style="345" customWidth="1"/>
    <col min="9988" max="9988" width="1.28515625" style="345" customWidth="1"/>
    <col min="9989" max="9989" width="71.42578125" style="345" customWidth="1"/>
    <col min="9990" max="9992" width="6.85546875" style="345" customWidth="1"/>
    <col min="9993" max="9994" width="6.42578125" style="345" customWidth="1"/>
    <col min="9995" max="9995" width="6.85546875" style="345" customWidth="1"/>
    <col min="9996" max="9998" width="6.42578125" style="345" customWidth="1"/>
    <col min="9999" max="9999" width="6.85546875" style="345" customWidth="1"/>
    <col min="10000" max="10006" width="6.42578125" style="345" customWidth="1"/>
    <col min="10007" max="10007" width="7.42578125" style="345" customWidth="1"/>
    <col min="10008" max="10240" width="11.42578125" style="345"/>
    <col min="10241" max="10241" width="0.140625" style="345" customWidth="1"/>
    <col min="10242" max="10242" width="2.7109375" style="345" customWidth="1"/>
    <col min="10243" max="10243" width="15.42578125" style="345" customWidth="1"/>
    <col min="10244" max="10244" width="1.28515625" style="345" customWidth="1"/>
    <col min="10245" max="10245" width="71.42578125" style="345" customWidth="1"/>
    <col min="10246" max="10248" width="6.85546875" style="345" customWidth="1"/>
    <col min="10249" max="10250" width="6.42578125" style="345" customWidth="1"/>
    <col min="10251" max="10251" width="6.85546875" style="345" customWidth="1"/>
    <col min="10252" max="10254" width="6.42578125" style="345" customWidth="1"/>
    <col min="10255" max="10255" width="6.85546875" style="345" customWidth="1"/>
    <col min="10256" max="10262" width="6.42578125" style="345" customWidth="1"/>
    <col min="10263" max="10263" width="7.42578125" style="345" customWidth="1"/>
    <col min="10264" max="10496" width="11.42578125" style="345"/>
    <col min="10497" max="10497" width="0.140625" style="345" customWidth="1"/>
    <col min="10498" max="10498" width="2.7109375" style="345" customWidth="1"/>
    <col min="10499" max="10499" width="15.42578125" style="345" customWidth="1"/>
    <col min="10500" max="10500" width="1.28515625" style="345" customWidth="1"/>
    <col min="10501" max="10501" width="71.42578125" style="345" customWidth="1"/>
    <col min="10502" max="10504" width="6.85546875" style="345" customWidth="1"/>
    <col min="10505" max="10506" width="6.42578125" style="345" customWidth="1"/>
    <col min="10507" max="10507" width="6.85546875" style="345" customWidth="1"/>
    <col min="10508" max="10510" width="6.42578125" style="345" customWidth="1"/>
    <col min="10511" max="10511" width="6.85546875" style="345" customWidth="1"/>
    <col min="10512" max="10518" width="6.42578125" style="345" customWidth="1"/>
    <col min="10519" max="10519" width="7.42578125" style="345" customWidth="1"/>
    <col min="10520" max="10752" width="11.42578125" style="345"/>
    <col min="10753" max="10753" width="0.140625" style="345" customWidth="1"/>
    <col min="10754" max="10754" width="2.7109375" style="345" customWidth="1"/>
    <col min="10755" max="10755" width="15.42578125" style="345" customWidth="1"/>
    <col min="10756" max="10756" width="1.28515625" style="345" customWidth="1"/>
    <col min="10757" max="10757" width="71.42578125" style="345" customWidth="1"/>
    <col min="10758" max="10760" width="6.85546875" style="345" customWidth="1"/>
    <col min="10761" max="10762" width="6.42578125" style="345" customWidth="1"/>
    <col min="10763" max="10763" width="6.85546875" style="345" customWidth="1"/>
    <col min="10764" max="10766" width="6.42578125" style="345" customWidth="1"/>
    <col min="10767" max="10767" width="6.85546875" style="345" customWidth="1"/>
    <col min="10768" max="10774" width="6.42578125" style="345" customWidth="1"/>
    <col min="10775" max="10775" width="7.42578125" style="345" customWidth="1"/>
    <col min="10776" max="11008" width="11.42578125" style="345"/>
    <col min="11009" max="11009" width="0.140625" style="345" customWidth="1"/>
    <col min="11010" max="11010" width="2.7109375" style="345" customWidth="1"/>
    <col min="11011" max="11011" width="15.42578125" style="345" customWidth="1"/>
    <col min="11012" max="11012" width="1.28515625" style="345" customWidth="1"/>
    <col min="11013" max="11013" width="71.42578125" style="345" customWidth="1"/>
    <col min="11014" max="11016" width="6.85546875" style="345" customWidth="1"/>
    <col min="11017" max="11018" width="6.42578125" style="345" customWidth="1"/>
    <col min="11019" max="11019" width="6.85546875" style="345" customWidth="1"/>
    <col min="11020" max="11022" width="6.42578125" style="345" customWidth="1"/>
    <col min="11023" max="11023" width="6.85546875" style="345" customWidth="1"/>
    <col min="11024" max="11030" width="6.42578125" style="345" customWidth="1"/>
    <col min="11031" max="11031" width="7.42578125" style="345" customWidth="1"/>
    <col min="11032" max="11264" width="11.42578125" style="345"/>
    <col min="11265" max="11265" width="0.140625" style="345" customWidth="1"/>
    <col min="11266" max="11266" width="2.7109375" style="345" customWidth="1"/>
    <col min="11267" max="11267" width="15.42578125" style="345" customWidth="1"/>
    <col min="11268" max="11268" width="1.28515625" style="345" customWidth="1"/>
    <col min="11269" max="11269" width="71.42578125" style="345" customWidth="1"/>
    <col min="11270" max="11272" width="6.85546875" style="345" customWidth="1"/>
    <col min="11273" max="11274" width="6.42578125" style="345" customWidth="1"/>
    <col min="11275" max="11275" width="6.85546875" style="345" customWidth="1"/>
    <col min="11276" max="11278" width="6.42578125" style="345" customWidth="1"/>
    <col min="11279" max="11279" width="6.85546875" style="345" customWidth="1"/>
    <col min="11280" max="11286" width="6.42578125" style="345" customWidth="1"/>
    <col min="11287" max="11287" width="7.42578125" style="345" customWidth="1"/>
    <col min="11288" max="11520" width="11.42578125" style="345"/>
    <col min="11521" max="11521" width="0.140625" style="345" customWidth="1"/>
    <col min="11522" max="11522" width="2.7109375" style="345" customWidth="1"/>
    <col min="11523" max="11523" width="15.42578125" style="345" customWidth="1"/>
    <col min="11524" max="11524" width="1.28515625" style="345" customWidth="1"/>
    <col min="11525" max="11525" width="71.42578125" style="345" customWidth="1"/>
    <col min="11526" max="11528" width="6.85546875" style="345" customWidth="1"/>
    <col min="11529" max="11530" width="6.42578125" style="345" customWidth="1"/>
    <col min="11531" max="11531" width="6.85546875" style="345" customWidth="1"/>
    <col min="11532" max="11534" width="6.42578125" style="345" customWidth="1"/>
    <col min="11535" max="11535" width="6.85546875" style="345" customWidth="1"/>
    <col min="11536" max="11542" width="6.42578125" style="345" customWidth="1"/>
    <col min="11543" max="11543" width="7.42578125" style="345" customWidth="1"/>
    <col min="11544" max="11776" width="11.42578125" style="345"/>
    <col min="11777" max="11777" width="0.140625" style="345" customWidth="1"/>
    <col min="11778" max="11778" width="2.7109375" style="345" customWidth="1"/>
    <col min="11779" max="11779" width="15.42578125" style="345" customWidth="1"/>
    <col min="11780" max="11780" width="1.28515625" style="345" customWidth="1"/>
    <col min="11781" max="11781" width="71.42578125" style="345" customWidth="1"/>
    <col min="11782" max="11784" width="6.85546875" style="345" customWidth="1"/>
    <col min="11785" max="11786" width="6.42578125" style="345" customWidth="1"/>
    <col min="11787" max="11787" width="6.85546875" style="345" customWidth="1"/>
    <col min="11788" max="11790" width="6.42578125" style="345" customWidth="1"/>
    <col min="11791" max="11791" width="6.85546875" style="345" customWidth="1"/>
    <col min="11792" max="11798" width="6.42578125" style="345" customWidth="1"/>
    <col min="11799" max="11799" width="7.42578125" style="345" customWidth="1"/>
    <col min="11800" max="12032" width="11.42578125" style="345"/>
    <col min="12033" max="12033" width="0.140625" style="345" customWidth="1"/>
    <col min="12034" max="12034" width="2.7109375" style="345" customWidth="1"/>
    <col min="12035" max="12035" width="15.42578125" style="345" customWidth="1"/>
    <col min="12036" max="12036" width="1.28515625" style="345" customWidth="1"/>
    <col min="12037" max="12037" width="71.42578125" style="345" customWidth="1"/>
    <col min="12038" max="12040" width="6.85546875" style="345" customWidth="1"/>
    <col min="12041" max="12042" width="6.42578125" style="345" customWidth="1"/>
    <col min="12043" max="12043" width="6.85546875" style="345" customWidth="1"/>
    <col min="12044" max="12046" width="6.42578125" style="345" customWidth="1"/>
    <col min="12047" max="12047" width="6.85546875" style="345" customWidth="1"/>
    <col min="12048" max="12054" width="6.42578125" style="345" customWidth="1"/>
    <col min="12055" max="12055" width="7.42578125" style="345" customWidth="1"/>
    <col min="12056" max="12288" width="11.42578125" style="345"/>
    <col min="12289" max="12289" width="0.140625" style="345" customWidth="1"/>
    <col min="12290" max="12290" width="2.7109375" style="345" customWidth="1"/>
    <col min="12291" max="12291" width="15.42578125" style="345" customWidth="1"/>
    <col min="12292" max="12292" width="1.28515625" style="345" customWidth="1"/>
    <col min="12293" max="12293" width="71.42578125" style="345" customWidth="1"/>
    <col min="12294" max="12296" width="6.85546875" style="345" customWidth="1"/>
    <col min="12297" max="12298" width="6.42578125" style="345" customWidth="1"/>
    <col min="12299" max="12299" width="6.85546875" style="345" customWidth="1"/>
    <col min="12300" max="12302" width="6.42578125" style="345" customWidth="1"/>
    <col min="12303" max="12303" width="6.85546875" style="345" customWidth="1"/>
    <col min="12304" max="12310" width="6.42578125" style="345" customWidth="1"/>
    <col min="12311" max="12311" width="7.42578125" style="345" customWidth="1"/>
    <col min="12312" max="12544" width="11.42578125" style="345"/>
    <col min="12545" max="12545" width="0.140625" style="345" customWidth="1"/>
    <col min="12546" max="12546" width="2.7109375" style="345" customWidth="1"/>
    <col min="12547" max="12547" width="15.42578125" style="345" customWidth="1"/>
    <col min="12548" max="12548" width="1.28515625" style="345" customWidth="1"/>
    <col min="12549" max="12549" width="71.42578125" style="345" customWidth="1"/>
    <col min="12550" max="12552" width="6.85546875" style="345" customWidth="1"/>
    <col min="12553" max="12554" width="6.42578125" style="345" customWidth="1"/>
    <col min="12555" max="12555" width="6.85546875" style="345" customWidth="1"/>
    <col min="12556" max="12558" width="6.42578125" style="345" customWidth="1"/>
    <col min="12559" max="12559" width="6.85546875" style="345" customWidth="1"/>
    <col min="12560" max="12566" width="6.42578125" style="345" customWidth="1"/>
    <col min="12567" max="12567" width="7.42578125" style="345" customWidth="1"/>
    <col min="12568" max="12800" width="11.42578125" style="345"/>
    <col min="12801" max="12801" width="0.140625" style="345" customWidth="1"/>
    <col min="12802" max="12802" width="2.7109375" style="345" customWidth="1"/>
    <col min="12803" max="12803" width="15.42578125" style="345" customWidth="1"/>
    <col min="12804" max="12804" width="1.28515625" style="345" customWidth="1"/>
    <col min="12805" max="12805" width="71.42578125" style="345" customWidth="1"/>
    <col min="12806" max="12808" width="6.85546875" style="345" customWidth="1"/>
    <col min="12809" max="12810" width="6.42578125" style="345" customWidth="1"/>
    <col min="12811" max="12811" width="6.85546875" style="345" customWidth="1"/>
    <col min="12812" max="12814" width="6.42578125" style="345" customWidth="1"/>
    <col min="12815" max="12815" width="6.85546875" style="345" customWidth="1"/>
    <col min="12816" max="12822" width="6.42578125" style="345" customWidth="1"/>
    <col min="12823" max="12823" width="7.42578125" style="345" customWidth="1"/>
    <col min="12824" max="13056" width="11.42578125" style="345"/>
    <col min="13057" max="13057" width="0.140625" style="345" customWidth="1"/>
    <col min="13058" max="13058" width="2.7109375" style="345" customWidth="1"/>
    <col min="13059" max="13059" width="15.42578125" style="345" customWidth="1"/>
    <col min="13060" max="13060" width="1.28515625" style="345" customWidth="1"/>
    <col min="13061" max="13061" width="71.42578125" style="345" customWidth="1"/>
    <col min="13062" max="13064" width="6.85546875" style="345" customWidth="1"/>
    <col min="13065" max="13066" width="6.42578125" style="345" customWidth="1"/>
    <col min="13067" max="13067" width="6.85546875" style="345" customWidth="1"/>
    <col min="13068" max="13070" width="6.42578125" style="345" customWidth="1"/>
    <col min="13071" max="13071" width="6.85546875" style="345" customWidth="1"/>
    <col min="13072" max="13078" width="6.42578125" style="345" customWidth="1"/>
    <col min="13079" max="13079" width="7.42578125" style="345" customWidth="1"/>
    <col min="13080" max="13312" width="11.42578125" style="345"/>
    <col min="13313" max="13313" width="0.140625" style="345" customWidth="1"/>
    <col min="13314" max="13314" width="2.7109375" style="345" customWidth="1"/>
    <col min="13315" max="13315" width="15.42578125" style="345" customWidth="1"/>
    <col min="13316" max="13316" width="1.28515625" style="345" customWidth="1"/>
    <col min="13317" max="13317" width="71.42578125" style="345" customWidth="1"/>
    <col min="13318" max="13320" width="6.85546875" style="345" customWidth="1"/>
    <col min="13321" max="13322" width="6.42578125" style="345" customWidth="1"/>
    <col min="13323" max="13323" width="6.85546875" style="345" customWidth="1"/>
    <col min="13324" max="13326" width="6.42578125" style="345" customWidth="1"/>
    <col min="13327" max="13327" width="6.85546875" style="345" customWidth="1"/>
    <col min="13328" max="13334" width="6.42578125" style="345" customWidth="1"/>
    <col min="13335" max="13335" width="7.42578125" style="345" customWidth="1"/>
    <col min="13336" max="13568" width="11.42578125" style="345"/>
    <col min="13569" max="13569" width="0.140625" style="345" customWidth="1"/>
    <col min="13570" max="13570" width="2.7109375" style="345" customWidth="1"/>
    <col min="13571" max="13571" width="15.42578125" style="345" customWidth="1"/>
    <col min="13572" max="13572" width="1.28515625" style="345" customWidth="1"/>
    <col min="13573" max="13573" width="71.42578125" style="345" customWidth="1"/>
    <col min="13574" max="13576" width="6.85546875" style="345" customWidth="1"/>
    <col min="13577" max="13578" width="6.42578125" style="345" customWidth="1"/>
    <col min="13579" max="13579" width="6.85546875" style="345" customWidth="1"/>
    <col min="13580" max="13582" width="6.42578125" style="345" customWidth="1"/>
    <col min="13583" max="13583" width="6.85546875" style="345" customWidth="1"/>
    <col min="13584" max="13590" width="6.42578125" style="345" customWidth="1"/>
    <col min="13591" max="13591" width="7.42578125" style="345" customWidth="1"/>
    <col min="13592" max="13824" width="11.42578125" style="345"/>
    <col min="13825" max="13825" width="0.140625" style="345" customWidth="1"/>
    <col min="13826" max="13826" width="2.7109375" style="345" customWidth="1"/>
    <col min="13827" max="13827" width="15.42578125" style="345" customWidth="1"/>
    <col min="13828" max="13828" width="1.28515625" style="345" customWidth="1"/>
    <col min="13829" max="13829" width="71.42578125" style="345" customWidth="1"/>
    <col min="13830" max="13832" width="6.85546875" style="345" customWidth="1"/>
    <col min="13833" max="13834" width="6.42578125" style="345" customWidth="1"/>
    <col min="13835" max="13835" width="6.85546875" style="345" customWidth="1"/>
    <col min="13836" max="13838" width="6.42578125" style="345" customWidth="1"/>
    <col min="13839" max="13839" width="6.85546875" style="345" customWidth="1"/>
    <col min="13840" max="13846" width="6.42578125" style="345" customWidth="1"/>
    <col min="13847" max="13847" width="7.42578125" style="345" customWidth="1"/>
    <col min="13848" max="14080" width="11.42578125" style="345"/>
    <col min="14081" max="14081" width="0.140625" style="345" customWidth="1"/>
    <col min="14082" max="14082" width="2.7109375" style="345" customWidth="1"/>
    <col min="14083" max="14083" width="15.42578125" style="345" customWidth="1"/>
    <col min="14084" max="14084" width="1.28515625" style="345" customWidth="1"/>
    <col min="14085" max="14085" width="71.42578125" style="345" customWidth="1"/>
    <col min="14086" max="14088" width="6.85546875" style="345" customWidth="1"/>
    <col min="14089" max="14090" width="6.42578125" style="345" customWidth="1"/>
    <col min="14091" max="14091" width="6.85546875" style="345" customWidth="1"/>
    <col min="14092" max="14094" width="6.42578125" style="345" customWidth="1"/>
    <col min="14095" max="14095" width="6.85546875" style="345" customWidth="1"/>
    <col min="14096" max="14102" width="6.42578125" style="345" customWidth="1"/>
    <col min="14103" max="14103" width="7.42578125" style="345" customWidth="1"/>
    <col min="14104" max="14336" width="11.42578125" style="345"/>
    <col min="14337" max="14337" width="0.140625" style="345" customWidth="1"/>
    <col min="14338" max="14338" width="2.7109375" style="345" customWidth="1"/>
    <col min="14339" max="14339" width="15.42578125" style="345" customWidth="1"/>
    <col min="14340" max="14340" width="1.28515625" style="345" customWidth="1"/>
    <col min="14341" max="14341" width="71.42578125" style="345" customWidth="1"/>
    <col min="14342" max="14344" width="6.85546875" style="345" customWidth="1"/>
    <col min="14345" max="14346" width="6.42578125" style="345" customWidth="1"/>
    <col min="14347" max="14347" width="6.85546875" style="345" customWidth="1"/>
    <col min="14348" max="14350" width="6.42578125" style="345" customWidth="1"/>
    <col min="14351" max="14351" width="6.85546875" style="345" customWidth="1"/>
    <col min="14352" max="14358" width="6.42578125" style="345" customWidth="1"/>
    <col min="14359" max="14359" width="7.42578125" style="345" customWidth="1"/>
    <col min="14360" max="14592" width="11.42578125" style="345"/>
    <col min="14593" max="14593" width="0.140625" style="345" customWidth="1"/>
    <col min="14594" max="14594" width="2.7109375" style="345" customWidth="1"/>
    <col min="14595" max="14595" width="15.42578125" style="345" customWidth="1"/>
    <col min="14596" max="14596" width="1.28515625" style="345" customWidth="1"/>
    <col min="14597" max="14597" width="71.42578125" style="345" customWidth="1"/>
    <col min="14598" max="14600" width="6.85546875" style="345" customWidth="1"/>
    <col min="14601" max="14602" width="6.42578125" style="345" customWidth="1"/>
    <col min="14603" max="14603" width="6.85546875" style="345" customWidth="1"/>
    <col min="14604" max="14606" width="6.42578125" style="345" customWidth="1"/>
    <col min="14607" max="14607" width="6.85546875" style="345" customWidth="1"/>
    <col min="14608" max="14614" width="6.42578125" style="345" customWidth="1"/>
    <col min="14615" max="14615" width="7.42578125" style="345" customWidth="1"/>
    <col min="14616" max="14848" width="11.42578125" style="345"/>
    <col min="14849" max="14849" width="0.140625" style="345" customWidth="1"/>
    <col min="14850" max="14850" width="2.7109375" style="345" customWidth="1"/>
    <col min="14851" max="14851" width="15.42578125" style="345" customWidth="1"/>
    <col min="14852" max="14852" width="1.28515625" style="345" customWidth="1"/>
    <col min="14853" max="14853" width="71.42578125" style="345" customWidth="1"/>
    <col min="14854" max="14856" width="6.85546875" style="345" customWidth="1"/>
    <col min="14857" max="14858" width="6.42578125" style="345" customWidth="1"/>
    <col min="14859" max="14859" width="6.85546875" style="345" customWidth="1"/>
    <col min="14860" max="14862" width="6.42578125" style="345" customWidth="1"/>
    <col min="14863" max="14863" width="6.85546875" style="345" customWidth="1"/>
    <col min="14864" max="14870" width="6.42578125" style="345" customWidth="1"/>
    <col min="14871" max="14871" width="7.42578125" style="345" customWidth="1"/>
    <col min="14872" max="15104" width="11.42578125" style="345"/>
    <col min="15105" max="15105" width="0.140625" style="345" customWidth="1"/>
    <col min="15106" max="15106" width="2.7109375" style="345" customWidth="1"/>
    <col min="15107" max="15107" width="15.42578125" style="345" customWidth="1"/>
    <col min="15108" max="15108" width="1.28515625" style="345" customWidth="1"/>
    <col min="15109" max="15109" width="71.42578125" style="345" customWidth="1"/>
    <col min="15110" max="15112" width="6.85546875" style="345" customWidth="1"/>
    <col min="15113" max="15114" width="6.42578125" style="345" customWidth="1"/>
    <col min="15115" max="15115" width="6.85546875" style="345" customWidth="1"/>
    <col min="15116" max="15118" width="6.42578125" style="345" customWidth="1"/>
    <col min="15119" max="15119" width="6.85546875" style="345" customWidth="1"/>
    <col min="15120" max="15126" width="6.42578125" style="345" customWidth="1"/>
    <col min="15127" max="15127" width="7.42578125" style="345" customWidth="1"/>
    <col min="15128" max="15360" width="11.42578125" style="345"/>
    <col min="15361" max="15361" width="0.140625" style="345" customWidth="1"/>
    <col min="15362" max="15362" width="2.7109375" style="345" customWidth="1"/>
    <col min="15363" max="15363" width="15.42578125" style="345" customWidth="1"/>
    <col min="15364" max="15364" width="1.28515625" style="345" customWidth="1"/>
    <col min="15365" max="15365" width="71.42578125" style="345" customWidth="1"/>
    <col min="15366" max="15368" width="6.85546875" style="345" customWidth="1"/>
    <col min="15369" max="15370" width="6.42578125" style="345" customWidth="1"/>
    <col min="15371" max="15371" width="6.85546875" style="345" customWidth="1"/>
    <col min="15372" max="15374" width="6.42578125" style="345" customWidth="1"/>
    <col min="15375" max="15375" width="6.85546875" style="345" customWidth="1"/>
    <col min="15376" max="15382" width="6.42578125" style="345" customWidth="1"/>
    <col min="15383" max="15383" width="7.42578125" style="345" customWidth="1"/>
    <col min="15384" max="15616" width="11.42578125" style="345"/>
    <col min="15617" max="15617" width="0.140625" style="345" customWidth="1"/>
    <col min="15618" max="15618" width="2.7109375" style="345" customWidth="1"/>
    <col min="15619" max="15619" width="15.42578125" style="345" customWidth="1"/>
    <col min="15620" max="15620" width="1.28515625" style="345" customWidth="1"/>
    <col min="15621" max="15621" width="71.42578125" style="345" customWidth="1"/>
    <col min="15622" max="15624" width="6.85546875" style="345" customWidth="1"/>
    <col min="15625" max="15626" width="6.42578125" style="345" customWidth="1"/>
    <col min="15627" max="15627" width="6.85546875" style="345" customWidth="1"/>
    <col min="15628" max="15630" width="6.42578125" style="345" customWidth="1"/>
    <col min="15631" max="15631" width="6.85546875" style="345" customWidth="1"/>
    <col min="15632" max="15638" width="6.42578125" style="345" customWidth="1"/>
    <col min="15639" max="15639" width="7.42578125" style="345" customWidth="1"/>
    <col min="15640" max="15872" width="11.42578125" style="345"/>
    <col min="15873" max="15873" width="0.140625" style="345" customWidth="1"/>
    <col min="15874" max="15874" width="2.7109375" style="345" customWidth="1"/>
    <col min="15875" max="15875" width="15.42578125" style="345" customWidth="1"/>
    <col min="15876" max="15876" width="1.28515625" style="345" customWidth="1"/>
    <col min="15877" max="15877" width="71.42578125" style="345" customWidth="1"/>
    <col min="15878" max="15880" width="6.85546875" style="345" customWidth="1"/>
    <col min="15881" max="15882" width="6.42578125" style="345" customWidth="1"/>
    <col min="15883" max="15883" width="6.85546875" style="345" customWidth="1"/>
    <col min="15884" max="15886" width="6.42578125" style="345" customWidth="1"/>
    <col min="15887" max="15887" width="6.85546875" style="345" customWidth="1"/>
    <col min="15888" max="15894" width="6.42578125" style="345" customWidth="1"/>
    <col min="15895" max="15895" width="7.42578125" style="345" customWidth="1"/>
    <col min="15896" max="16128" width="11.42578125" style="345"/>
    <col min="16129" max="16129" width="0.140625" style="345" customWidth="1"/>
    <col min="16130" max="16130" width="2.7109375" style="345" customWidth="1"/>
    <col min="16131" max="16131" width="15.42578125" style="345" customWidth="1"/>
    <col min="16132" max="16132" width="1.28515625" style="345" customWidth="1"/>
    <col min="16133" max="16133" width="71.42578125" style="345" customWidth="1"/>
    <col min="16134" max="16136" width="6.85546875" style="345" customWidth="1"/>
    <col min="16137" max="16138" width="6.42578125" style="345" customWidth="1"/>
    <col min="16139" max="16139" width="6.85546875" style="345" customWidth="1"/>
    <col min="16140" max="16142" width="6.42578125" style="345" customWidth="1"/>
    <col min="16143" max="16143" width="6.85546875" style="345" customWidth="1"/>
    <col min="16144" max="16150" width="6.42578125" style="345" customWidth="1"/>
    <col min="16151" max="16151" width="7.42578125" style="345" customWidth="1"/>
    <col min="16152" max="16384" width="11.42578125" style="345"/>
  </cols>
  <sheetData>
    <row r="1" spans="3:21" ht="0.75" customHeight="1"/>
    <row r="2" spans="3:21" ht="21" customHeight="1">
      <c r="E2" s="343" t="s">
        <v>36</v>
      </c>
    </row>
    <row r="3" spans="3:21" ht="15" customHeight="1">
      <c r="E3" s="987" t="s">
        <v>559</v>
      </c>
    </row>
    <row r="4" spans="3:21" ht="20.25" customHeight="1">
      <c r="C4" s="6" t="str">
        <f>Indice!C4</f>
        <v>Producción de energía eléctrica</v>
      </c>
    </row>
    <row r="5" spans="3:21" ht="12.75" customHeight="1"/>
    <row r="6" spans="3:21" ht="13.5" customHeight="1"/>
    <row r="7" spans="3:21" ht="12.75" customHeight="1">
      <c r="C7" s="1086" t="s">
        <v>485</v>
      </c>
      <c r="E7" s="610"/>
    </row>
    <row r="8" spans="3:21" ht="12.75" customHeight="1">
      <c r="C8" s="1086"/>
      <c r="E8" s="610"/>
      <c r="J8" s="1085"/>
      <c r="K8" s="1085"/>
      <c r="L8" s="1085"/>
      <c r="M8" s="1085"/>
      <c r="N8" s="1085"/>
      <c r="O8" s="1085"/>
      <c r="P8" s="1085"/>
      <c r="Q8" s="1085"/>
      <c r="R8" s="1085"/>
      <c r="S8" s="1085"/>
      <c r="T8" s="1085"/>
      <c r="U8" s="1085"/>
    </row>
    <row r="9" spans="3:21" ht="12.75" customHeight="1">
      <c r="C9" s="1086"/>
      <c r="E9" s="610"/>
    </row>
    <row r="10" spans="3:21" ht="12.75" customHeight="1">
      <c r="C10" s="327" t="s">
        <v>1</v>
      </c>
      <c r="E10" s="610"/>
    </row>
    <row r="11" spans="3:21" ht="12.75" customHeight="1">
      <c r="C11" s="765"/>
      <c r="E11" s="610"/>
    </row>
    <row r="12" spans="3:21" ht="12.75" customHeight="1">
      <c r="E12" s="610"/>
    </row>
    <row r="13" spans="3:21" ht="12.75" customHeight="1">
      <c r="E13" s="610"/>
    </row>
    <row r="14" spans="3:21" ht="12.75" customHeight="1">
      <c r="E14" s="610"/>
    </row>
    <row r="15" spans="3:21" ht="12.75" customHeight="1">
      <c r="E15" s="610"/>
    </row>
    <row r="16" spans="3:21" ht="12.75" customHeight="1">
      <c r="E16" s="610"/>
    </row>
    <row r="17" spans="5:5" ht="12.75" customHeight="1">
      <c r="E17" s="610"/>
    </row>
    <row r="18" spans="5:5" ht="12.75" customHeight="1">
      <c r="E18" s="610"/>
    </row>
    <row r="19" spans="5:5" ht="12.75" customHeight="1">
      <c r="E19" s="610"/>
    </row>
    <row r="20" spans="5:5" ht="12.75" customHeight="1">
      <c r="E20" s="610"/>
    </row>
    <row r="21" spans="5:5" ht="12.75" customHeight="1">
      <c r="E21" s="610"/>
    </row>
    <row r="22" spans="5:5" ht="12.75" customHeight="1">
      <c r="E22" s="610"/>
    </row>
    <row r="23" spans="5:5" ht="12.75" customHeight="1">
      <c r="E23" s="610"/>
    </row>
    <row r="24" spans="5:5" ht="12.75" customHeight="1">
      <c r="E24" s="611"/>
    </row>
    <row r="25" spans="5:5" ht="12.75" customHeight="1">
      <c r="E25" s="190"/>
    </row>
    <row r="26" spans="5:5" ht="12.75" customHeight="1">
      <c r="E26" s="190"/>
    </row>
  </sheetData>
  <mergeCells count="2">
    <mergeCell ref="J8:U8"/>
    <mergeCell ref="C7:C9"/>
  </mergeCells>
  <hyperlinks>
    <hyperlink ref="C4" location="Indice!A1" display="Indice!A1" xr:uid="{00000000-0004-0000-2E00-000000000000}"/>
  </hyperlinks>
  <printOptions horizontalCentered="1" verticalCentered="1"/>
  <pageMargins left="0.39370078740157483" right="0.78740157480314965" top="0.39370078740157483" bottom="0.98425196850393704" header="0" footer="0"/>
  <pageSetup paperSize="9" orientation="landscape" verticalDpi="4294967292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161">
    <pageSetUpPr autoPageBreaks="0"/>
  </sheetPr>
  <dimension ref="C1:G27"/>
  <sheetViews>
    <sheetView showGridLines="0" showRowColHeaders="0" showOutlineSymbols="0" zoomScaleNormal="100" workbookViewId="0">
      <selection activeCell="B2" sqref="B2"/>
    </sheetView>
  </sheetViews>
  <sheetFormatPr baseColWidth="10" defaultRowHeight="11.25"/>
  <cols>
    <col min="1" max="1" width="0.140625" style="171" customWidth="1"/>
    <col min="2" max="2" width="2.7109375" style="171" customWidth="1"/>
    <col min="3" max="3" width="23.7109375" style="171" customWidth="1"/>
    <col min="4" max="4" width="1.28515625" style="171" customWidth="1"/>
    <col min="5" max="5" width="105.7109375" style="171" customWidth="1"/>
    <col min="6" max="256" width="11.42578125" style="171"/>
    <col min="257" max="257" width="0.140625" style="171" customWidth="1"/>
    <col min="258" max="258" width="2.7109375" style="171" customWidth="1"/>
    <col min="259" max="259" width="15.42578125" style="171" customWidth="1"/>
    <col min="260" max="260" width="1.28515625" style="171" customWidth="1"/>
    <col min="261" max="261" width="71.42578125" style="171" customWidth="1"/>
    <col min="262" max="262" width="6.5703125" style="171" bestFit="1" customWidth="1"/>
    <col min="263" max="264" width="6.5703125" style="171" customWidth="1"/>
    <col min="265" max="265" width="4" style="171" bestFit="1" customWidth="1"/>
    <col min="266" max="268" width="6.5703125" style="171" bestFit="1" customWidth="1"/>
    <col min="269" max="269" width="6.5703125" style="171" customWidth="1"/>
    <col min="270" max="272" width="6.5703125" style="171" bestFit="1" customWidth="1"/>
    <col min="273" max="273" width="4" style="171" bestFit="1" customWidth="1"/>
    <col min="274" max="274" width="3.5703125" style="171" bestFit="1" customWidth="1"/>
    <col min="275" max="275" width="4" style="171" bestFit="1" customWidth="1"/>
    <col min="276" max="276" width="5.5703125" style="171" bestFit="1" customWidth="1"/>
    <col min="277" max="277" width="4" style="171" bestFit="1" customWidth="1"/>
    <col min="278" max="278" width="5.5703125" style="171" bestFit="1" customWidth="1"/>
    <col min="279" max="279" width="0.7109375" style="171" customWidth="1"/>
    <col min="280" max="280" width="9.140625" style="171" bestFit="1" customWidth="1"/>
    <col min="281" max="281" width="0.85546875" style="171" customWidth="1"/>
    <col min="282" max="282" width="7.5703125" style="171" bestFit="1" customWidth="1"/>
    <col min="283" max="512" width="11.42578125" style="171"/>
    <col min="513" max="513" width="0.140625" style="171" customWidth="1"/>
    <col min="514" max="514" width="2.7109375" style="171" customWidth="1"/>
    <col min="515" max="515" width="15.42578125" style="171" customWidth="1"/>
    <col min="516" max="516" width="1.28515625" style="171" customWidth="1"/>
    <col min="517" max="517" width="71.42578125" style="171" customWidth="1"/>
    <col min="518" max="518" width="6.5703125" style="171" bestFit="1" customWidth="1"/>
    <col min="519" max="520" width="6.5703125" style="171" customWidth="1"/>
    <col min="521" max="521" width="4" style="171" bestFit="1" customWidth="1"/>
    <col min="522" max="524" width="6.5703125" style="171" bestFit="1" customWidth="1"/>
    <col min="525" max="525" width="6.5703125" style="171" customWidth="1"/>
    <col min="526" max="528" width="6.5703125" style="171" bestFit="1" customWidth="1"/>
    <col min="529" max="529" width="4" style="171" bestFit="1" customWidth="1"/>
    <col min="530" max="530" width="3.5703125" style="171" bestFit="1" customWidth="1"/>
    <col min="531" max="531" width="4" style="171" bestFit="1" customWidth="1"/>
    <col min="532" max="532" width="5.5703125" style="171" bestFit="1" customWidth="1"/>
    <col min="533" max="533" width="4" style="171" bestFit="1" customWidth="1"/>
    <col min="534" max="534" width="5.5703125" style="171" bestFit="1" customWidth="1"/>
    <col min="535" max="535" width="0.7109375" style="171" customWidth="1"/>
    <col min="536" max="536" width="9.140625" style="171" bestFit="1" customWidth="1"/>
    <col min="537" max="537" width="0.85546875" style="171" customWidth="1"/>
    <col min="538" max="538" width="7.5703125" style="171" bestFit="1" customWidth="1"/>
    <col min="539" max="768" width="11.42578125" style="171"/>
    <col min="769" max="769" width="0.140625" style="171" customWidth="1"/>
    <col min="770" max="770" width="2.7109375" style="171" customWidth="1"/>
    <col min="771" max="771" width="15.42578125" style="171" customWidth="1"/>
    <col min="772" max="772" width="1.28515625" style="171" customWidth="1"/>
    <col min="773" max="773" width="71.42578125" style="171" customWidth="1"/>
    <col min="774" max="774" width="6.5703125" style="171" bestFit="1" customWidth="1"/>
    <col min="775" max="776" width="6.5703125" style="171" customWidth="1"/>
    <col min="777" max="777" width="4" style="171" bestFit="1" customWidth="1"/>
    <col min="778" max="780" width="6.5703125" style="171" bestFit="1" customWidth="1"/>
    <col min="781" max="781" width="6.5703125" style="171" customWidth="1"/>
    <col min="782" max="784" width="6.5703125" style="171" bestFit="1" customWidth="1"/>
    <col min="785" max="785" width="4" style="171" bestFit="1" customWidth="1"/>
    <col min="786" max="786" width="3.5703125" style="171" bestFit="1" customWidth="1"/>
    <col min="787" max="787" width="4" style="171" bestFit="1" customWidth="1"/>
    <col min="788" max="788" width="5.5703125" style="171" bestFit="1" customWidth="1"/>
    <col min="789" max="789" width="4" style="171" bestFit="1" customWidth="1"/>
    <col min="790" max="790" width="5.5703125" style="171" bestFit="1" customWidth="1"/>
    <col min="791" max="791" width="0.7109375" style="171" customWidth="1"/>
    <col min="792" max="792" width="9.140625" style="171" bestFit="1" customWidth="1"/>
    <col min="793" max="793" width="0.85546875" style="171" customWidth="1"/>
    <col min="794" max="794" width="7.5703125" style="171" bestFit="1" customWidth="1"/>
    <col min="795" max="1024" width="11.42578125" style="171"/>
    <col min="1025" max="1025" width="0.140625" style="171" customWidth="1"/>
    <col min="1026" max="1026" width="2.7109375" style="171" customWidth="1"/>
    <col min="1027" max="1027" width="15.42578125" style="171" customWidth="1"/>
    <col min="1028" max="1028" width="1.28515625" style="171" customWidth="1"/>
    <col min="1029" max="1029" width="71.42578125" style="171" customWidth="1"/>
    <col min="1030" max="1030" width="6.5703125" style="171" bestFit="1" customWidth="1"/>
    <col min="1031" max="1032" width="6.5703125" style="171" customWidth="1"/>
    <col min="1033" max="1033" width="4" style="171" bestFit="1" customWidth="1"/>
    <col min="1034" max="1036" width="6.5703125" style="171" bestFit="1" customWidth="1"/>
    <col min="1037" max="1037" width="6.5703125" style="171" customWidth="1"/>
    <col min="1038" max="1040" width="6.5703125" style="171" bestFit="1" customWidth="1"/>
    <col min="1041" max="1041" width="4" style="171" bestFit="1" customWidth="1"/>
    <col min="1042" max="1042" width="3.5703125" style="171" bestFit="1" customWidth="1"/>
    <col min="1043" max="1043" width="4" style="171" bestFit="1" customWidth="1"/>
    <col min="1044" max="1044" width="5.5703125" style="171" bestFit="1" customWidth="1"/>
    <col min="1045" max="1045" width="4" style="171" bestFit="1" customWidth="1"/>
    <col min="1046" max="1046" width="5.5703125" style="171" bestFit="1" customWidth="1"/>
    <col min="1047" max="1047" width="0.7109375" style="171" customWidth="1"/>
    <col min="1048" max="1048" width="9.140625" style="171" bestFit="1" customWidth="1"/>
    <col min="1049" max="1049" width="0.85546875" style="171" customWidth="1"/>
    <col min="1050" max="1050" width="7.5703125" style="171" bestFit="1" customWidth="1"/>
    <col min="1051" max="1280" width="11.42578125" style="171"/>
    <col min="1281" max="1281" width="0.140625" style="171" customWidth="1"/>
    <col min="1282" max="1282" width="2.7109375" style="171" customWidth="1"/>
    <col min="1283" max="1283" width="15.42578125" style="171" customWidth="1"/>
    <col min="1284" max="1284" width="1.28515625" style="171" customWidth="1"/>
    <col min="1285" max="1285" width="71.42578125" style="171" customWidth="1"/>
    <col min="1286" max="1286" width="6.5703125" style="171" bestFit="1" customWidth="1"/>
    <col min="1287" max="1288" width="6.5703125" style="171" customWidth="1"/>
    <col min="1289" max="1289" width="4" style="171" bestFit="1" customWidth="1"/>
    <col min="1290" max="1292" width="6.5703125" style="171" bestFit="1" customWidth="1"/>
    <col min="1293" max="1293" width="6.5703125" style="171" customWidth="1"/>
    <col min="1294" max="1296" width="6.5703125" style="171" bestFit="1" customWidth="1"/>
    <col min="1297" max="1297" width="4" style="171" bestFit="1" customWidth="1"/>
    <col min="1298" max="1298" width="3.5703125" style="171" bestFit="1" customWidth="1"/>
    <col min="1299" max="1299" width="4" style="171" bestFit="1" customWidth="1"/>
    <col min="1300" max="1300" width="5.5703125" style="171" bestFit="1" customWidth="1"/>
    <col min="1301" max="1301" width="4" style="171" bestFit="1" customWidth="1"/>
    <col min="1302" max="1302" width="5.5703125" style="171" bestFit="1" customWidth="1"/>
    <col min="1303" max="1303" width="0.7109375" style="171" customWidth="1"/>
    <col min="1304" max="1304" width="9.140625" style="171" bestFit="1" customWidth="1"/>
    <col min="1305" max="1305" width="0.85546875" style="171" customWidth="1"/>
    <col min="1306" max="1306" width="7.5703125" style="171" bestFit="1" customWidth="1"/>
    <col min="1307" max="1536" width="11.42578125" style="171"/>
    <col min="1537" max="1537" width="0.140625" style="171" customWidth="1"/>
    <col min="1538" max="1538" width="2.7109375" style="171" customWidth="1"/>
    <col min="1539" max="1539" width="15.42578125" style="171" customWidth="1"/>
    <col min="1540" max="1540" width="1.28515625" style="171" customWidth="1"/>
    <col min="1541" max="1541" width="71.42578125" style="171" customWidth="1"/>
    <col min="1542" max="1542" width="6.5703125" style="171" bestFit="1" customWidth="1"/>
    <col min="1543" max="1544" width="6.5703125" style="171" customWidth="1"/>
    <col min="1545" max="1545" width="4" style="171" bestFit="1" customWidth="1"/>
    <col min="1546" max="1548" width="6.5703125" style="171" bestFit="1" customWidth="1"/>
    <col min="1549" max="1549" width="6.5703125" style="171" customWidth="1"/>
    <col min="1550" max="1552" width="6.5703125" style="171" bestFit="1" customWidth="1"/>
    <col min="1553" max="1553" width="4" style="171" bestFit="1" customWidth="1"/>
    <col min="1554" max="1554" width="3.5703125" style="171" bestFit="1" customWidth="1"/>
    <col min="1555" max="1555" width="4" style="171" bestFit="1" customWidth="1"/>
    <col min="1556" max="1556" width="5.5703125" style="171" bestFit="1" customWidth="1"/>
    <col min="1557" max="1557" width="4" style="171" bestFit="1" customWidth="1"/>
    <col min="1558" max="1558" width="5.5703125" style="171" bestFit="1" customWidth="1"/>
    <col min="1559" max="1559" width="0.7109375" style="171" customWidth="1"/>
    <col min="1560" max="1560" width="9.140625" style="171" bestFit="1" customWidth="1"/>
    <col min="1561" max="1561" width="0.85546875" style="171" customWidth="1"/>
    <col min="1562" max="1562" width="7.5703125" style="171" bestFit="1" customWidth="1"/>
    <col min="1563" max="1792" width="11.42578125" style="171"/>
    <col min="1793" max="1793" width="0.140625" style="171" customWidth="1"/>
    <col min="1794" max="1794" width="2.7109375" style="171" customWidth="1"/>
    <col min="1795" max="1795" width="15.42578125" style="171" customWidth="1"/>
    <col min="1796" max="1796" width="1.28515625" style="171" customWidth="1"/>
    <col min="1797" max="1797" width="71.42578125" style="171" customWidth="1"/>
    <col min="1798" max="1798" width="6.5703125" style="171" bestFit="1" customWidth="1"/>
    <col min="1799" max="1800" width="6.5703125" style="171" customWidth="1"/>
    <col min="1801" max="1801" width="4" style="171" bestFit="1" customWidth="1"/>
    <col min="1802" max="1804" width="6.5703125" style="171" bestFit="1" customWidth="1"/>
    <col min="1805" max="1805" width="6.5703125" style="171" customWidth="1"/>
    <col min="1806" max="1808" width="6.5703125" style="171" bestFit="1" customWidth="1"/>
    <col min="1809" max="1809" width="4" style="171" bestFit="1" customWidth="1"/>
    <col min="1810" max="1810" width="3.5703125" style="171" bestFit="1" customWidth="1"/>
    <col min="1811" max="1811" width="4" style="171" bestFit="1" customWidth="1"/>
    <col min="1812" max="1812" width="5.5703125" style="171" bestFit="1" customWidth="1"/>
    <col min="1813" max="1813" width="4" style="171" bestFit="1" customWidth="1"/>
    <col min="1814" max="1814" width="5.5703125" style="171" bestFit="1" customWidth="1"/>
    <col min="1815" max="1815" width="0.7109375" style="171" customWidth="1"/>
    <col min="1816" max="1816" width="9.140625" style="171" bestFit="1" customWidth="1"/>
    <col min="1817" max="1817" width="0.85546875" style="171" customWidth="1"/>
    <col min="1818" max="1818" width="7.5703125" style="171" bestFit="1" customWidth="1"/>
    <col min="1819" max="2048" width="11.42578125" style="171"/>
    <col min="2049" max="2049" width="0.140625" style="171" customWidth="1"/>
    <col min="2050" max="2050" width="2.7109375" style="171" customWidth="1"/>
    <col min="2051" max="2051" width="15.42578125" style="171" customWidth="1"/>
    <col min="2052" max="2052" width="1.28515625" style="171" customWidth="1"/>
    <col min="2053" max="2053" width="71.42578125" style="171" customWidth="1"/>
    <col min="2054" max="2054" width="6.5703125" style="171" bestFit="1" customWidth="1"/>
    <col min="2055" max="2056" width="6.5703125" style="171" customWidth="1"/>
    <col min="2057" max="2057" width="4" style="171" bestFit="1" customWidth="1"/>
    <col min="2058" max="2060" width="6.5703125" style="171" bestFit="1" customWidth="1"/>
    <col min="2061" max="2061" width="6.5703125" style="171" customWidth="1"/>
    <col min="2062" max="2064" width="6.5703125" style="171" bestFit="1" customWidth="1"/>
    <col min="2065" max="2065" width="4" style="171" bestFit="1" customWidth="1"/>
    <col min="2066" max="2066" width="3.5703125" style="171" bestFit="1" customWidth="1"/>
    <col min="2067" max="2067" width="4" style="171" bestFit="1" customWidth="1"/>
    <col min="2068" max="2068" width="5.5703125" style="171" bestFit="1" customWidth="1"/>
    <col min="2069" max="2069" width="4" style="171" bestFit="1" customWidth="1"/>
    <col min="2070" max="2070" width="5.5703125" style="171" bestFit="1" customWidth="1"/>
    <col min="2071" max="2071" width="0.7109375" style="171" customWidth="1"/>
    <col min="2072" max="2072" width="9.140625" style="171" bestFit="1" customWidth="1"/>
    <col min="2073" max="2073" width="0.85546875" style="171" customWidth="1"/>
    <col min="2074" max="2074" width="7.5703125" style="171" bestFit="1" customWidth="1"/>
    <col min="2075" max="2304" width="11.42578125" style="171"/>
    <col min="2305" max="2305" width="0.140625" style="171" customWidth="1"/>
    <col min="2306" max="2306" width="2.7109375" style="171" customWidth="1"/>
    <col min="2307" max="2307" width="15.42578125" style="171" customWidth="1"/>
    <col min="2308" max="2308" width="1.28515625" style="171" customWidth="1"/>
    <col min="2309" max="2309" width="71.42578125" style="171" customWidth="1"/>
    <col min="2310" max="2310" width="6.5703125" style="171" bestFit="1" customWidth="1"/>
    <col min="2311" max="2312" width="6.5703125" style="171" customWidth="1"/>
    <col min="2313" max="2313" width="4" style="171" bestFit="1" customWidth="1"/>
    <col min="2314" max="2316" width="6.5703125" style="171" bestFit="1" customWidth="1"/>
    <col min="2317" max="2317" width="6.5703125" style="171" customWidth="1"/>
    <col min="2318" max="2320" width="6.5703125" style="171" bestFit="1" customWidth="1"/>
    <col min="2321" max="2321" width="4" style="171" bestFit="1" customWidth="1"/>
    <col min="2322" max="2322" width="3.5703125" style="171" bestFit="1" customWidth="1"/>
    <col min="2323" max="2323" width="4" style="171" bestFit="1" customWidth="1"/>
    <col min="2324" max="2324" width="5.5703125" style="171" bestFit="1" customWidth="1"/>
    <col min="2325" max="2325" width="4" style="171" bestFit="1" customWidth="1"/>
    <col min="2326" max="2326" width="5.5703125" style="171" bestFit="1" customWidth="1"/>
    <col min="2327" max="2327" width="0.7109375" style="171" customWidth="1"/>
    <col min="2328" max="2328" width="9.140625" style="171" bestFit="1" customWidth="1"/>
    <col min="2329" max="2329" width="0.85546875" style="171" customWidth="1"/>
    <col min="2330" max="2330" width="7.5703125" style="171" bestFit="1" customWidth="1"/>
    <col min="2331" max="2560" width="11.42578125" style="171"/>
    <col min="2561" max="2561" width="0.140625" style="171" customWidth="1"/>
    <col min="2562" max="2562" width="2.7109375" style="171" customWidth="1"/>
    <col min="2563" max="2563" width="15.42578125" style="171" customWidth="1"/>
    <col min="2564" max="2564" width="1.28515625" style="171" customWidth="1"/>
    <col min="2565" max="2565" width="71.42578125" style="171" customWidth="1"/>
    <col min="2566" max="2566" width="6.5703125" style="171" bestFit="1" customWidth="1"/>
    <col min="2567" max="2568" width="6.5703125" style="171" customWidth="1"/>
    <col min="2569" max="2569" width="4" style="171" bestFit="1" customWidth="1"/>
    <col min="2570" max="2572" width="6.5703125" style="171" bestFit="1" customWidth="1"/>
    <col min="2573" max="2573" width="6.5703125" style="171" customWidth="1"/>
    <col min="2574" max="2576" width="6.5703125" style="171" bestFit="1" customWidth="1"/>
    <col min="2577" max="2577" width="4" style="171" bestFit="1" customWidth="1"/>
    <col min="2578" max="2578" width="3.5703125" style="171" bestFit="1" customWidth="1"/>
    <col min="2579" max="2579" width="4" style="171" bestFit="1" customWidth="1"/>
    <col min="2580" max="2580" width="5.5703125" style="171" bestFit="1" customWidth="1"/>
    <col min="2581" max="2581" width="4" style="171" bestFit="1" customWidth="1"/>
    <col min="2582" max="2582" width="5.5703125" style="171" bestFit="1" customWidth="1"/>
    <col min="2583" max="2583" width="0.7109375" style="171" customWidth="1"/>
    <col min="2584" max="2584" width="9.140625" style="171" bestFit="1" customWidth="1"/>
    <col min="2585" max="2585" width="0.85546875" style="171" customWidth="1"/>
    <col min="2586" max="2586" width="7.5703125" style="171" bestFit="1" customWidth="1"/>
    <col min="2587" max="2816" width="11.42578125" style="171"/>
    <col min="2817" max="2817" width="0.140625" style="171" customWidth="1"/>
    <col min="2818" max="2818" width="2.7109375" style="171" customWidth="1"/>
    <col min="2819" max="2819" width="15.42578125" style="171" customWidth="1"/>
    <col min="2820" max="2820" width="1.28515625" style="171" customWidth="1"/>
    <col min="2821" max="2821" width="71.42578125" style="171" customWidth="1"/>
    <col min="2822" max="2822" width="6.5703125" style="171" bestFit="1" customWidth="1"/>
    <col min="2823" max="2824" width="6.5703125" style="171" customWidth="1"/>
    <col min="2825" max="2825" width="4" style="171" bestFit="1" customWidth="1"/>
    <col min="2826" max="2828" width="6.5703125" style="171" bestFit="1" customWidth="1"/>
    <col min="2829" max="2829" width="6.5703125" style="171" customWidth="1"/>
    <col min="2830" max="2832" width="6.5703125" style="171" bestFit="1" customWidth="1"/>
    <col min="2833" max="2833" width="4" style="171" bestFit="1" customWidth="1"/>
    <col min="2834" max="2834" width="3.5703125" style="171" bestFit="1" customWidth="1"/>
    <col min="2835" max="2835" width="4" style="171" bestFit="1" customWidth="1"/>
    <col min="2836" max="2836" width="5.5703125" style="171" bestFit="1" customWidth="1"/>
    <col min="2837" max="2837" width="4" style="171" bestFit="1" customWidth="1"/>
    <col min="2838" max="2838" width="5.5703125" style="171" bestFit="1" customWidth="1"/>
    <col min="2839" max="2839" width="0.7109375" style="171" customWidth="1"/>
    <col min="2840" max="2840" width="9.140625" style="171" bestFit="1" customWidth="1"/>
    <col min="2841" max="2841" width="0.85546875" style="171" customWidth="1"/>
    <col min="2842" max="2842" width="7.5703125" style="171" bestFit="1" customWidth="1"/>
    <col min="2843" max="3072" width="11.42578125" style="171"/>
    <col min="3073" max="3073" width="0.140625" style="171" customWidth="1"/>
    <col min="3074" max="3074" width="2.7109375" style="171" customWidth="1"/>
    <col min="3075" max="3075" width="15.42578125" style="171" customWidth="1"/>
    <col min="3076" max="3076" width="1.28515625" style="171" customWidth="1"/>
    <col min="3077" max="3077" width="71.42578125" style="171" customWidth="1"/>
    <col min="3078" max="3078" width="6.5703125" style="171" bestFit="1" customWidth="1"/>
    <col min="3079" max="3080" width="6.5703125" style="171" customWidth="1"/>
    <col min="3081" max="3081" width="4" style="171" bestFit="1" customWidth="1"/>
    <col min="3082" max="3084" width="6.5703125" style="171" bestFit="1" customWidth="1"/>
    <col min="3085" max="3085" width="6.5703125" style="171" customWidth="1"/>
    <col min="3086" max="3088" width="6.5703125" style="171" bestFit="1" customWidth="1"/>
    <col min="3089" max="3089" width="4" style="171" bestFit="1" customWidth="1"/>
    <col min="3090" max="3090" width="3.5703125" style="171" bestFit="1" customWidth="1"/>
    <col min="3091" max="3091" width="4" style="171" bestFit="1" customWidth="1"/>
    <col min="3092" max="3092" width="5.5703125" style="171" bestFit="1" customWidth="1"/>
    <col min="3093" max="3093" width="4" style="171" bestFit="1" customWidth="1"/>
    <col min="3094" max="3094" width="5.5703125" style="171" bestFit="1" customWidth="1"/>
    <col min="3095" max="3095" width="0.7109375" style="171" customWidth="1"/>
    <col min="3096" max="3096" width="9.140625" style="171" bestFit="1" customWidth="1"/>
    <col min="3097" max="3097" width="0.85546875" style="171" customWidth="1"/>
    <col min="3098" max="3098" width="7.5703125" style="171" bestFit="1" customWidth="1"/>
    <col min="3099" max="3328" width="11.42578125" style="171"/>
    <col min="3329" max="3329" width="0.140625" style="171" customWidth="1"/>
    <col min="3330" max="3330" width="2.7109375" style="171" customWidth="1"/>
    <col min="3331" max="3331" width="15.42578125" style="171" customWidth="1"/>
    <col min="3332" max="3332" width="1.28515625" style="171" customWidth="1"/>
    <col min="3333" max="3333" width="71.42578125" style="171" customWidth="1"/>
    <col min="3334" max="3334" width="6.5703125" style="171" bestFit="1" customWidth="1"/>
    <col min="3335" max="3336" width="6.5703125" style="171" customWidth="1"/>
    <col min="3337" max="3337" width="4" style="171" bestFit="1" customWidth="1"/>
    <col min="3338" max="3340" width="6.5703125" style="171" bestFit="1" customWidth="1"/>
    <col min="3341" max="3341" width="6.5703125" style="171" customWidth="1"/>
    <col min="3342" max="3344" width="6.5703125" style="171" bestFit="1" customWidth="1"/>
    <col min="3345" max="3345" width="4" style="171" bestFit="1" customWidth="1"/>
    <col min="3346" max="3346" width="3.5703125" style="171" bestFit="1" customWidth="1"/>
    <col min="3347" max="3347" width="4" style="171" bestFit="1" customWidth="1"/>
    <col min="3348" max="3348" width="5.5703125" style="171" bestFit="1" customWidth="1"/>
    <col min="3349" max="3349" width="4" style="171" bestFit="1" customWidth="1"/>
    <col min="3350" max="3350" width="5.5703125" style="171" bestFit="1" customWidth="1"/>
    <col min="3351" max="3351" width="0.7109375" style="171" customWidth="1"/>
    <col min="3352" max="3352" width="9.140625" style="171" bestFit="1" customWidth="1"/>
    <col min="3353" max="3353" width="0.85546875" style="171" customWidth="1"/>
    <col min="3354" max="3354" width="7.5703125" style="171" bestFit="1" customWidth="1"/>
    <col min="3355" max="3584" width="11.42578125" style="171"/>
    <col min="3585" max="3585" width="0.140625" style="171" customWidth="1"/>
    <col min="3586" max="3586" width="2.7109375" style="171" customWidth="1"/>
    <col min="3587" max="3587" width="15.42578125" style="171" customWidth="1"/>
    <col min="3588" max="3588" width="1.28515625" style="171" customWidth="1"/>
    <col min="3589" max="3589" width="71.42578125" style="171" customWidth="1"/>
    <col min="3590" max="3590" width="6.5703125" style="171" bestFit="1" customWidth="1"/>
    <col min="3591" max="3592" width="6.5703125" style="171" customWidth="1"/>
    <col min="3593" max="3593" width="4" style="171" bestFit="1" customWidth="1"/>
    <col min="3594" max="3596" width="6.5703125" style="171" bestFit="1" customWidth="1"/>
    <col min="3597" max="3597" width="6.5703125" style="171" customWidth="1"/>
    <col min="3598" max="3600" width="6.5703125" style="171" bestFit="1" customWidth="1"/>
    <col min="3601" max="3601" width="4" style="171" bestFit="1" customWidth="1"/>
    <col min="3602" max="3602" width="3.5703125" style="171" bestFit="1" customWidth="1"/>
    <col min="3603" max="3603" width="4" style="171" bestFit="1" customWidth="1"/>
    <col min="3604" max="3604" width="5.5703125" style="171" bestFit="1" customWidth="1"/>
    <col min="3605" max="3605" width="4" style="171" bestFit="1" customWidth="1"/>
    <col min="3606" max="3606" width="5.5703125" style="171" bestFit="1" customWidth="1"/>
    <col min="3607" max="3607" width="0.7109375" style="171" customWidth="1"/>
    <col min="3608" max="3608" width="9.140625" style="171" bestFit="1" customWidth="1"/>
    <col min="3609" max="3609" width="0.85546875" style="171" customWidth="1"/>
    <col min="3610" max="3610" width="7.5703125" style="171" bestFit="1" customWidth="1"/>
    <col min="3611" max="3840" width="11.42578125" style="171"/>
    <col min="3841" max="3841" width="0.140625" style="171" customWidth="1"/>
    <col min="3842" max="3842" width="2.7109375" style="171" customWidth="1"/>
    <col min="3843" max="3843" width="15.42578125" style="171" customWidth="1"/>
    <col min="3844" max="3844" width="1.28515625" style="171" customWidth="1"/>
    <col min="3845" max="3845" width="71.42578125" style="171" customWidth="1"/>
    <col min="3846" max="3846" width="6.5703125" style="171" bestFit="1" customWidth="1"/>
    <col min="3847" max="3848" width="6.5703125" style="171" customWidth="1"/>
    <col min="3849" max="3849" width="4" style="171" bestFit="1" customWidth="1"/>
    <col min="3850" max="3852" width="6.5703125" style="171" bestFit="1" customWidth="1"/>
    <col min="3853" max="3853" width="6.5703125" style="171" customWidth="1"/>
    <col min="3854" max="3856" width="6.5703125" style="171" bestFit="1" customWidth="1"/>
    <col min="3857" max="3857" width="4" style="171" bestFit="1" customWidth="1"/>
    <col min="3858" max="3858" width="3.5703125" style="171" bestFit="1" customWidth="1"/>
    <col min="3859" max="3859" width="4" style="171" bestFit="1" customWidth="1"/>
    <col min="3860" max="3860" width="5.5703125" style="171" bestFit="1" customWidth="1"/>
    <col min="3861" max="3861" width="4" style="171" bestFit="1" customWidth="1"/>
    <col min="3862" max="3862" width="5.5703125" style="171" bestFit="1" customWidth="1"/>
    <col min="3863" max="3863" width="0.7109375" style="171" customWidth="1"/>
    <col min="3864" max="3864" width="9.140625" style="171" bestFit="1" customWidth="1"/>
    <col min="3865" max="3865" width="0.85546875" style="171" customWidth="1"/>
    <col min="3866" max="3866" width="7.5703125" style="171" bestFit="1" customWidth="1"/>
    <col min="3867" max="4096" width="11.42578125" style="171"/>
    <col min="4097" max="4097" width="0.140625" style="171" customWidth="1"/>
    <col min="4098" max="4098" width="2.7109375" style="171" customWidth="1"/>
    <col min="4099" max="4099" width="15.42578125" style="171" customWidth="1"/>
    <col min="4100" max="4100" width="1.28515625" style="171" customWidth="1"/>
    <col min="4101" max="4101" width="71.42578125" style="171" customWidth="1"/>
    <col min="4102" max="4102" width="6.5703125" style="171" bestFit="1" customWidth="1"/>
    <col min="4103" max="4104" width="6.5703125" style="171" customWidth="1"/>
    <col min="4105" max="4105" width="4" style="171" bestFit="1" customWidth="1"/>
    <col min="4106" max="4108" width="6.5703125" style="171" bestFit="1" customWidth="1"/>
    <col min="4109" max="4109" width="6.5703125" style="171" customWidth="1"/>
    <col min="4110" max="4112" width="6.5703125" style="171" bestFit="1" customWidth="1"/>
    <col min="4113" max="4113" width="4" style="171" bestFit="1" customWidth="1"/>
    <col min="4114" max="4114" width="3.5703125" style="171" bestFit="1" customWidth="1"/>
    <col min="4115" max="4115" width="4" style="171" bestFit="1" customWidth="1"/>
    <col min="4116" max="4116" width="5.5703125" style="171" bestFit="1" customWidth="1"/>
    <col min="4117" max="4117" width="4" style="171" bestFit="1" customWidth="1"/>
    <col min="4118" max="4118" width="5.5703125" style="171" bestFit="1" customWidth="1"/>
    <col min="4119" max="4119" width="0.7109375" style="171" customWidth="1"/>
    <col min="4120" max="4120" width="9.140625" style="171" bestFit="1" customWidth="1"/>
    <col min="4121" max="4121" width="0.85546875" style="171" customWidth="1"/>
    <col min="4122" max="4122" width="7.5703125" style="171" bestFit="1" customWidth="1"/>
    <col min="4123" max="4352" width="11.42578125" style="171"/>
    <col min="4353" max="4353" width="0.140625" style="171" customWidth="1"/>
    <col min="4354" max="4354" width="2.7109375" style="171" customWidth="1"/>
    <col min="4355" max="4355" width="15.42578125" style="171" customWidth="1"/>
    <col min="4356" max="4356" width="1.28515625" style="171" customWidth="1"/>
    <col min="4357" max="4357" width="71.42578125" style="171" customWidth="1"/>
    <col min="4358" max="4358" width="6.5703125" style="171" bestFit="1" customWidth="1"/>
    <col min="4359" max="4360" width="6.5703125" style="171" customWidth="1"/>
    <col min="4361" max="4361" width="4" style="171" bestFit="1" customWidth="1"/>
    <col min="4362" max="4364" width="6.5703125" style="171" bestFit="1" customWidth="1"/>
    <col min="4365" max="4365" width="6.5703125" style="171" customWidth="1"/>
    <col min="4366" max="4368" width="6.5703125" style="171" bestFit="1" customWidth="1"/>
    <col min="4369" max="4369" width="4" style="171" bestFit="1" customWidth="1"/>
    <col min="4370" max="4370" width="3.5703125" style="171" bestFit="1" customWidth="1"/>
    <col min="4371" max="4371" width="4" style="171" bestFit="1" customWidth="1"/>
    <col min="4372" max="4372" width="5.5703125" style="171" bestFit="1" customWidth="1"/>
    <col min="4373" max="4373" width="4" style="171" bestFit="1" customWidth="1"/>
    <col min="4374" max="4374" width="5.5703125" style="171" bestFit="1" customWidth="1"/>
    <col min="4375" max="4375" width="0.7109375" style="171" customWidth="1"/>
    <col min="4376" max="4376" width="9.140625" style="171" bestFit="1" customWidth="1"/>
    <col min="4377" max="4377" width="0.85546875" style="171" customWidth="1"/>
    <col min="4378" max="4378" width="7.5703125" style="171" bestFit="1" customWidth="1"/>
    <col min="4379" max="4608" width="11.42578125" style="171"/>
    <col min="4609" max="4609" width="0.140625" style="171" customWidth="1"/>
    <col min="4610" max="4610" width="2.7109375" style="171" customWidth="1"/>
    <col min="4611" max="4611" width="15.42578125" style="171" customWidth="1"/>
    <col min="4612" max="4612" width="1.28515625" style="171" customWidth="1"/>
    <col min="4613" max="4613" width="71.42578125" style="171" customWidth="1"/>
    <col min="4614" max="4614" width="6.5703125" style="171" bestFit="1" customWidth="1"/>
    <col min="4615" max="4616" width="6.5703125" style="171" customWidth="1"/>
    <col min="4617" max="4617" width="4" style="171" bestFit="1" customWidth="1"/>
    <col min="4618" max="4620" width="6.5703125" style="171" bestFit="1" customWidth="1"/>
    <col min="4621" max="4621" width="6.5703125" style="171" customWidth="1"/>
    <col min="4622" max="4624" width="6.5703125" style="171" bestFit="1" customWidth="1"/>
    <col min="4625" max="4625" width="4" style="171" bestFit="1" customWidth="1"/>
    <col min="4626" max="4626" width="3.5703125" style="171" bestFit="1" customWidth="1"/>
    <col min="4627" max="4627" width="4" style="171" bestFit="1" customWidth="1"/>
    <col min="4628" max="4628" width="5.5703125" style="171" bestFit="1" customWidth="1"/>
    <col min="4629" max="4629" width="4" style="171" bestFit="1" customWidth="1"/>
    <col min="4630" max="4630" width="5.5703125" style="171" bestFit="1" customWidth="1"/>
    <col min="4631" max="4631" width="0.7109375" style="171" customWidth="1"/>
    <col min="4632" max="4632" width="9.140625" style="171" bestFit="1" customWidth="1"/>
    <col min="4633" max="4633" width="0.85546875" style="171" customWidth="1"/>
    <col min="4634" max="4634" width="7.5703125" style="171" bestFit="1" customWidth="1"/>
    <col min="4635" max="4864" width="11.42578125" style="171"/>
    <col min="4865" max="4865" width="0.140625" style="171" customWidth="1"/>
    <col min="4866" max="4866" width="2.7109375" style="171" customWidth="1"/>
    <col min="4867" max="4867" width="15.42578125" style="171" customWidth="1"/>
    <col min="4868" max="4868" width="1.28515625" style="171" customWidth="1"/>
    <col min="4869" max="4869" width="71.42578125" style="171" customWidth="1"/>
    <col min="4870" max="4870" width="6.5703125" style="171" bestFit="1" customWidth="1"/>
    <col min="4871" max="4872" width="6.5703125" style="171" customWidth="1"/>
    <col min="4873" max="4873" width="4" style="171" bestFit="1" customWidth="1"/>
    <col min="4874" max="4876" width="6.5703125" style="171" bestFit="1" customWidth="1"/>
    <col min="4877" max="4877" width="6.5703125" style="171" customWidth="1"/>
    <col min="4878" max="4880" width="6.5703125" style="171" bestFit="1" customWidth="1"/>
    <col min="4881" max="4881" width="4" style="171" bestFit="1" customWidth="1"/>
    <col min="4882" max="4882" width="3.5703125" style="171" bestFit="1" customWidth="1"/>
    <col min="4883" max="4883" width="4" style="171" bestFit="1" customWidth="1"/>
    <col min="4884" max="4884" width="5.5703125" style="171" bestFit="1" customWidth="1"/>
    <col min="4885" max="4885" width="4" style="171" bestFit="1" customWidth="1"/>
    <col min="4886" max="4886" width="5.5703125" style="171" bestFit="1" customWidth="1"/>
    <col min="4887" max="4887" width="0.7109375" style="171" customWidth="1"/>
    <col min="4888" max="4888" width="9.140625" style="171" bestFit="1" customWidth="1"/>
    <col min="4889" max="4889" width="0.85546875" style="171" customWidth="1"/>
    <col min="4890" max="4890" width="7.5703125" style="171" bestFit="1" customWidth="1"/>
    <col min="4891" max="5120" width="11.42578125" style="171"/>
    <col min="5121" max="5121" width="0.140625" style="171" customWidth="1"/>
    <col min="5122" max="5122" width="2.7109375" style="171" customWidth="1"/>
    <col min="5123" max="5123" width="15.42578125" style="171" customWidth="1"/>
    <col min="5124" max="5124" width="1.28515625" style="171" customWidth="1"/>
    <col min="5125" max="5125" width="71.42578125" style="171" customWidth="1"/>
    <col min="5126" max="5126" width="6.5703125" style="171" bestFit="1" customWidth="1"/>
    <col min="5127" max="5128" width="6.5703125" style="171" customWidth="1"/>
    <col min="5129" max="5129" width="4" style="171" bestFit="1" customWidth="1"/>
    <col min="5130" max="5132" width="6.5703125" style="171" bestFit="1" customWidth="1"/>
    <col min="5133" max="5133" width="6.5703125" style="171" customWidth="1"/>
    <col min="5134" max="5136" width="6.5703125" style="171" bestFit="1" customWidth="1"/>
    <col min="5137" max="5137" width="4" style="171" bestFit="1" customWidth="1"/>
    <col min="5138" max="5138" width="3.5703125" style="171" bestFit="1" customWidth="1"/>
    <col min="5139" max="5139" width="4" style="171" bestFit="1" customWidth="1"/>
    <col min="5140" max="5140" width="5.5703125" style="171" bestFit="1" customWidth="1"/>
    <col min="5141" max="5141" width="4" style="171" bestFit="1" customWidth="1"/>
    <col min="5142" max="5142" width="5.5703125" style="171" bestFit="1" customWidth="1"/>
    <col min="5143" max="5143" width="0.7109375" style="171" customWidth="1"/>
    <col min="5144" max="5144" width="9.140625" style="171" bestFit="1" customWidth="1"/>
    <col min="5145" max="5145" width="0.85546875" style="171" customWidth="1"/>
    <col min="5146" max="5146" width="7.5703125" style="171" bestFit="1" customWidth="1"/>
    <col min="5147" max="5376" width="11.42578125" style="171"/>
    <col min="5377" max="5377" width="0.140625" style="171" customWidth="1"/>
    <col min="5378" max="5378" width="2.7109375" style="171" customWidth="1"/>
    <col min="5379" max="5379" width="15.42578125" style="171" customWidth="1"/>
    <col min="5380" max="5380" width="1.28515625" style="171" customWidth="1"/>
    <col min="5381" max="5381" width="71.42578125" style="171" customWidth="1"/>
    <col min="5382" max="5382" width="6.5703125" style="171" bestFit="1" customWidth="1"/>
    <col min="5383" max="5384" width="6.5703125" style="171" customWidth="1"/>
    <col min="5385" max="5385" width="4" style="171" bestFit="1" customWidth="1"/>
    <col min="5386" max="5388" width="6.5703125" style="171" bestFit="1" customWidth="1"/>
    <col min="5389" max="5389" width="6.5703125" style="171" customWidth="1"/>
    <col min="5390" max="5392" width="6.5703125" style="171" bestFit="1" customWidth="1"/>
    <col min="5393" max="5393" width="4" style="171" bestFit="1" customWidth="1"/>
    <col min="5394" max="5394" width="3.5703125" style="171" bestFit="1" customWidth="1"/>
    <col min="5395" max="5395" width="4" style="171" bestFit="1" customWidth="1"/>
    <col min="5396" max="5396" width="5.5703125" style="171" bestFit="1" customWidth="1"/>
    <col min="5397" max="5397" width="4" style="171" bestFit="1" customWidth="1"/>
    <col min="5398" max="5398" width="5.5703125" style="171" bestFit="1" customWidth="1"/>
    <col min="5399" max="5399" width="0.7109375" style="171" customWidth="1"/>
    <col min="5400" max="5400" width="9.140625" style="171" bestFit="1" customWidth="1"/>
    <col min="5401" max="5401" width="0.85546875" style="171" customWidth="1"/>
    <col min="5402" max="5402" width="7.5703125" style="171" bestFit="1" customWidth="1"/>
    <col min="5403" max="5632" width="11.42578125" style="171"/>
    <col min="5633" max="5633" width="0.140625" style="171" customWidth="1"/>
    <col min="5634" max="5634" width="2.7109375" style="171" customWidth="1"/>
    <col min="5635" max="5635" width="15.42578125" style="171" customWidth="1"/>
    <col min="5636" max="5636" width="1.28515625" style="171" customWidth="1"/>
    <col min="5637" max="5637" width="71.42578125" style="171" customWidth="1"/>
    <col min="5638" max="5638" width="6.5703125" style="171" bestFit="1" customWidth="1"/>
    <col min="5639" max="5640" width="6.5703125" style="171" customWidth="1"/>
    <col min="5641" max="5641" width="4" style="171" bestFit="1" customWidth="1"/>
    <col min="5642" max="5644" width="6.5703125" style="171" bestFit="1" customWidth="1"/>
    <col min="5645" max="5645" width="6.5703125" style="171" customWidth="1"/>
    <col min="5646" max="5648" width="6.5703125" style="171" bestFit="1" customWidth="1"/>
    <col min="5649" max="5649" width="4" style="171" bestFit="1" customWidth="1"/>
    <col min="5650" max="5650" width="3.5703125" style="171" bestFit="1" customWidth="1"/>
    <col min="5651" max="5651" width="4" style="171" bestFit="1" customWidth="1"/>
    <col min="5652" max="5652" width="5.5703125" style="171" bestFit="1" customWidth="1"/>
    <col min="5653" max="5653" width="4" style="171" bestFit="1" customWidth="1"/>
    <col min="5654" max="5654" width="5.5703125" style="171" bestFit="1" customWidth="1"/>
    <col min="5655" max="5655" width="0.7109375" style="171" customWidth="1"/>
    <col min="5656" max="5656" width="9.140625" style="171" bestFit="1" customWidth="1"/>
    <col min="5657" max="5657" width="0.85546875" style="171" customWidth="1"/>
    <col min="5658" max="5658" width="7.5703125" style="171" bestFit="1" customWidth="1"/>
    <col min="5659" max="5888" width="11.42578125" style="171"/>
    <col min="5889" max="5889" width="0.140625" style="171" customWidth="1"/>
    <col min="5890" max="5890" width="2.7109375" style="171" customWidth="1"/>
    <col min="5891" max="5891" width="15.42578125" style="171" customWidth="1"/>
    <col min="5892" max="5892" width="1.28515625" style="171" customWidth="1"/>
    <col min="5893" max="5893" width="71.42578125" style="171" customWidth="1"/>
    <col min="5894" max="5894" width="6.5703125" style="171" bestFit="1" customWidth="1"/>
    <col min="5895" max="5896" width="6.5703125" style="171" customWidth="1"/>
    <col min="5897" max="5897" width="4" style="171" bestFit="1" customWidth="1"/>
    <col min="5898" max="5900" width="6.5703125" style="171" bestFit="1" customWidth="1"/>
    <col min="5901" max="5901" width="6.5703125" style="171" customWidth="1"/>
    <col min="5902" max="5904" width="6.5703125" style="171" bestFit="1" customWidth="1"/>
    <col min="5905" max="5905" width="4" style="171" bestFit="1" customWidth="1"/>
    <col min="5906" max="5906" width="3.5703125" style="171" bestFit="1" customWidth="1"/>
    <col min="5907" max="5907" width="4" style="171" bestFit="1" customWidth="1"/>
    <col min="5908" max="5908" width="5.5703125" style="171" bestFit="1" customWidth="1"/>
    <col min="5909" max="5909" width="4" style="171" bestFit="1" customWidth="1"/>
    <col min="5910" max="5910" width="5.5703125" style="171" bestFit="1" customWidth="1"/>
    <col min="5911" max="5911" width="0.7109375" style="171" customWidth="1"/>
    <col min="5912" max="5912" width="9.140625" style="171" bestFit="1" customWidth="1"/>
    <col min="5913" max="5913" width="0.85546875" style="171" customWidth="1"/>
    <col min="5914" max="5914" width="7.5703125" style="171" bestFit="1" customWidth="1"/>
    <col min="5915" max="6144" width="11.42578125" style="171"/>
    <col min="6145" max="6145" width="0.140625" style="171" customWidth="1"/>
    <col min="6146" max="6146" width="2.7109375" style="171" customWidth="1"/>
    <col min="6147" max="6147" width="15.42578125" style="171" customWidth="1"/>
    <col min="6148" max="6148" width="1.28515625" style="171" customWidth="1"/>
    <col min="6149" max="6149" width="71.42578125" style="171" customWidth="1"/>
    <col min="6150" max="6150" width="6.5703125" style="171" bestFit="1" customWidth="1"/>
    <col min="6151" max="6152" width="6.5703125" style="171" customWidth="1"/>
    <col min="6153" max="6153" width="4" style="171" bestFit="1" customWidth="1"/>
    <col min="6154" max="6156" width="6.5703125" style="171" bestFit="1" customWidth="1"/>
    <col min="6157" max="6157" width="6.5703125" style="171" customWidth="1"/>
    <col min="6158" max="6160" width="6.5703125" style="171" bestFit="1" customWidth="1"/>
    <col min="6161" max="6161" width="4" style="171" bestFit="1" customWidth="1"/>
    <col min="6162" max="6162" width="3.5703125" style="171" bestFit="1" customWidth="1"/>
    <col min="6163" max="6163" width="4" style="171" bestFit="1" customWidth="1"/>
    <col min="6164" max="6164" width="5.5703125" style="171" bestFit="1" customWidth="1"/>
    <col min="6165" max="6165" width="4" style="171" bestFit="1" customWidth="1"/>
    <col min="6166" max="6166" width="5.5703125" style="171" bestFit="1" customWidth="1"/>
    <col min="6167" max="6167" width="0.7109375" style="171" customWidth="1"/>
    <col min="6168" max="6168" width="9.140625" style="171" bestFit="1" customWidth="1"/>
    <col min="6169" max="6169" width="0.85546875" style="171" customWidth="1"/>
    <col min="6170" max="6170" width="7.5703125" style="171" bestFit="1" customWidth="1"/>
    <col min="6171" max="6400" width="11.42578125" style="171"/>
    <col min="6401" max="6401" width="0.140625" style="171" customWidth="1"/>
    <col min="6402" max="6402" width="2.7109375" style="171" customWidth="1"/>
    <col min="6403" max="6403" width="15.42578125" style="171" customWidth="1"/>
    <col min="6404" max="6404" width="1.28515625" style="171" customWidth="1"/>
    <col min="6405" max="6405" width="71.42578125" style="171" customWidth="1"/>
    <col min="6406" max="6406" width="6.5703125" style="171" bestFit="1" customWidth="1"/>
    <col min="6407" max="6408" width="6.5703125" style="171" customWidth="1"/>
    <col min="6409" max="6409" width="4" style="171" bestFit="1" customWidth="1"/>
    <col min="6410" max="6412" width="6.5703125" style="171" bestFit="1" customWidth="1"/>
    <col min="6413" max="6413" width="6.5703125" style="171" customWidth="1"/>
    <col min="6414" max="6416" width="6.5703125" style="171" bestFit="1" customWidth="1"/>
    <col min="6417" max="6417" width="4" style="171" bestFit="1" customWidth="1"/>
    <col min="6418" max="6418" width="3.5703125" style="171" bestFit="1" customWidth="1"/>
    <col min="6419" max="6419" width="4" style="171" bestFit="1" customWidth="1"/>
    <col min="6420" max="6420" width="5.5703125" style="171" bestFit="1" customWidth="1"/>
    <col min="6421" max="6421" width="4" style="171" bestFit="1" customWidth="1"/>
    <col min="6422" max="6422" width="5.5703125" style="171" bestFit="1" customWidth="1"/>
    <col min="6423" max="6423" width="0.7109375" style="171" customWidth="1"/>
    <col min="6424" max="6424" width="9.140625" style="171" bestFit="1" customWidth="1"/>
    <col min="6425" max="6425" width="0.85546875" style="171" customWidth="1"/>
    <col min="6426" max="6426" width="7.5703125" style="171" bestFit="1" customWidth="1"/>
    <col min="6427" max="6656" width="11.42578125" style="171"/>
    <col min="6657" max="6657" width="0.140625" style="171" customWidth="1"/>
    <col min="6658" max="6658" width="2.7109375" style="171" customWidth="1"/>
    <col min="6659" max="6659" width="15.42578125" style="171" customWidth="1"/>
    <col min="6660" max="6660" width="1.28515625" style="171" customWidth="1"/>
    <col min="6661" max="6661" width="71.42578125" style="171" customWidth="1"/>
    <col min="6662" max="6662" width="6.5703125" style="171" bestFit="1" customWidth="1"/>
    <col min="6663" max="6664" width="6.5703125" style="171" customWidth="1"/>
    <col min="6665" max="6665" width="4" style="171" bestFit="1" customWidth="1"/>
    <col min="6666" max="6668" width="6.5703125" style="171" bestFit="1" customWidth="1"/>
    <col min="6669" max="6669" width="6.5703125" style="171" customWidth="1"/>
    <col min="6670" max="6672" width="6.5703125" style="171" bestFit="1" customWidth="1"/>
    <col min="6673" max="6673" width="4" style="171" bestFit="1" customWidth="1"/>
    <col min="6674" max="6674" width="3.5703125" style="171" bestFit="1" customWidth="1"/>
    <col min="6675" max="6675" width="4" style="171" bestFit="1" customWidth="1"/>
    <col min="6676" max="6676" width="5.5703125" style="171" bestFit="1" customWidth="1"/>
    <col min="6677" max="6677" width="4" style="171" bestFit="1" customWidth="1"/>
    <col min="6678" max="6678" width="5.5703125" style="171" bestFit="1" customWidth="1"/>
    <col min="6679" max="6679" width="0.7109375" style="171" customWidth="1"/>
    <col min="6680" max="6680" width="9.140625" style="171" bestFit="1" customWidth="1"/>
    <col min="6681" max="6681" width="0.85546875" style="171" customWidth="1"/>
    <col min="6682" max="6682" width="7.5703125" style="171" bestFit="1" customWidth="1"/>
    <col min="6683" max="6912" width="11.42578125" style="171"/>
    <col min="6913" max="6913" width="0.140625" style="171" customWidth="1"/>
    <col min="6914" max="6914" width="2.7109375" style="171" customWidth="1"/>
    <col min="6915" max="6915" width="15.42578125" style="171" customWidth="1"/>
    <col min="6916" max="6916" width="1.28515625" style="171" customWidth="1"/>
    <col min="6917" max="6917" width="71.42578125" style="171" customWidth="1"/>
    <col min="6918" max="6918" width="6.5703125" style="171" bestFit="1" customWidth="1"/>
    <col min="6919" max="6920" width="6.5703125" style="171" customWidth="1"/>
    <col min="6921" max="6921" width="4" style="171" bestFit="1" customWidth="1"/>
    <col min="6922" max="6924" width="6.5703125" style="171" bestFit="1" customWidth="1"/>
    <col min="6925" max="6925" width="6.5703125" style="171" customWidth="1"/>
    <col min="6926" max="6928" width="6.5703125" style="171" bestFit="1" customWidth="1"/>
    <col min="6929" max="6929" width="4" style="171" bestFit="1" customWidth="1"/>
    <col min="6930" max="6930" width="3.5703125" style="171" bestFit="1" customWidth="1"/>
    <col min="6931" max="6931" width="4" style="171" bestFit="1" customWidth="1"/>
    <col min="6932" max="6932" width="5.5703125" style="171" bestFit="1" customWidth="1"/>
    <col min="6933" max="6933" width="4" style="171" bestFit="1" customWidth="1"/>
    <col min="6934" max="6934" width="5.5703125" style="171" bestFit="1" customWidth="1"/>
    <col min="6935" max="6935" width="0.7109375" style="171" customWidth="1"/>
    <col min="6936" max="6936" width="9.140625" style="171" bestFit="1" customWidth="1"/>
    <col min="6937" max="6937" width="0.85546875" style="171" customWidth="1"/>
    <col min="6938" max="6938" width="7.5703125" style="171" bestFit="1" customWidth="1"/>
    <col min="6939" max="7168" width="11.42578125" style="171"/>
    <col min="7169" max="7169" width="0.140625" style="171" customWidth="1"/>
    <col min="7170" max="7170" width="2.7109375" style="171" customWidth="1"/>
    <col min="7171" max="7171" width="15.42578125" style="171" customWidth="1"/>
    <col min="7172" max="7172" width="1.28515625" style="171" customWidth="1"/>
    <col min="7173" max="7173" width="71.42578125" style="171" customWidth="1"/>
    <col min="7174" max="7174" width="6.5703125" style="171" bestFit="1" customWidth="1"/>
    <col min="7175" max="7176" width="6.5703125" style="171" customWidth="1"/>
    <col min="7177" max="7177" width="4" style="171" bestFit="1" customWidth="1"/>
    <col min="7178" max="7180" width="6.5703125" style="171" bestFit="1" customWidth="1"/>
    <col min="7181" max="7181" width="6.5703125" style="171" customWidth="1"/>
    <col min="7182" max="7184" width="6.5703125" style="171" bestFit="1" customWidth="1"/>
    <col min="7185" max="7185" width="4" style="171" bestFit="1" customWidth="1"/>
    <col min="7186" max="7186" width="3.5703125" style="171" bestFit="1" customWidth="1"/>
    <col min="7187" max="7187" width="4" style="171" bestFit="1" customWidth="1"/>
    <col min="7188" max="7188" width="5.5703125" style="171" bestFit="1" customWidth="1"/>
    <col min="7189" max="7189" width="4" style="171" bestFit="1" customWidth="1"/>
    <col min="7190" max="7190" width="5.5703125" style="171" bestFit="1" customWidth="1"/>
    <col min="7191" max="7191" width="0.7109375" style="171" customWidth="1"/>
    <col min="7192" max="7192" width="9.140625" style="171" bestFit="1" customWidth="1"/>
    <col min="7193" max="7193" width="0.85546875" style="171" customWidth="1"/>
    <col min="7194" max="7194" width="7.5703125" style="171" bestFit="1" customWidth="1"/>
    <col min="7195" max="7424" width="11.42578125" style="171"/>
    <col min="7425" max="7425" width="0.140625" style="171" customWidth="1"/>
    <col min="7426" max="7426" width="2.7109375" style="171" customWidth="1"/>
    <col min="7427" max="7427" width="15.42578125" style="171" customWidth="1"/>
    <col min="7428" max="7428" width="1.28515625" style="171" customWidth="1"/>
    <col min="7429" max="7429" width="71.42578125" style="171" customWidth="1"/>
    <col min="7430" max="7430" width="6.5703125" style="171" bestFit="1" customWidth="1"/>
    <col min="7431" max="7432" width="6.5703125" style="171" customWidth="1"/>
    <col min="7433" max="7433" width="4" style="171" bestFit="1" customWidth="1"/>
    <col min="7434" max="7436" width="6.5703125" style="171" bestFit="1" customWidth="1"/>
    <col min="7437" max="7437" width="6.5703125" style="171" customWidth="1"/>
    <col min="7438" max="7440" width="6.5703125" style="171" bestFit="1" customWidth="1"/>
    <col min="7441" max="7441" width="4" style="171" bestFit="1" customWidth="1"/>
    <col min="7442" max="7442" width="3.5703125" style="171" bestFit="1" customWidth="1"/>
    <col min="7443" max="7443" width="4" style="171" bestFit="1" customWidth="1"/>
    <col min="7444" max="7444" width="5.5703125" style="171" bestFit="1" customWidth="1"/>
    <col min="7445" max="7445" width="4" style="171" bestFit="1" customWidth="1"/>
    <col min="7446" max="7446" width="5.5703125" style="171" bestFit="1" customWidth="1"/>
    <col min="7447" max="7447" width="0.7109375" style="171" customWidth="1"/>
    <col min="7448" max="7448" width="9.140625" style="171" bestFit="1" customWidth="1"/>
    <col min="7449" max="7449" width="0.85546875" style="171" customWidth="1"/>
    <col min="7450" max="7450" width="7.5703125" style="171" bestFit="1" customWidth="1"/>
    <col min="7451" max="7680" width="11.42578125" style="171"/>
    <col min="7681" max="7681" width="0.140625" style="171" customWidth="1"/>
    <col min="7682" max="7682" width="2.7109375" style="171" customWidth="1"/>
    <col min="7683" max="7683" width="15.42578125" style="171" customWidth="1"/>
    <col min="7684" max="7684" width="1.28515625" style="171" customWidth="1"/>
    <col min="7685" max="7685" width="71.42578125" style="171" customWidth="1"/>
    <col min="7686" max="7686" width="6.5703125" style="171" bestFit="1" customWidth="1"/>
    <col min="7687" max="7688" width="6.5703125" style="171" customWidth="1"/>
    <col min="7689" max="7689" width="4" style="171" bestFit="1" customWidth="1"/>
    <col min="7690" max="7692" width="6.5703125" style="171" bestFit="1" customWidth="1"/>
    <col min="7693" max="7693" width="6.5703125" style="171" customWidth="1"/>
    <col min="7694" max="7696" width="6.5703125" style="171" bestFit="1" customWidth="1"/>
    <col min="7697" max="7697" width="4" style="171" bestFit="1" customWidth="1"/>
    <col min="7698" max="7698" width="3.5703125" style="171" bestFit="1" customWidth="1"/>
    <col min="7699" max="7699" width="4" style="171" bestFit="1" customWidth="1"/>
    <col min="7700" max="7700" width="5.5703125" style="171" bestFit="1" customWidth="1"/>
    <col min="7701" max="7701" width="4" style="171" bestFit="1" customWidth="1"/>
    <col min="7702" max="7702" width="5.5703125" style="171" bestFit="1" customWidth="1"/>
    <col min="7703" max="7703" width="0.7109375" style="171" customWidth="1"/>
    <col min="7704" max="7704" width="9.140625" style="171" bestFit="1" customWidth="1"/>
    <col min="7705" max="7705" width="0.85546875" style="171" customWidth="1"/>
    <col min="7706" max="7706" width="7.5703125" style="171" bestFit="1" customWidth="1"/>
    <col min="7707" max="7936" width="11.42578125" style="171"/>
    <col min="7937" max="7937" width="0.140625" style="171" customWidth="1"/>
    <col min="7938" max="7938" width="2.7109375" style="171" customWidth="1"/>
    <col min="7939" max="7939" width="15.42578125" style="171" customWidth="1"/>
    <col min="7940" max="7940" width="1.28515625" style="171" customWidth="1"/>
    <col min="7941" max="7941" width="71.42578125" style="171" customWidth="1"/>
    <col min="7942" max="7942" width="6.5703125" style="171" bestFit="1" customWidth="1"/>
    <col min="7943" max="7944" width="6.5703125" style="171" customWidth="1"/>
    <col min="7945" max="7945" width="4" style="171" bestFit="1" customWidth="1"/>
    <col min="7946" max="7948" width="6.5703125" style="171" bestFit="1" customWidth="1"/>
    <col min="7949" max="7949" width="6.5703125" style="171" customWidth="1"/>
    <col min="7950" max="7952" width="6.5703125" style="171" bestFit="1" customWidth="1"/>
    <col min="7953" max="7953" width="4" style="171" bestFit="1" customWidth="1"/>
    <col min="7954" max="7954" width="3.5703125" style="171" bestFit="1" customWidth="1"/>
    <col min="7955" max="7955" width="4" style="171" bestFit="1" customWidth="1"/>
    <col min="7956" max="7956" width="5.5703125" style="171" bestFit="1" customWidth="1"/>
    <col min="7957" max="7957" width="4" style="171" bestFit="1" customWidth="1"/>
    <col min="7958" max="7958" width="5.5703125" style="171" bestFit="1" customWidth="1"/>
    <col min="7959" max="7959" width="0.7109375" style="171" customWidth="1"/>
    <col min="7960" max="7960" width="9.140625" style="171" bestFit="1" customWidth="1"/>
    <col min="7961" max="7961" width="0.85546875" style="171" customWidth="1"/>
    <col min="7962" max="7962" width="7.5703125" style="171" bestFit="1" customWidth="1"/>
    <col min="7963" max="8192" width="11.42578125" style="171"/>
    <col min="8193" max="8193" width="0.140625" style="171" customWidth="1"/>
    <col min="8194" max="8194" width="2.7109375" style="171" customWidth="1"/>
    <col min="8195" max="8195" width="15.42578125" style="171" customWidth="1"/>
    <col min="8196" max="8196" width="1.28515625" style="171" customWidth="1"/>
    <col min="8197" max="8197" width="71.42578125" style="171" customWidth="1"/>
    <col min="8198" max="8198" width="6.5703125" style="171" bestFit="1" customWidth="1"/>
    <col min="8199" max="8200" width="6.5703125" style="171" customWidth="1"/>
    <col min="8201" max="8201" width="4" style="171" bestFit="1" customWidth="1"/>
    <col min="8202" max="8204" width="6.5703125" style="171" bestFit="1" customWidth="1"/>
    <col min="8205" max="8205" width="6.5703125" style="171" customWidth="1"/>
    <col min="8206" max="8208" width="6.5703125" style="171" bestFit="1" customWidth="1"/>
    <col min="8209" max="8209" width="4" style="171" bestFit="1" customWidth="1"/>
    <col min="8210" max="8210" width="3.5703125" style="171" bestFit="1" customWidth="1"/>
    <col min="8211" max="8211" width="4" style="171" bestFit="1" customWidth="1"/>
    <col min="8212" max="8212" width="5.5703125" style="171" bestFit="1" customWidth="1"/>
    <col min="8213" max="8213" width="4" style="171" bestFit="1" customWidth="1"/>
    <col min="8214" max="8214" width="5.5703125" style="171" bestFit="1" customWidth="1"/>
    <col min="8215" max="8215" width="0.7109375" style="171" customWidth="1"/>
    <col min="8216" max="8216" width="9.140625" style="171" bestFit="1" customWidth="1"/>
    <col min="8217" max="8217" width="0.85546875" style="171" customWidth="1"/>
    <col min="8218" max="8218" width="7.5703125" style="171" bestFit="1" customWidth="1"/>
    <col min="8219" max="8448" width="11.42578125" style="171"/>
    <col min="8449" max="8449" width="0.140625" style="171" customWidth="1"/>
    <col min="8450" max="8450" width="2.7109375" style="171" customWidth="1"/>
    <col min="8451" max="8451" width="15.42578125" style="171" customWidth="1"/>
    <col min="8452" max="8452" width="1.28515625" style="171" customWidth="1"/>
    <col min="8453" max="8453" width="71.42578125" style="171" customWidth="1"/>
    <col min="8454" max="8454" width="6.5703125" style="171" bestFit="1" customWidth="1"/>
    <col min="8455" max="8456" width="6.5703125" style="171" customWidth="1"/>
    <col min="8457" max="8457" width="4" style="171" bestFit="1" customWidth="1"/>
    <col min="8458" max="8460" width="6.5703125" style="171" bestFit="1" customWidth="1"/>
    <col min="8461" max="8461" width="6.5703125" style="171" customWidth="1"/>
    <col min="8462" max="8464" width="6.5703125" style="171" bestFit="1" customWidth="1"/>
    <col min="8465" max="8465" width="4" style="171" bestFit="1" customWidth="1"/>
    <col min="8466" max="8466" width="3.5703125" style="171" bestFit="1" customWidth="1"/>
    <col min="8467" max="8467" width="4" style="171" bestFit="1" customWidth="1"/>
    <col min="8468" max="8468" width="5.5703125" style="171" bestFit="1" customWidth="1"/>
    <col min="8469" max="8469" width="4" style="171" bestFit="1" customWidth="1"/>
    <col min="8470" max="8470" width="5.5703125" style="171" bestFit="1" customWidth="1"/>
    <col min="8471" max="8471" width="0.7109375" style="171" customWidth="1"/>
    <col min="8472" max="8472" width="9.140625" style="171" bestFit="1" customWidth="1"/>
    <col min="8473" max="8473" width="0.85546875" style="171" customWidth="1"/>
    <col min="8474" max="8474" width="7.5703125" style="171" bestFit="1" customWidth="1"/>
    <col min="8475" max="8704" width="11.42578125" style="171"/>
    <col min="8705" max="8705" width="0.140625" style="171" customWidth="1"/>
    <col min="8706" max="8706" width="2.7109375" style="171" customWidth="1"/>
    <col min="8707" max="8707" width="15.42578125" style="171" customWidth="1"/>
    <col min="8708" max="8708" width="1.28515625" style="171" customWidth="1"/>
    <col min="8709" max="8709" width="71.42578125" style="171" customWidth="1"/>
    <col min="8710" max="8710" width="6.5703125" style="171" bestFit="1" customWidth="1"/>
    <col min="8711" max="8712" width="6.5703125" style="171" customWidth="1"/>
    <col min="8713" max="8713" width="4" style="171" bestFit="1" customWidth="1"/>
    <col min="8714" max="8716" width="6.5703125" style="171" bestFit="1" customWidth="1"/>
    <col min="8717" max="8717" width="6.5703125" style="171" customWidth="1"/>
    <col min="8718" max="8720" width="6.5703125" style="171" bestFit="1" customWidth="1"/>
    <col min="8721" max="8721" width="4" style="171" bestFit="1" customWidth="1"/>
    <col min="8722" max="8722" width="3.5703125" style="171" bestFit="1" customWidth="1"/>
    <col min="8723" max="8723" width="4" style="171" bestFit="1" customWidth="1"/>
    <col min="8724" max="8724" width="5.5703125" style="171" bestFit="1" customWidth="1"/>
    <col min="8725" max="8725" width="4" style="171" bestFit="1" customWidth="1"/>
    <col min="8726" max="8726" width="5.5703125" style="171" bestFit="1" customWidth="1"/>
    <col min="8727" max="8727" width="0.7109375" style="171" customWidth="1"/>
    <col min="8728" max="8728" width="9.140625" style="171" bestFit="1" customWidth="1"/>
    <col min="8729" max="8729" width="0.85546875" style="171" customWidth="1"/>
    <col min="8730" max="8730" width="7.5703125" style="171" bestFit="1" customWidth="1"/>
    <col min="8731" max="8960" width="11.42578125" style="171"/>
    <col min="8961" max="8961" width="0.140625" style="171" customWidth="1"/>
    <col min="8962" max="8962" width="2.7109375" style="171" customWidth="1"/>
    <col min="8963" max="8963" width="15.42578125" style="171" customWidth="1"/>
    <col min="8964" max="8964" width="1.28515625" style="171" customWidth="1"/>
    <col min="8965" max="8965" width="71.42578125" style="171" customWidth="1"/>
    <col min="8966" max="8966" width="6.5703125" style="171" bestFit="1" customWidth="1"/>
    <col min="8967" max="8968" width="6.5703125" style="171" customWidth="1"/>
    <col min="8969" max="8969" width="4" style="171" bestFit="1" customWidth="1"/>
    <col min="8970" max="8972" width="6.5703125" style="171" bestFit="1" customWidth="1"/>
    <col min="8973" max="8973" width="6.5703125" style="171" customWidth="1"/>
    <col min="8974" max="8976" width="6.5703125" style="171" bestFit="1" customWidth="1"/>
    <col min="8977" max="8977" width="4" style="171" bestFit="1" customWidth="1"/>
    <col min="8978" max="8978" width="3.5703125" style="171" bestFit="1" customWidth="1"/>
    <col min="8979" max="8979" width="4" style="171" bestFit="1" customWidth="1"/>
    <col min="8980" max="8980" width="5.5703125" style="171" bestFit="1" customWidth="1"/>
    <col min="8981" max="8981" width="4" style="171" bestFit="1" customWidth="1"/>
    <col min="8982" max="8982" width="5.5703125" style="171" bestFit="1" customWidth="1"/>
    <col min="8983" max="8983" width="0.7109375" style="171" customWidth="1"/>
    <col min="8984" max="8984" width="9.140625" style="171" bestFit="1" customWidth="1"/>
    <col min="8985" max="8985" width="0.85546875" style="171" customWidth="1"/>
    <col min="8986" max="8986" width="7.5703125" style="171" bestFit="1" customWidth="1"/>
    <col min="8987" max="9216" width="11.42578125" style="171"/>
    <col min="9217" max="9217" width="0.140625" style="171" customWidth="1"/>
    <col min="9218" max="9218" width="2.7109375" style="171" customWidth="1"/>
    <col min="9219" max="9219" width="15.42578125" style="171" customWidth="1"/>
    <col min="9220" max="9220" width="1.28515625" style="171" customWidth="1"/>
    <col min="9221" max="9221" width="71.42578125" style="171" customWidth="1"/>
    <col min="9222" max="9222" width="6.5703125" style="171" bestFit="1" customWidth="1"/>
    <col min="9223" max="9224" width="6.5703125" style="171" customWidth="1"/>
    <col min="9225" max="9225" width="4" style="171" bestFit="1" customWidth="1"/>
    <col min="9226" max="9228" width="6.5703125" style="171" bestFit="1" customWidth="1"/>
    <col min="9229" max="9229" width="6.5703125" style="171" customWidth="1"/>
    <col min="9230" max="9232" width="6.5703125" style="171" bestFit="1" customWidth="1"/>
    <col min="9233" max="9233" width="4" style="171" bestFit="1" customWidth="1"/>
    <col min="9234" max="9234" width="3.5703125" style="171" bestFit="1" customWidth="1"/>
    <col min="9235" max="9235" width="4" style="171" bestFit="1" customWidth="1"/>
    <col min="9236" max="9236" width="5.5703125" style="171" bestFit="1" customWidth="1"/>
    <col min="9237" max="9237" width="4" style="171" bestFit="1" customWidth="1"/>
    <col min="9238" max="9238" width="5.5703125" style="171" bestFit="1" customWidth="1"/>
    <col min="9239" max="9239" width="0.7109375" style="171" customWidth="1"/>
    <col min="9240" max="9240" width="9.140625" style="171" bestFit="1" customWidth="1"/>
    <col min="9241" max="9241" width="0.85546875" style="171" customWidth="1"/>
    <col min="9242" max="9242" width="7.5703125" style="171" bestFit="1" customWidth="1"/>
    <col min="9243" max="9472" width="11.42578125" style="171"/>
    <col min="9473" max="9473" width="0.140625" style="171" customWidth="1"/>
    <col min="9474" max="9474" width="2.7109375" style="171" customWidth="1"/>
    <col min="9475" max="9475" width="15.42578125" style="171" customWidth="1"/>
    <col min="9476" max="9476" width="1.28515625" style="171" customWidth="1"/>
    <col min="9477" max="9477" width="71.42578125" style="171" customWidth="1"/>
    <col min="9478" max="9478" width="6.5703125" style="171" bestFit="1" customWidth="1"/>
    <col min="9479" max="9480" width="6.5703125" style="171" customWidth="1"/>
    <col min="9481" max="9481" width="4" style="171" bestFit="1" customWidth="1"/>
    <col min="9482" max="9484" width="6.5703125" style="171" bestFit="1" customWidth="1"/>
    <col min="9485" max="9485" width="6.5703125" style="171" customWidth="1"/>
    <col min="9486" max="9488" width="6.5703125" style="171" bestFit="1" customWidth="1"/>
    <col min="9489" max="9489" width="4" style="171" bestFit="1" customWidth="1"/>
    <col min="9490" max="9490" width="3.5703125" style="171" bestFit="1" customWidth="1"/>
    <col min="9491" max="9491" width="4" style="171" bestFit="1" customWidth="1"/>
    <col min="9492" max="9492" width="5.5703125" style="171" bestFit="1" customWidth="1"/>
    <col min="9493" max="9493" width="4" style="171" bestFit="1" customWidth="1"/>
    <col min="9494" max="9494" width="5.5703125" style="171" bestFit="1" customWidth="1"/>
    <col min="9495" max="9495" width="0.7109375" style="171" customWidth="1"/>
    <col min="9496" max="9496" width="9.140625" style="171" bestFit="1" customWidth="1"/>
    <col min="9497" max="9497" width="0.85546875" style="171" customWidth="1"/>
    <col min="9498" max="9498" width="7.5703125" style="171" bestFit="1" customWidth="1"/>
    <col min="9499" max="9728" width="11.42578125" style="171"/>
    <col min="9729" max="9729" width="0.140625" style="171" customWidth="1"/>
    <col min="9730" max="9730" width="2.7109375" style="171" customWidth="1"/>
    <col min="9731" max="9731" width="15.42578125" style="171" customWidth="1"/>
    <col min="9732" max="9732" width="1.28515625" style="171" customWidth="1"/>
    <col min="9733" max="9733" width="71.42578125" style="171" customWidth="1"/>
    <col min="9734" max="9734" width="6.5703125" style="171" bestFit="1" customWidth="1"/>
    <col min="9735" max="9736" width="6.5703125" style="171" customWidth="1"/>
    <col min="9737" max="9737" width="4" style="171" bestFit="1" customWidth="1"/>
    <col min="9738" max="9740" width="6.5703125" style="171" bestFit="1" customWidth="1"/>
    <col min="9741" max="9741" width="6.5703125" style="171" customWidth="1"/>
    <col min="9742" max="9744" width="6.5703125" style="171" bestFit="1" customWidth="1"/>
    <col min="9745" max="9745" width="4" style="171" bestFit="1" customWidth="1"/>
    <col min="9746" max="9746" width="3.5703125" style="171" bestFit="1" customWidth="1"/>
    <col min="9747" max="9747" width="4" style="171" bestFit="1" customWidth="1"/>
    <col min="9748" max="9748" width="5.5703125" style="171" bestFit="1" customWidth="1"/>
    <col min="9749" max="9749" width="4" style="171" bestFit="1" customWidth="1"/>
    <col min="9750" max="9750" width="5.5703125" style="171" bestFit="1" customWidth="1"/>
    <col min="9751" max="9751" width="0.7109375" style="171" customWidth="1"/>
    <col min="9752" max="9752" width="9.140625" style="171" bestFit="1" customWidth="1"/>
    <col min="9753" max="9753" width="0.85546875" style="171" customWidth="1"/>
    <col min="9754" max="9754" width="7.5703125" style="171" bestFit="1" customWidth="1"/>
    <col min="9755" max="9984" width="11.42578125" style="171"/>
    <col min="9985" max="9985" width="0.140625" style="171" customWidth="1"/>
    <col min="9986" max="9986" width="2.7109375" style="171" customWidth="1"/>
    <col min="9987" max="9987" width="15.42578125" style="171" customWidth="1"/>
    <col min="9988" max="9988" width="1.28515625" style="171" customWidth="1"/>
    <col min="9989" max="9989" width="71.42578125" style="171" customWidth="1"/>
    <col min="9990" max="9990" width="6.5703125" style="171" bestFit="1" customWidth="1"/>
    <col min="9991" max="9992" width="6.5703125" style="171" customWidth="1"/>
    <col min="9993" max="9993" width="4" style="171" bestFit="1" customWidth="1"/>
    <col min="9994" max="9996" width="6.5703125" style="171" bestFit="1" customWidth="1"/>
    <col min="9997" max="9997" width="6.5703125" style="171" customWidth="1"/>
    <col min="9998" max="10000" width="6.5703125" style="171" bestFit="1" customWidth="1"/>
    <col min="10001" max="10001" width="4" style="171" bestFit="1" customWidth="1"/>
    <col min="10002" max="10002" width="3.5703125" style="171" bestFit="1" customWidth="1"/>
    <col min="10003" max="10003" width="4" style="171" bestFit="1" customWidth="1"/>
    <col min="10004" max="10004" width="5.5703125" style="171" bestFit="1" customWidth="1"/>
    <col min="10005" max="10005" width="4" style="171" bestFit="1" customWidth="1"/>
    <col min="10006" max="10006" width="5.5703125" style="171" bestFit="1" customWidth="1"/>
    <col min="10007" max="10007" width="0.7109375" style="171" customWidth="1"/>
    <col min="10008" max="10008" width="9.140625" style="171" bestFit="1" customWidth="1"/>
    <col min="10009" max="10009" width="0.85546875" style="171" customWidth="1"/>
    <col min="10010" max="10010" width="7.5703125" style="171" bestFit="1" customWidth="1"/>
    <col min="10011" max="10240" width="11.42578125" style="171"/>
    <col min="10241" max="10241" width="0.140625" style="171" customWidth="1"/>
    <col min="10242" max="10242" width="2.7109375" style="171" customWidth="1"/>
    <col min="10243" max="10243" width="15.42578125" style="171" customWidth="1"/>
    <col min="10244" max="10244" width="1.28515625" style="171" customWidth="1"/>
    <col min="10245" max="10245" width="71.42578125" style="171" customWidth="1"/>
    <col min="10246" max="10246" width="6.5703125" style="171" bestFit="1" customWidth="1"/>
    <col min="10247" max="10248" width="6.5703125" style="171" customWidth="1"/>
    <col min="10249" max="10249" width="4" style="171" bestFit="1" customWidth="1"/>
    <col min="10250" max="10252" width="6.5703125" style="171" bestFit="1" customWidth="1"/>
    <col min="10253" max="10253" width="6.5703125" style="171" customWidth="1"/>
    <col min="10254" max="10256" width="6.5703125" style="171" bestFit="1" customWidth="1"/>
    <col min="10257" max="10257" width="4" style="171" bestFit="1" customWidth="1"/>
    <col min="10258" max="10258" width="3.5703125" style="171" bestFit="1" customWidth="1"/>
    <col min="10259" max="10259" width="4" style="171" bestFit="1" customWidth="1"/>
    <col min="10260" max="10260" width="5.5703125" style="171" bestFit="1" customWidth="1"/>
    <col min="10261" max="10261" width="4" style="171" bestFit="1" customWidth="1"/>
    <col min="10262" max="10262" width="5.5703125" style="171" bestFit="1" customWidth="1"/>
    <col min="10263" max="10263" width="0.7109375" style="171" customWidth="1"/>
    <col min="10264" max="10264" width="9.140625" style="171" bestFit="1" customWidth="1"/>
    <col min="10265" max="10265" width="0.85546875" style="171" customWidth="1"/>
    <col min="10266" max="10266" width="7.5703125" style="171" bestFit="1" customWidth="1"/>
    <col min="10267" max="10496" width="11.42578125" style="171"/>
    <col min="10497" max="10497" width="0.140625" style="171" customWidth="1"/>
    <col min="10498" max="10498" width="2.7109375" style="171" customWidth="1"/>
    <col min="10499" max="10499" width="15.42578125" style="171" customWidth="1"/>
    <col min="10500" max="10500" width="1.28515625" style="171" customWidth="1"/>
    <col min="10501" max="10501" width="71.42578125" style="171" customWidth="1"/>
    <col min="10502" max="10502" width="6.5703125" style="171" bestFit="1" customWidth="1"/>
    <col min="10503" max="10504" width="6.5703125" style="171" customWidth="1"/>
    <col min="10505" max="10505" width="4" style="171" bestFit="1" customWidth="1"/>
    <col min="10506" max="10508" width="6.5703125" style="171" bestFit="1" customWidth="1"/>
    <col min="10509" max="10509" width="6.5703125" style="171" customWidth="1"/>
    <col min="10510" max="10512" width="6.5703125" style="171" bestFit="1" customWidth="1"/>
    <col min="10513" max="10513" width="4" style="171" bestFit="1" customWidth="1"/>
    <col min="10514" max="10514" width="3.5703125" style="171" bestFit="1" customWidth="1"/>
    <col min="10515" max="10515" width="4" style="171" bestFit="1" customWidth="1"/>
    <col min="10516" max="10516" width="5.5703125" style="171" bestFit="1" customWidth="1"/>
    <col min="10517" max="10517" width="4" style="171" bestFit="1" customWidth="1"/>
    <col min="10518" max="10518" width="5.5703125" style="171" bestFit="1" customWidth="1"/>
    <col min="10519" max="10519" width="0.7109375" style="171" customWidth="1"/>
    <col min="10520" max="10520" width="9.140625" style="171" bestFit="1" customWidth="1"/>
    <col min="10521" max="10521" width="0.85546875" style="171" customWidth="1"/>
    <col min="10522" max="10522" width="7.5703125" style="171" bestFit="1" customWidth="1"/>
    <col min="10523" max="10752" width="11.42578125" style="171"/>
    <col min="10753" max="10753" width="0.140625" style="171" customWidth="1"/>
    <col min="10754" max="10754" width="2.7109375" style="171" customWidth="1"/>
    <col min="10755" max="10755" width="15.42578125" style="171" customWidth="1"/>
    <col min="10756" max="10756" width="1.28515625" style="171" customWidth="1"/>
    <col min="10757" max="10757" width="71.42578125" style="171" customWidth="1"/>
    <col min="10758" max="10758" width="6.5703125" style="171" bestFit="1" customWidth="1"/>
    <col min="10759" max="10760" width="6.5703125" style="171" customWidth="1"/>
    <col min="10761" max="10761" width="4" style="171" bestFit="1" customWidth="1"/>
    <col min="10762" max="10764" width="6.5703125" style="171" bestFit="1" customWidth="1"/>
    <col min="10765" max="10765" width="6.5703125" style="171" customWidth="1"/>
    <col min="10766" max="10768" width="6.5703125" style="171" bestFit="1" customWidth="1"/>
    <col min="10769" max="10769" width="4" style="171" bestFit="1" customWidth="1"/>
    <col min="10770" max="10770" width="3.5703125" style="171" bestFit="1" customWidth="1"/>
    <col min="10771" max="10771" width="4" style="171" bestFit="1" customWidth="1"/>
    <col min="10772" max="10772" width="5.5703125" style="171" bestFit="1" customWidth="1"/>
    <col min="10773" max="10773" width="4" style="171" bestFit="1" customWidth="1"/>
    <col min="10774" max="10774" width="5.5703125" style="171" bestFit="1" customWidth="1"/>
    <col min="10775" max="10775" width="0.7109375" style="171" customWidth="1"/>
    <col min="10776" max="10776" width="9.140625" style="171" bestFit="1" customWidth="1"/>
    <col min="10777" max="10777" width="0.85546875" style="171" customWidth="1"/>
    <col min="10778" max="10778" width="7.5703125" style="171" bestFit="1" customWidth="1"/>
    <col min="10779" max="11008" width="11.42578125" style="171"/>
    <col min="11009" max="11009" width="0.140625" style="171" customWidth="1"/>
    <col min="11010" max="11010" width="2.7109375" style="171" customWidth="1"/>
    <col min="11011" max="11011" width="15.42578125" style="171" customWidth="1"/>
    <col min="11012" max="11012" width="1.28515625" style="171" customWidth="1"/>
    <col min="11013" max="11013" width="71.42578125" style="171" customWidth="1"/>
    <col min="11014" max="11014" width="6.5703125" style="171" bestFit="1" customWidth="1"/>
    <col min="11015" max="11016" width="6.5703125" style="171" customWidth="1"/>
    <col min="11017" max="11017" width="4" style="171" bestFit="1" customWidth="1"/>
    <col min="11018" max="11020" width="6.5703125" style="171" bestFit="1" customWidth="1"/>
    <col min="11021" max="11021" width="6.5703125" style="171" customWidth="1"/>
    <col min="11022" max="11024" width="6.5703125" style="171" bestFit="1" customWidth="1"/>
    <col min="11025" max="11025" width="4" style="171" bestFit="1" customWidth="1"/>
    <col min="11026" max="11026" width="3.5703125" style="171" bestFit="1" customWidth="1"/>
    <col min="11027" max="11027" width="4" style="171" bestFit="1" customWidth="1"/>
    <col min="11028" max="11028" width="5.5703125" style="171" bestFit="1" customWidth="1"/>
    <col min="11029" max="11029" width="4" style="171" bestFit="1" customWidth="1"/>
    <col min="11030" max="11030" width="5.5703125" style="171" bestFit="1" customWidth="1"/>
    <col min="11031" max="11031" width="0.7109375" style="171" customWidth="1"/>
    <col min="11032" max="11032" width="9.140625" style="171" bestFit="1" customWidth="1"/>
    <col min="11033" max="11033" width="0.85546875" style="171" customWidth="1"/>
    <col min="11034" max="11034" width="7.5703125" style="171" bestFit="1" customWidth="1"/>
    <col min="11035" max="11264" width="11.42578125" style="171"/>
    <col min="11265" max="11265" width="0.140625" style="171" customWidth="1"/>
    <col min="11266" max="11266" width="2.7109375" style="171" customWidth="1"/>
    <col min="11267" max="11267" width="15.42578125" style="171" customWidth="1"/>
    <col min="11268" max="11268" width="1.28515625" style="171" customWidth="1"/>
    <col min="11269" max="11269" width="71.42578125" style="171" customWidth="1"/>
    <col min="11270" max="11270" width="6.5703125" style="171" bestFit="1" customWidth="1"/>
    <col min="11271" max="11272" width="6.5703125" style="171" customWidth="1"/>
    <col min="11273" max="11273" width="4" style="171" bestFit="1" customWidth="1"/>
    <col min="11274" max="11276" width="6.5703125" style="171" bestFit="1" customWidth="1"/>
    <col min="11277" max="11277" width="6.5703125" style="171" customWidth="1"/>
    <col min="11278" max="11280" width="6.5703125" style="171" bestFit="1" customWidth="1"/>
    <col min="11281" max="11281" width="4" style="171" bestFit="1" customWidth="1"/>
    <col min="11282" max="11282" width="3.5703125" style="171" bestFit="1" customWidth="1"/>
    <col min="11283" max="11283" width="4" style="171" bestFit="1" customWidth="1"/>
    <col min="11284" max="11284" width="5.5703125" style="171" bestFit="1" customWidth="1"/>
    <col min="11285" max="11285" width="4" style="171" bestFit="1" customWidth="1"/>
    <col min="11286" max="11286" width="5.5703125" style="171" bestFit="1" customWidth="1"/>
    <col min="11287" max="11287" width="0.7109375" style="171" customWidth="1"/>
    <col min="11288" max="11288" width="9.140625" style="171" bestFit="1" customWidth="1"/>
    <col min="11289" max="11289" width="0.85546875" style="171" customWidth="1"/>
    <col min="11290" max="11290" width="7.5703125" style="171" bestFit="1" customWidth="1"/>
    <col min="11291" max="11520" width="11.42578125" style="171"/>
    <col min="11521" max="11521" width="0.140625" style="171" customWidth="1"/>
    <col min="11522" max="11522" width="2.7109375" style="171" customWidth="1"/>
    <col min="11523" max="11523" width="15.42578125" style="171" customWidth="1"/>
    <col min="11524" max="11524" width="1.28515625" style="171" customWidth="1"/>
    <col min="11525" max="11525" width="71.42578125" style="171" customWidth="1"/>
    <col min="11526" max="11526" width="6.5703125" style="171" bestFit="1" customWidth="1"/>
    <col min="11527" max="11528" width="6.5703125" style="171" customWidth="1"/>
    <col min="11529" max="11529" width="4" style="171" bestFit="1" customWidth="1"/>
    <col min="11530" max="11532" width="6.5703125" style="171" bestFit="1" customWidth="1"/>
    <col min="11533" max="11533" width="6.5703125" style="171" customWidth="1"/>
    <col min="11534" max="11536" width="6.5703125" style="171" bestFit="1" customWidth="1"/>
    <col min="11537" max="11537" width="4" style="171" bestFit="1" customWidth="1"/>
    <col min="11538" max="11538" width="3.5703125" style="171" bestFit="1" customWidth="1"/>
    <col min="11539" max="11539" width="4" style="171" bestFit="1" customWidth="1"/>
    <col min="11540" max="11540" width="5.5703125" style="171" bestFit="1" customWidth="1"/>
    <col min="11541" max="11541" width="4" style="171" bestFit="1" customWidth="1"/>
    <col min="11542" max="11542" width="5.5703125" style="171" bestFit="1" customWidth="1"/>
    <col min="11543" max="11543" width="0.7109375" style="171" customWidth="1"/>
    <col min="11544" max="11544" width="9.140625" style="171" bestFit="1" customWidth="1"/>
    <col min="11545" max="11545" width="0.85546875" style="171" customWidth="1"/>
    <col min="11546" max="11546" width="7.5703125" style="171" bestFit="1" customWidth="1"/>
    <col min="11547" max="11776" width="11.42578125" style="171"/>
    <col min="11777" max="11777" width="0.140625" style="171" customWidth="1"/>
    <col min="11778" max="11778" width="2.7109375" style="171" customWidth="1"/>
    <col min="11779" max="11779" width="15.42578125" style="171" customWidth="1"/>
    <col min="11780" max="11780" width="1.28515625" style="171" customWidth="1"/>
    <col min="11781" max="11781" width="71.42578125" style="171" customWidth="1"/>
    <col min="11782" max="11782" width="6.5703125" style="171" bestFit="1" customWidth="1"/>
    <col min="11783" max="11784" width="6.5703125" style="171" customWidth="1"/>
    <col min="11785" max="11785" width="4" style="171" bestFit="1" customWidth="1"/>
    <col min="11786" max="11788" width="6.5703125" style="171" bestFit="1" customWidth="1"/>
    <col min="11789" max="11789" width="6.5703125" style="171" customWidth="1"/>
    <col min="11790" max="11792" width="6.5703125" style="171" bestFit="1" customWidth="1"/>
    <col min="11793" max="11793" width="4" style="171" bestFit="1" customWidth="1"/>
    <col min="11794" max="11794" width="3.5703125" style="171" bestFit="1" customWidth="1"/>
    <col min="11795" max="11795" width="4" style="171" bestFit="1" customWidth="1"/>
    <col min="11796" max="11796" width="5.5703125" style="171" bestFit="1" customWidth="1"/>
    <col min="11797" max="11797" width="4" style="171" bestFit="1" customWidth="1"/>
    <col min="11798" max="11798" width="5.5703125" style="171" bestFit="1" customWidth="1"/>
    <col min="11799" max="11799" width="0.7109375" style="171" customWidth="1"/>
    <col min="11800" max="11800" width="9.140625" style="171" bestFit="1" customWidth="1"/>
    <col min="11801" max="11801" width="0.85546875" style="171" customWidth="1"/>
    <col min="11802" max="11802" width="7.5703125" style="171" bestFit="1" customWidth="1"/>
    <col min="11803" max="12032" width="11.42578125" style="171"/>
    <col min="12033" max="12033" width="0.140625" style="171" customWidth="1"/>
    <col min="12034" max="12034" width="2.7109375" style="171" customWidth="1"/>
    <col min="12035" max="12035" width="15.42578125" style="171" customWidth="1"/>
    <col min="12036" max="12036" width="1.28515625" style="171" customWidth="1"/>
    <col min="12037" max="12037" width="71.42578125" style="171" customWidth="1"/>
    <col min="12038" max="12038" width="6.5703125" style="171" bestFit="1" customWidth="1"/>
    <col min="12039" max="12040" width="6.5703125" style="171" customWidth="1"/>
    <col min="12041" max="12041" width="4" style="171" bestFit="1" customWidth="1"/>
    <col min="12042" max="12044" width="6.5703125" style="171" bestFit="1" customWidth="1"/>
    <col min="12045" max="12045" width="6.5703125" style="171" customWidth="1"/>
    <col min="12046" max="12048" width="6.5703125" style="171" bestFit="1" customWidth="1"/>
    <col min="12049" max="12049" width="4" style="171" bestFit="1" customWidth="1"/>
    <col min="12050" max="12050" width="3.5703125" style="171" bestFit="1" customWidth="1"/>
    <col min="12051" max="12051" width="4" style="171" bestFit="1" customWidth="1"/>
    <col min="12052" max="12052" width="5.5703125" style="171" bestFit="1" customWidth="1"/>
    <col min="12053" max="12053" width="4" style="171" bestFit="1" customWidth="1"/>
    <col min="12054" max="12054" width="5.5703125" style="171" bestFit="1" customWidth="1"/>
    <col min="12055" max="12055" width="0.7109375" style="171" customWidth="1"/>
    <col min="12056" max="12056" width="9.140625" style="171" bestFit="1" customWidth="1"/>
    <col min="12057" max="12057" width="0.85546875" style="171" customWidth="1"/>
    <col min="12058" max="12058" width="7.5703125" style="171" bestFit="1" customWidth="1"/>
    <col min="12059" max="12288" width="11.42578125" style="171"/>
    <col min="12289" max="12289" width="0.140625" style="171" customWidth="1"/>
    <col min="12290" max="12290" width="2.7109375" style="171" customWidth="1"/>
    <col min="12291" max="12291" width="15.42578125" style="171" customWidth="1"/>
    <col min="12292" max="12292" width="1.28515625" style="171" customWidth="1"/>
    <col min="12293" max="12293" width="71.42578125" style="171" customWidth="1"/>
    <col min="12294" max="12294" width="6.5703125" style="171" bestFit="1" customWidth="1"/>
    <col min="12295" max="12296" width="6.5703125" style="171" customWidth="1"/>
    <col min="12297" max="12297" width="4" style="171" bestFit="1" customWidth="1"/>
    <col min="12298" max="12300" width="6.5703125" style="171" bestFit="1" customWidth="1"/>
    <col min="12301" max="12301" width="6.5703125" style="171" customWidth="1"/>
    <col min="12302" max="12304" width="6.5703125" style="171" bestFit="1" customWidth="1"/>
    <col min="12305" max="12305" width="4" style="171" bestFit="1" customWidth="1"/>
    <col min="12306" max="12306" width="3.5703125" style="171" bestFit="1" customWidth="1"/>
    <col min="12307" max="12307" width="4" style="171" bestFit="1" customWidth="1"/>
    <col min="12308" max="12308" width="5.5703125" style="171" bestFit="1" customWidth="1"/>
    <col min="12309" max="12309" width="4" style="171" bestFit="1" customWidth="1"/>
    <col min="12310" max="12310" width="5.5703125" style="171" bestFit="1" customWidth="1"/>
    <col min="12311" max="12311" width="0.7109375" style="171" customWidth="1"/>
    <col min="12312" max="12312" width="9.140625" style="171" bestFit="1" customWidth="1"/>
    <col min="12313" max="12313" width="0.85546875" style="171" customWidth="1"/>
    <col min="12314" max="12314" width="7.5703125" style="171" bestFit="1" customWidth="1"/>
    <col min="12315" max="12544" width="11.42578125" style="171"/>
    <col min="12545" max="12545" width="0.140625" style="171" customWidth="1"/>
    <col min="12546" max="12546" width="2.7109375" style="171" customWidth="1"/>
    <col min="12547" max="12547" width="15.42578125" style="171" customWidth="1"/>
    <col min="12548" max="12548" width="1.28515625" style="171" customWidth="1"/>
    <col min="12549" max="12549" width="71.42578125" style="171" customWidth="1"/>
    <col min="12550" max="12550" width="6.5703125" style="171" bestFit="1" customWidth="1"/>
    <col min="12551" max="12552" width="6.5703125" style="171" customWidth="1"/>
    <col min="12553" max="12553" width="4" style="171" bestFit="1" customWidth="1"/>
    <col min="12554" max="12556" width="6.5703125" style="171" bestFit="1" customWidth="1"/>
    <col min="12557" max="12557" width="6.5703125" style="171" customWidth="1"/>
    <col min="12558" max="12560" width="6.5703125" style="171" bestFit="1" customWidth="1"/>
    <col min="12561" max="12561" width="4" style="171" bestFit="1" customWidth="1"/>
    <col min="12562" max="12562" width="3.5703125" style="171" bestFit="1" customWidth="1"/>
    <col min="12563" max="12563" width="4" style="171" bestFit="1" customWidth="1"/>
    <col min="12564" max="12564" width="5.5703125" style="171" bestFit="1" customWidth="1"/>
    <col min="12565" max="12565" width="4" style="171" bestFit="1" customWidth="1"/>
    <col min="12566" max="12566" width="5.5703125" style="171" bestFit="1" customWidth="1"/>
    <col min="12567" max="12567" width="0.7109375" style="171" customWidth="1"/>
    <col min="12568" max="12568" width="9.140625" style="171" bestFit="1" customWidth="1"/>
    <col min="12569" max="12569" width="0.85546875" style="171" customWidth="1"/>
    <col min="12570" max="12570" width="7.5703125" style="171" bestFit="1" customWidth="1"/>
    <col min="12571" max="12800" width="11.42578125" style="171"/>
    <col min="12801" max="12801" width="0.140625" style="171" customWidth="1"/>
    <col min="12802" max="12802" width="2.7109375" style="171" customWidth="1"/>
    <col min="12803" max="12803" width="15.42578125" style="171" customWidth="1"/>
    <col min="12804" max="12804" width="1.28515625" style="171" customWidth="1"/>
    <col min="12805" max="12805" width="71.42578125" style="171" customWidth="1"/>
    <col min="12806" max="12806" width="6.5703125" style="171" bestFit="1" customWidth="1"/>
    <col min="12807" max="12808" width="6.5703125" style="171" customWidth="1"/>
    <col min="12809" max="12809" width="4" style="171" bestFit="1" customWidth="1"/>
    <col min="12810" max="12812" width="6.5703125" style="171" bestFit="1" customWidth="1"/>
    <col min="12813" max="12813" width="6.5703125" style="171" customWidth="1"/>
    <col min="12814" max="12816" width="6.5703125" style="171" bestFit="1" customWidth="1"/>
    <col min="12817" max="12817" width="4" style="171" bestFit="1" customWidth="1"/>
    <col min="12818" max="12818" width="3.5703125" style="171" bestFit="1" customWidth="1"/>
    <col min="12819" max="12819" width="4" style="171" bestFit="1" customWidth="1"/>
    <col min="12820" max="12820" width="5.5703125" style="171" bestFit="1" customWidth="1"/>
    <col min="12821" max="12821" width="4" style="171" bestFit="1" customWidth="1"/>
    <col min="12822" max="12822" width="5.5703125" style="171" bestFit="1" customWidth="1"/>
    <col min="12823" max="12823" width="0.7109375" style="171" customWidth="1"/>
    <col min="12824" max="12824" width="9.140625" style="171" bestFit="1" customWidth="1"/>
    <col min="12825" max="12825" width="0.85546875" style="171" customWidth="1"/>
    <col min="12826" max="12826" width="7.5703125" style="171" bestFit="1" customWidth="1"/>
    <col min="12827" max="13056" width="11.42578125" style="171"/>
    <col min="13057" max="13057" width="0.140625" style="171" customWidth="1"/>
    <col min="13058" max="13058" width="2.7109375" style="171" customWidth="1"/>
    <col min="13059" max="13059" width="15.42578125" style="171" customWidth="1"/>
    <col min="13060" max="13060" width="1.28515625" style="171" customWidth="1"/>
    <col min="13061" max="13061" width="71.42578125" style="171" customWidth="1"/>
    <col min="13062" max="13062" width="6.5703125" style="171" bestFit="1" customWidth="1"/>
    <col min="13063" max="13064" width="6.5703125" style="171" customWidth="1"/>
    <col min="13065" max="13065" width="4" style="171" bestFit="1" customWidth="1"/>
    <col min="13066" max="13068" width="6.5703125" style="171" bestFit="1" customWidth="1"/>
    <col min="13069" max="13069" width="6.5703125" style="171" customWidth="1"/>
    <col min="13070" max="13072" width="6.5703125" style="171" bestFit="1" customWidth="1"/>
    <col min="13073" max="13073" width="4" style="171" bestFit="1" customWidth="1"/>
    <col min="13074" max="13074" width="3.5703125" style="171" bestFit="1" customWidth="1"/>
    <col min="13075" max="13075" width="4" style="171" bestFit="1" customWidth="1"/>
    <col min="13076" max="13076" width="5.5703125" style="171" bestFit="1" customWidth="1"/>
    <col min="13077" max="13077" width="4" style="171" bestFit="1" customWidth="1"/>
    <col min="13078" max="13078" width="5.5703125" style="171" bestFit="1" customWidth="1"/>
    <col min="13079" max="13079" width="0.7109375" style="171" customWidth="1"/>
    <col min="13080" max="13080" width="9.140625" style="171" bestFit="1" customWidth="1"/>
    <col min="13081" max="13081" width="0.85546875" style="171" customWidth="1"/>
    <col min="13082" max="13082" width="7.5703125" style="171" bestFit="1" customWidth="1"/>
    <col min="13083" max="13312" width="11.42578125" style="171"/>
    <col min="13313" max="13313" width="0.140625" style="171" customWidth="1"/>
    <col min="13314" max="13314" width="2.7109375" style="171" customWidth="1"/>
    <col min="13315" max="13315" width="15.42578125" style="171" customWidth="1"/>
    <col min="13316" max="13316" width="1.28515625" style="171" customWidth="1"/>
    <col min="13317" max="13317" width="71.42578125" style="171" customWidth="1"/>
    <col min="13318" max="13318" width="6.5703125" style="171" bestFit="1" customWidth="1"/>
    <col min="13319" max="13320" width="6.5703125" style="171" customWidth="1"/>
    <col min="13321" max="13321" width="4" style="171" bestFit="1" customWidth="1"/>
    <col min="13322" max="13324" width="6.5703125" style="171" bestFit="1" customWidth="1"/>
    <col min="13325" max="13325" width="6.5703125" style="171" customWidth="1"/>
    <col min="13326" max="13328" width="6.5703125" style="171" bestFit="1" customWidth="1"/>
    <col min="13329" max="13329" width="4" style="171" bestFit="1" customWidth="1"/>
    <col min="13330" max="13330" width="3.5703125" style="171" bestFit="1" customWidth="1"/>
    <col min="13331" max="13331" width="4" style="171" bestFit="1" customWidth="1"/>
    <col min="13332" max="13332" width="5.5703125" style="171" bestFit="1" customWidth="1"/>
    <col min="13333" max="13333" width="4" style="171" bestFit="1" customWidth="1"/>
    <col min="13334" max="13334" width="5.5703125" style="171" bestFit="1" customWidth="1"/>
    <col min="13335" max="13335" width="0.7109375" style="171" customWidth="1"/>
    <col min="13336" max="13336" width="9.140625" style="171" bestFit="1" customWidth="1"/>
    <col min="13337" max="13337" width="0.85546875" style="171" customWidth="1"/>
    <col min="13338" max="13338" width="7.5703125" style="171" bestFit="1" customWidth="1"/>
    <col min="13339" max="13568" width="11.42578125" style="171"/>
    <col min="13569" max="13569" width="0.140625" style="171" customWidth="1"/>
    <col min="13570" max="13570" width="2.7109375" style="171" customWidth="1"/>
    <col min="13571" max="13571" width="15.42578125" style="171" customWidth="1"/>
    <col min="13572" max="13572" width="1.28515625" style="171" customWidth="1"/>
    <col min="13573" max="13573" width="71.42578125" style="171" customWidth="1"/>
    <col min="13574" max="13574" width="6.5703125" style="171" bestFit="1" customWidth="1"/>
    <col min="13575" max="13576" width="6.5703125" style="171" customWidth="1"/>
    <col min="13577" max="13577" width="4" style="171" bestFit="1" customWidth="1"/>
    <col min="13578" max="13580" width="6.5703125" style="171" bestFit="1" customWidth="1"/>
    <col min="13581" max="13581" width="6.5703125" style="171" customWidth="1"/>
    <col min="13582" max="13584" width="6.5703125" style="171" bestFit="1" customWidth="1"/>
    <col min="13585" max="13585" width="4" style="171" bestFit="1" customWidth="1"/>
    <col min="13586" max="13586" width="3.5703125" style="171" bestFit="1" customWidth="1"/>
    <col min="13587" max="13587" width="4" style="171" bestFit="1" customWidth="1"/>
    <col min="13588" max="13588" width="5.5703125" style="171" bestFit="1" customWidth="1"/>
    <col min="13589" max="13589" width="4" style="171" bestFit="1" customWidth="1"/>
    <col min="13590" max="13590" width="5.5703125" style="171" bestFit="1" customWidth="1"/>
    <col min="13591" max="13591" width="0.7109375" style="171" customWidth="1"/>
    <col min="13592" max="13592" width="9.140625" style="171" bestFit="1" customWidth="1"/>
    <col min="13593" max="13593" width="0.85546875" style="171" customWidth="1"/>
    <col min="13594" max="13594" width="7.5703125" style="171" bestFit="1" customWidth="1"/>
    <col min="13595" max="13824" width="11.42578125" style="171"/>
    <col min="13825" max="13825" width="0.140625" style="171" customWidth="1"/>
    <col min="13826" max="13826" width="2.7109375" style="171" customWidth="1"/>
    <col min="13827" max="13827" width="15.42578125" style="171" customWidth="1"/>
    <col min="13828" max="13828" width="1.28515625" style="171" customWidth="1"/>
    <col min="13829" max="13829" width="71.42578125" style="171" customWidth="1"/>
    <col min="13830" max="13830" width="6.5703125" style="171" bestFit="1" customWidth="1"/>
    <col min="13831" max="13832" width="6.5703125" style="171" customWidth="1"/>
    <col min="13833" max="13833" width="4" style="171" bestFit="1" customWidth="1"/>
    <col min="13834" max="13836" width="6.5703125" style="171" bestFit="1" customWidth="1"/>
    <col min="13837" max="13837" width="6.5703125" style="171" customWidth="1"/>
    <col min="13838" max="13840" width="6.5703125" style="171" bestFit="1" customWidth="1"/>
    <col min="13841" max="13841" width="4" style="171" bestFit="1" customWidth="1"/>
    <col min="13842" max="13842" width="3.5703125" style="171" bestFit="1" customWidth="1"/>
    <col min="13843" max="13843" width="4" style="171" bestFit="1" customWidth="1"/>
    <col min="13844" max="13844" width="5.5703125" style="171" bestFit="1" customWidth="1"/>
    <col min="13845" max="13845" width="4" style="171" bestFit="1" customWidth="1"/>
    <col min="13846" max="13846" width="5.5703125" style="171" bestFit="1" customWidth="1"/>
    <col min="13847" max="13847" width="0.7109375" style="171" customWidth="1"/>
    <col min="13848" max="13848" width="9.140625" style="171" bestFit="1" customWidth="1"/>
    <col min="13849" max="13849" width="0.85546875" style="171" customWidth="1"/>
    <col min="13850" max="13850" width="7.5703125" style="171" bestFit="1" customWidth="1"/>
    <col min="13851" max="14080" width="11.42578125" style="171"/>
    <col min="14081" max="14081" width="0.140625" style="171" customWidth="1"/>
    <col min="14082" max="14082" width="2.7109375" style="171" customWidth="1"/>
    <col min="14083" max="14083" width="15.42578125" style="171" customWidth="1"/>
    <col min="14084" max="14084" width="1.28515625" style="171" customWidth="1"/>
    <col min="14085" max="14085" width="71.42578125" style="171" customWidth="1"/>
    <col min="14086" max="14086" width="6.5703125" style="171" bestFit="1" customWidth="1"/>
    <col min="14087" max="14088" width="6.5703125" style="171" customWidth="1"/>
    <col min="14089" max="14089" width="4" style="171" bestFit="1" customWidth="1"/>
    <col min="14090" max="14092" width="6.5703125" style="171" bestFit="1" customWidth="1"/>
    <col min="14093" max="14093" width="6.5703125" style="171" customWidth="1"/>
    <col min="14094" max="14096" width="6.5703125" style="171" bestFit="1" customWidth="1"/>
    <col min="14097" max="14097" width="4" style="171" bestFit="1" customWidth="1"/>
    <col min="14098" max="14098" width="3.5703125" style="171" bestFit="1" customWidth="1"/>
    <col min="14099" max="14099" width="4" style="171" bestFit="1" customWidth="1"/>
    <col min="14100" max="14100" width="5.5703125" style="171" bestFit="1" customWidth="1"/>
    <col min="14101" max="14101" width="4" style="171" bestFit="1" customWidth="1"/>
    <col min="14102" max="14102" width="5.5703125" style="171" bestFit="1" customWidth="1"/>
    <col min="14103" max="14103" width="0.7109375" style="171" customWidth="1"/>
    <col min="14104" max="14104" width="9.140625" style="171" bestFit="1" customWidth="1"/>
    <col min="14105" max="14105" width="0.85546875" style="171" customWidth="1"/>
    <col min="14106" max="14106" width="7.5703125" style="171" bestFit="1" customWidth="1"/>
    <col min="14107" max="14336" width="11.42578125" style="171"/>
    <col min="14337" max="14337" width="0.140625" style="171" customWidth="1"/>
    <col min="14338" max="14338" width="2.7109375" style="171" customWidth="1"/>
    <col min="14339" max="14339" width="15.42578125" style="171" customWidth="1"/>
    <col min="14340" max="14340" width="1.28515625" style="171" customWidth="1"/>
    <col min="14341" max="14341" width="71.42578125" style="171" customWidth="1"/>
    <col min="14342" max="14342" width="6.5703125" style="171" bestFit="1" customWidth="1"/>
    <col min="14343" max="14344" width="6.5703125" style="171" customWidth="1"/>
    <col min="14345" max="14345" width="4" style="171" bestFit="1" customWidth="1"/>
    <col min="14346" max="14348" width="6.5703125" style="171" bestFit="1" customWidth="1"/>
    <col min="14349" max="14349" width="6.5703125" style="171" customWidth="1"/>
    <col min="14350" max="14352" width="6.5703125" style="171" bestFit="1" customWidth="1"/>
    <col min="14353" max="14353" width="4" style="171" bestFit="1" customWidth="1"/>
    <col min="14354" max="14354" width="3.5703125" style="171" bestFit="1" customWidth="1"/>
    <col min="14355" max="14355" width="4" style="171" bestFit="1" customWidth="1"/>
    <col min="14356" max="14356" width="5.5703125" style="171" bestFit="1" customWidth="1"/>
    <col min="14357" max="14357" width="4" style="171" bestFit="1" customWidth="1"/>
    <col min="14358" max="14358" width="5.5703125" style="171" bestFit="1" customWidth="1"/>
    <col min="14359" max="14359" width="0.7109375" style="171" customWidth="1"/>
    <col min="14360" max="14360" width="9.140625" style="171" bestFit="1" customWidth="1"/>
    <col min="14361" max="14361" width="0.85546875" style="171" customWidth="1"/>
    <col min="14362" max="14362" width="7.5703125" style="171" bestFit="1" customWidth="1"/>
    <col min="14363" max="14592" width="11.42578125" style="171"/>
    <col min="14593" max="14593" width="0.140625" style="171" customWidth="1"/>
    <col min="14594" max="14594" width="2.7109375" style="171" customWidth="1"/>
    <col min="14595" max="14595" width="15.42578125" style="171" customWidth="1"/>
    <col min="14596" max="14596" width="1.28515625" style="171" customWidth="1"/>
    <col min="14597" max="14597" width="71.42578125" style="171" customWidth="1"/>
    <col min="14598" max="14598" width="6.5703125" style="171" bestFit="1" customWidth="1"/>
    <col min="14599" max="14600" width="6.5703125" style="171" customWidth="1"/>
    <col min="14601" max="14601" width="4" style="171" bestFit="1" customWidth="1"/>
    <col min="14602" max="14604" width="6.5703125" style="171" bestFit="1" customWidth="1"/>
    <col min="14605" max="14605" width="6.5703125" style="171" customWidth="1"/>
    <col min="14606" max="14608" width="6.5703125" style="171" bestFit="1" customWidth="1"/>
    <col min="14609" max="14609" width="4" style="171" bestFit="1" customWidth="1"/>
    <col min="14610" max="14610" width="3.5703125" style="171" bestFit="1" customWidth="1"/>
    <col min="14611" max="14611" width="4" style="171" bestFit="1" customWidth="1"/>
    <col min="14612" max="14612" width="5.5703125" style="171" bestFit="1" customWidth="1"/>
    <col min="14613" max="14613" width="4" style="171" bestFit="1" customWidth="1"/>
    <col min="14614" max="14614" width="5.5703125" style="171" bestFit="1" customWidth="1"/>
    <col min="14615" max="14615" width="0.7109375" style="171" customWidth="1"/>
    <col min="14616" max="14616" width="9.140625" style="171" bestFit="1" customWidth="1"/>
    <col min="14617" max="14617" width="0.85546875" style="171" customWidth="1"/>
    <col min="14618" max="14618" width="7.5703125" style="171" bestFit="1" customWidth="1"/>
    <col min="14619" max="14848" width="11.42578125" style="171"/>
    <col min="14849" max="14849" width="0.140625" style="171" customWidth="1"/>
    <col min="14850" max="14850" width="2.7109375" style="171" customWidth="1"/>
    <col min="14851" max="14851" width="15.42578125" style="171" customWidth="1"/>
    <col min="14852" max="14852" width="1.28515625" style="171" customWidth="1"/>
    <col min="14853" max="14853" width="71.42578125" style="171" customWidth="1"/>
    <col min="14854" max="14854" width="6.5703125" style="171" bestFit="1" customWidth="1"/>
    <col min="14855" max="14856" width="6.5703125" style="171" customWidth="1"/>
    <col min="14857" max="14857" width="4" style="171" bestFit="1" customWidth="1"/>
    <col min="14858" max="14860" width="6.5703125" style="171" bestFit="1" customWidth="1"/>
    <col min="14861" max="14861" width="6.5703125" style="171" customWidth="1"/>
    <col min="14862" max="14864" width="6.5703125" style="171" bestFit="1" customWidth="1"/>
    <col min="14865" max="14865" width="4" style="171" bestFit="1" customWidth="1"/>
    <col min="14866" max="14866" width="3.5703125" style="171" bestFit="1" customWidth="1"/>
    <col min="14867" max="14867" width="4" style="171" bestFit="1" customWidth="1"/>
    <col min="14868" max="14868" width="5.5703125" style="171" bestFit="1" customWidth="1"/>
    <col min="14869" max="14869" width="4" style="171" bestFit="1" customWidth="1"/>
    <col min="14870" max="14870" width="5.5703125" style="171" bestFit="1" customWidth="1"/>
    <col min="14871" max="14871" width="0.7109375" style="171" customWidth="1"/>
    <col min="14872" max="14872" width="9.140625" style="171" bestFit="1" customWidth="1"/>
    <col min="14873" max="14873" width="0.85546875" style="171" customWidth="1"/>
    <col min="14874" max="14874" width="7.5703125" style="171" bestFit="1" customWidth="1"/>
    <col min="14875" max="15104" width="11.42578125" style="171"/>
    <col min="15105" max="15105" width="0.140625" style="171" customWidth="1"/>
    <col min="15106" max="15106" width="2.7109375" style="171" customWidth="1"/>
    <col min="15107" max="15107" width="15.42578125" style="171" customWidth="1"/>
    <col min="15108" max="15108" width="1.28515625" style="171" customWidth="1"/>
    <col min="15109" max="15109" width="71.42578125" style="171" customWidth="1"/>
    <col min="15110" max="15110" width="6.5703125" style="171" bestFit="1" customWidth="1"/>
    <col min="15111" max="15112" width="6.5703125" style="171" customWidth="1"/>
    <col min="15113" max="15113" width="4" style="171" bestFit="1" customWidth="1"/>
    <col min="15114" max="15116" width="6.5703125" style="171" bestFit="1" customWidth="1"/>
    <col min="15117" max="15117" width="6.5703125" style="171" customWidth="1"/>
    <col min="15118" max="15120" width="6.5703125" style="171" bestFit="1" customWidth="1"/>
    <col min="15121" max="15121" width="4" style="171" bestFit="1" customWidth="1"/>
    <col min="15122" max="15122" width="3.5703125" style="171" bestFit="1" customWidth="1"/>
    <col min="15123" max="15123" width="4" style="171" bestFit="1" customWidth="1"/>
    <col min="15124" max="15124" width="5.5703125" style="171" bestFit="1" customWidth="1"/>
    <col min="15125" max="15125" width="4" style="171" bestFit="1" customWidth="1"/>
    <col min="15126" max="15126" width="5.5703125" style="171" bestFit="1" customWidth="1"/>
    <col min="15127" max="15127" width="0.7109375" style="171" customWidth="1"/>
    <col min="15128" max="15128" width="9.140625" style="171" bestFit="1" customWidth="1"/>
    <col min="15129" max="15129" width="0.85546875" style="171" customWidth="1"/>
    <col min="15130" max="15130" width="7.5703125" style="171" bestFit="1" customWidth="1"/>
    <col min="15131" max="15360" width="11.42578125" style="171"/>
    <col min="15361" max="15361" width="0.140625" style="171" customWidth="1"/>
    <col min="15362" max="15362" width="2.7109375" style="171" customWidth="1"/>
    <col min="15363" max="15363" width="15.42578125" style="171" customWidth="1"/>
    <col min="15364" max="15364" width="1.28515625" style="171" customWidth="1"/>
    <col min="15365" max="15365" width="71.42578125" style="171" customWidth="1"/>
    <col min="15366" max="15366" width="6.5703125" style="171" bestFit="1" customWidth="1"/>
    <col min="15367" max="15368" width="6.5703125" style="171" customWidth="1"/>
    <col min="15369" max="15369" width="4" style="171" bestFit="1" customWidth="1"/>
    <col min="15370" max="15372" width="6.5703125" style="171" bestFit="1" customWidth="1"/>
    <col min="15373" max="15373" width="6.5703125" style="171" customWidth="1"/>
    <col min="15374" max="15376" width="6.5703125" style="171" bestFit="1" customWidth="1"/>
    <col min="15377" max="15377" width="4" style="171" bestFit="1" customWidth="1"/>
    <col min="15378" max="15378" width="3.5703125" style="171" bestFit="1" customWidth="1"/>
    <col min="15379" max="15379" width="4" style="171" bestFit="1" customWidth="1"/>
    <col min="15380" max="15380" width="5.5703125" style="171" bestFit="1" customWidth="1"/>
    <col min="15381" max="15381" width="4" style="171" bestFit="1" customWidth="1"/>
    <col min="15382" max="15382" width="5.5703125" style="171" bestFit="1" customWidth="1"/>
    <col min="15383" max="15383" width="0.7109375" style="171" customWidth="1"/>
    <col min="15384" max="15384" width="9.140625" style="171" bestFit="1" customWidth="1"/>
    <col min="15385" max="15385" width="0.85546875" style="171" customWidth="1"/>
    <col min="15386" max="15386" width="7.5703125" style="171" bestFit="1" customWidth="1"/>
    <col min="15387" max="15616" width="11.42578125" style="171"/>
    <col min="15617" max="15617" width="0.140625" style="171" customWidth="1"/>
    <col min="15618" max="15618" width="2.7109375" style="171" customWidth="1"/>
    <col min="15619" max="15619" width="15.42578125" style="171" customWidth="1"/>
    <col min="15620" max="15620" width="1.28515625" style="171" customWidth="1"/>
    <col min="15621" max="15621" width="71.42578125" style="171" customWidth="1"/>
    <col min="15622" max="15622" width="6.5703125" style="171" bestFit="1" customWidth="1"/>
    <col min="15623" max="15624" width="6.5703125" style="171" customWidth="1"/>
    <col min="15625" max="15625" width="4" style="171" bestFit="1" customWidth="1"/>
    <col min="15626" max="15628" width="6.5703125" style="171" bestFit="1" customWidth="1"/>
    <col min="15629" max="15629" width="6.5703125" style="171" customWidth="1"/>
    <col min="15630" max="15632" width="6.5703125" style="171" bestFit="1" customWidth="1"/>
    <col min="15633" max="15633" width="4" style="171" bestFit="1" customWidth="1"/>
    <col min="15634" max="15634" width="3.5703125" style="171" bestFit="1" customWidth="1"/>
    <col min="15635" max="15635" width="4" style="171" bestFit="1" customWidth="1"/>
    <col min="15636" max="15636" width="5.5703125" style="171" bestFit="1" customWidth="1"/>
    <col min="15637" max="15637" width="4" style="171" bestFit="1" customWidth="1"/>
    <col min="15638" max="15638" width="5.5703125" style="171" bestFit="1" customWidth="1"/>
    <col min="15639" max="15639" width="0.7109375" style="171" customWidth="1"/>
    <col min="15640" max="15640" width="9.140625" style="171" bestFit="1" customWidth="1"/>
    <col min="15641" max="15641" width="0.85546875" style="171" customWidth="1"/>
    <col min="15642" max="15642" width="7.5703125" style="171" bestFit="1" customWidth="1"/>
    <col min="15643" max="15872" width="11.42578125" style="171"/>
    <col min="15873" max="15873" width="0.140625" style="171" customWidth="1"/>
    <col min="15874" max="15874" width="2.7109375" style="171" customWidth="1"/>
    <col min="15875" max="15875" width="15.42578125" style="171" customWidth="1"/>
    <col min="15876" max="15876" width="1.28515625" style="171" customWidth="1"/>
    <col min="15877" max="15877" width="71.42578125" style="171" customWidth="1"/>
    <col min="15878" max="15878" width="6.5703125" style="171" bestFit="1" customWidth="1"/>
    <col min="15879" max="15880" width="6.5703125" style="171" customWidth="1"/>
    <col min="15881" max="15881" width="4" style="171" bestFit="1" customWidth="1"/>
    <col min="15882" max="15884" width="6.5703125" style="171" bestFit="1" customWidth="1"/>
    <col min="15885" max="15885" width="6.5703125" style="171" customWidth="1"/>
    <col min="15886" max="15888" width="6.5703125" style="171" bestFit="1" customWidth="1"/>
    <col min="15889" max="15889" width="4" style="171" bestFit="1" customWidth="1"/>
    <col min="15890" max="15890" width="3.5703125" style="171" bestFit="1" customWidth="1"/>
    <col min="15891" max="15891" width="4" style="171" bestFit="1" customWidth="1"/>
    <col min="15892" max="15892" width="5.5703125" style="171" bestFit="1" customWidth="1"/>
    <col min="15893" max="15893" width="4" style="171" bestFit="1" customWidth="1"/>
    <col min="15894" max="15894" width="5.5703125" style="171" bestFit="1" customWidth="1"/>
    <col min="15895" max="15895" width="0.7109375" style="171" customWidth="1"/>
    <col min="15896" max="15896" width="9.140625" style="171" bestFit="1" customWidth="1"/>
    <col min="15897" max="15897" width="0.85546875" style="171" customWidth="1"/>
    <col min="15898" max="15898" width="7.5703125" style="171" bestFit="1" customWidth="1"/>
    <col min="15899" max="16128" width="11.42578125" style="171"/>
    <col min="16129" max="16129" width="0.140625" style="171" customWidth="1"/>
    <col min="16130" max="16130" width="2.7109375" style="171" customWidth="1"/>
    <col min="16131" max="16131" width="15.42578125" style="171" customWidth="1"/>
    <col min="16132" max="16132" width="1.28515625" style="171" customWidth="1"/>
    <col min="16133" max="16133" width="71.42578125" style="171" customWidth="1"/>
    <col min="16134" max="16134" width="6.5703125" style="171" bestFit="1" customWidth="1"/>
    <col min="16135" max="16136" width="6.5703125" style="171" customWidth="1"/>
    <col min="16137" max="16137" width="4" style="171" bestFit="1" customWidth="1"/>
    <col min="16138" max="16140" width="6.5703125" style="171" bestFit="1" customWidth="1"/>
    <col min="16141" max="16141" width="6.5703125" style="171" customWidth="1"/>
    <col min="16142" max="16144" width="6.5703125" style="171" bestFit="1" customWidth="1"/>
    <col min="16145" max="16145" width="4" style="171" bestFit="1" customWidth="1"/>
    <col min="16146" max="16146" width="3.5703125" style="171" bestFit="1" customWidth="1"/>
    <col min="16147" max="16147" width="4" style="171" bestFit="1" customWidth="1"/>
    <col min="16148" max="16148" width="5.5703125" style="171" bestFit="1" customWidth="1"/>
    <col min="16149" max="16149" width="4" style="171" bestFit="1" customWidth="1"/>
    <col min="16150" max="16150" width="5.5703125" style="171" bestFit="1" customWidth="1"/>
    <col min="16151" max="16151" width="0.7109375" style="171" customWidth="1"/>
    <col min="16152" max="16152" width="9.140625" style="171" bestFit="1" customWidth="1"/>
    <col min="16153" max="16153" width="0.85546875" style="171" customWidth="1"/>
    <col min="16154" max="16154" width="7.5703125" style="171" bestFit="1" customWidth="1"/>
    <col min="16155" max="16384" width="11.42578125" style="171"/>
  </cols>
  <sheetData>
    <row r="1" spans="3:5" ht="0.75" customHeight="1"/>
    <row r="2" spans="3:5" ht="21" customHeight="1">
      <c r="E2" s="397" t="s">
        <v>36</v>
      </c>
    </row>
    <row r="3" spans="3:5" ht="15" customHeight="1">
      <c r="E3" s="987" t="s">
        <v>559</v>
      </c>
    </row>
    <row r="4" spans="3:5" ht="20.25" customHeight="1">
      <c r="C4" s="6" t="str">
        <f>Indice!C4</f>
        <v>Producción de energía eléctrica</v>
      </c>
    </row>
    <row r="5" spans="3:5" ht="12.75" customHeight="1"/>
    <row r="6" spans="3:5" ht="13.5" customHeight="1"/>
    <row r="7" spans="3:5" ht="12.75" customHeight="1">
      <c r="C7" s="1087" t="s">
        <v>486</v>
      </c>
      <c r="E7" s="612"/>
    </row>
    <row r="8" spans="3:5" ht="12.75" customHeight="1">
      <c r="C8" s="1087"/>
      <c r="E8" s="612"/>
    </row>
    <row r="9" spans="3:5" ht="12.75" customHeight="1">
      <c r="C9" s="1087"/>
      <c r="E9" s="612"/>
    </row>
    <row r="10" spans="3:5" ht="12.75" customHeight="1">
      <c r="C10" s="327" t="s">
        <v>1</v>
      </c>
      <c r="E10" s="612"/>
    </row>
    <row r="11" spans="3:5" ht="12.75" customHeight="1">
      <c r="C11" s="766"/>
      <c r="E11" s="612"/>
    </row>
    <row r="12" spans="3:5" ht="12.75" customHeight="1">
      <c r="E12" s="612"/>
    </row>
    <row r="13" spans="3:5" ht="12.75" customHeight="1">
      <c r="E13" s="612"/>
    </row>
    <row r="14" spans="3:5" ht="12.75" customHeight="1">
      <c r="E14" s="612"/>
    </row>
    <row r="15" spans="3:5" ht="12.75" customHeight="1">
      <c r="E15" s="612"/>
    </row>
    <row r="16" spans="3:5" ht="12.75" customHeight="1">
      <c r="E16" s="612"/>
    </row>
    <row r="17" spans="3:7" ht="12.75" customHeight="1">
      <c r="C17" s="403"/>
      <c r="D17" s="403"/>
      <c r="E17" s="613"/>
    </row>
    <row r="18" spans="3:7" ht="12.75" customHeight="1">
      <c r="E18" s="612"/>
    </row>
    <row r="19" spans="3:7" ht="12.75" customHeight="1">
      <c r="E19" s="612"/>
    </row>
    <row r="20" spans="3:7" ht="12.75" customHeight="1">
      <c r="E20" s="612"/>
    </row>
    <row r="21" spans="3:7" ht="12.75" customHeight="1">
      <c r="E21" s="612"/>
    </row>
    <row r="22" spans="3:7" ht="12.75" customHeight="1">
      <c r="E22" s="612"/>
    </row>
    <row r="23" spans="3:7" ht="12.75" customHeight="1">
      <c r="E23" s="612"/>
    </row>
    <row r="24" spans="3:7" ht="12.75" customHeight="1">
      <c r="E24" s="612"/>
    </row>
    <row r="25" spans="3:7" ht="26.1" customHeight="1">
      <c r="E25" s="225" t="s">
        <v>511</v>
      </c>
    </row>
    <row r="26" spans="3:7" ht="12.75" customHeight="1">
      <c r="E26" s="871" t="s">
        <v>417</v>
      </c>
      <c r="F26" s="871"/>
      <c r="G26" s="871"/>
    </row>
    <row r="27" spans="3:7" ht="12.75" customHeight="1">
      <c r="E27" s="157"/>
    </row>
  </sheetData>
  <mergeCells count="1">
    <mergeCell ref="C7:C9"/>
  </mergeCells>
  <hyperlinks>
    <hyperlink ref="C4" location="Indice!A1" display="Indice!A1" xr:uid="{00000000-0004-0000-2F00-000000000000}"/>
  </hyperlinks>
  <printOptions horizontalCentered="1" verticalCentered="1"/>
  <pageMargins left="0.39370078740157483" right="0.78740157480314965" top="0.39370078740157483" bottom="0.98425196850393704" header="0" footer="0"/>
  <pageSetup paperSize="9" orientation="landscape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591">
    <pageSetUpPr autoPageBreaks="0"/>
  </sheetPr>
  <dimension ref="C1:E25"/>
  <sheetViews>
    <sheetView showGridLines="0" showRowColHeaders="0" showOutlineSymbols="0" zoomScaleNormal="100" workbookViewId="0">
      <selection activeCell="B2" sqref="B2"/>
    </sheetView>
  </sheetViews>
  <sheetFormatPr baseColWidth="10" defaultRowHeight="11.25"/>
  <cols>
    <col min="1" max="1" width="0.140625" style="404" customWidth="1"/>
    <col min="2" max="2" width="2.7109375" style="404" customWidth="1"/>
    <col min="3" max="3" width="23.7109375" style="404" customWidth="1"/>
    <col min="4" max="4" width="1.28515625" style="404" customWidth="1"/>
    <col min="5" max="5" width="105.7109375" style="404" customWidth="1"/>
    <col min="6" max="256" width="11.42578125" style="404"/>
    <col min="257" max="257" width="0.140625" style="404" customWidth="1"/>
    <col min="258" max="258" width="2.7109375" style="404" customWidth="1"/>
    <col min="259" max="259" width="15.42578125" style="404" customWidth="1"/>
    <col min="260" max="260" width="1.28515625" style="404" customWidth="1"/>
    <col min="261" max="261" width="71.42578125" style="404" customWidth="1"/>
    <col min="262" max="266" width="4.7109375" style="404" customWidth="1"/>
    <col min="267" max="270" width="5.5703125" style="404" customWidth="1"/>
    <col min="271" max="271" width="4.7109375" style="404" customWidth="1"/>
    <col min="272" max="272" width="5.5703125" style="404" customWidth="1"/>
    <col min="273" max="279" width="4.7109375" style="404" customWidth="1"/>
    <col min="280" max="280" width="6.5703125" style="404" customWidth="1"/>
    <col min="281" max="281" width="5.5703125" style="404" customWidth="1"/>
    <col min="282" max="283" width="1.85546875" style="404" customWidth="1"/>
    <col min="284" max="285" width="15.5703125" style="404" customWidth="1"/>
    <col min="286" max="286" width="1.85546875" style="404" customWidth="1"/>
    <col min="287" max="287" width="1.7109375" style="404" customWidth="1"/>
    <col min="288" max="288" width="1.85546875" style="404" customWidth="1"/>
    <col min="289" max="292" width="12.140625" style="404" customWidth="1"/>
    <col min="293" max="293" width="1.85546875" style="404" customWidth="1"/>
    <col min="294" max="295" width="1.42578125" style="404" customWidth="1"/>
    <col min="296" max="296" width="11.42578125" style="404"/>
    <col min="297" max="299" width="18.7109375" style="404" customWidth="1"/>
    <col min="300" max="512" width="11.42578125" style="404"/>
    <col min="513" max="513" width="0.140625" style="404" customWidth="1"/>
    <col min="514" max="514" width="2.7109375" style="404" customWidth="1"/>
    <col min="515" max="515" width="15.42578125" style="404" customWidth="1"/>
    <col min="516" max="516" width="1.28515625" style="404" customWidth="1"/>
    <col min="517" max="517" width="71.42578125" style="404" customWidth="1"/>
    <col min="518" max="522" width="4.7109375" style="404" customWidth="1"/>
    <col min="523" max="526" width="5.5703125" style="404" customWidth="1"/>
    <col min="527" max="527" width="4.7109375" style="404" customWidth="1"/>
    <col min="528" max="528" width="5.5703125" style="404" customWidth="1"/>
    <col min="529" max="535" width="4.7109375" style="404" customWidth="1"/>
    <col min="536" max="536" width="6.5703125" style="404" customWidth="1"/>
    <col min="537" max="537" width="5.5703125" style="404" customWidth="1"/>
    <col min="538" max="539" width="1.85546875" style="404" customWidth="1"/>
    <col min="540" max="541" width="15.5703125" style="404" customWidth="1"/>
    <col min="542" max="542" width="1.85546875" style="404" customWidth="1"/>
    <col min="543" max="543" width="1.7109375" style="404" customWidth="1"/>
    <col min="544" max="544" width="1.85546875" style="404" customWidth="1"/>
    <col min="545" max="548" width="12.140625" style="404" customWidth="1"/>
    <col min="549" max="549" width="1.85546875" style="404" customWidth="1"/>
    <col min="550" max="551" width="1.42578125" style="404" customWidth="1"/>
    <col min="552" max="552" width="11.42578125" style="404"/>
    <col min="553" max="555" width="18.7109375" style="404" customWidth="1"/>
    <col min="556" max="768" width="11.42578125" style="404"/>
    <col min="769" max="769" width="0.140625" style="404" customWidth="1"/>
    <col min="770" max="770" width="2.7109375" style="404" customWidth="1"/>
    <col min="771" max="771" width="15.42578125" style="404" customWidth="1"/>
    <col min="772" max="772" width="1.28515625" style="404" customWidth="1"/>
    <col min="773" max="773" width="71.42578125" style="404" customWidth="1"/>
    <col min="774" max="778" width="4.7109375" style="404" customWidth="1"/>
    <col min="779" max="782" width="5.5703125" style="404" customWidth="1"/>
    <col min="783" max="783" width="4.7109375" style="404" customWidth="1"/>
    <col min="784" max="784" width="5.5703125" style="404" customWidth="1"/>
    <col min="785" max="791" width="4.7109375" style="404" customWidth="1"/>
    <col min="792" max="792" width="6.5703125" style="404" customWidth="1"/>
    <col min="793" max="793" width="5.5703125" style="404" customWidth="1"/>
    <col min="794" max="795" width="1.85546875" style="404" customWidth="1"/>
    <col min="796" max="797" width="15.5703125" style="404" customWidth="1"/>
    <col min="798" max="798" width="1.85546875" style="404" customWidth="1"/>
    <col min="799" max="799" width="1.7109375" style="404" customWidth="1"/>
    <col min="800" max="800" width="1.85546875" style="404" customWidth="1"/>
    <col min="801" max="804" width="12.140625" style="404" customWidth="1"/>
    <col min="805" max="805" width="1.85546875" style="404" customWidth="1"/>
    <col min="806" max="807" width="1.42578125" style="404" customWidth="1"/>
    <col min="808" max="808" width="11.42578125" style="404"/>
    <col min="809" max="811" width="18.7109375" style="404" customWidth="1"/>
    <col min="812" max="1024" width="11.42578125" style="404"/>
    <col min="1025" max="1025" width="0.140625" style="404" customWidth="1"/>
    <col min="1026" max="1026" width="2.7109375" style="404" customWidth="1"/>
    <col min="1027" max="1027" width="15.42578125" style="404" customWidth="1"/>
    <col min="1028" max="1028" width="1.28515625" style="404" customWidth="1"/>
    <col min="1029" max="1029" width="71.42578125" style="404" customWidth="1"/>
    <col min="1030" max="1034" width="4.7109375" style="404" customWidth="1"/>
    <col min="1035" max="1038" width="5.5703125" style="404" customWidth="1"/>
    <col min="1039" max="1039" width="4.7109375" style="404" customWidth="1"/>
    <col min="1040" max="1040" width="5.5703125" style="404" customWidth="1"/>
    <col min="1041" max="1047" width="4.7109375" style="404" customWidth="1"/>
    <col min="1048" max="1048" width="6.5703125" style="404" customWidth="1"/>
    <col min="1049" max="1049" width="5.5703125" style="404" customWidth="1"/>
    <col min="1050" max="1051" width="1.85546875" style="404" customWidth="1"/>
    <col min="1052" max="1053" width="15.5703125" style="404" customWidth="1"/>
    <col min="1054" max="1054" width="1.85546875" style="404" customWidth="1"/>
    <col min="1055" max="1055" width="1.7109375" style="404" customWidth="1"/>
    <col min="1056" max="1056" width="1.85546875" style="404" customWidth="1"/>
    <col min="1057" max="1060" width="12.140625" style="404" customWidth="1"/>
    <col min="1061" max="1061" width="1.85546875" style="404" customWidth="1"/>
    <col min="1062" max="1063" width="1.42578125" style="404" customWidth="1"/>
    <col min="1064" max="1064" width="11.42578125" style="404"/>
    <col min="1065" max="1067" width="18.7109375" style="404" customWidth="1"/>
    <col min="1068" max="1280" width="11.42578125" style="404"/>
    <col min="1281" max="1281" width="0.140625" style="404" customWidth="1"/>
    <col min="1282" max="1282" width="2.7109375" style="404" customWidth="1"/>
    <col min="1283" max="1283" width="15.42578125" style="404" customWidth="1"/>
    <col min="1284" max="1284" width="1.28515625" style="404" customWidth="1"/>
    <col min="1285" max="1285" width="71.42578125" style="404" customWidth="1"/>
    <col min="1286" max="1290" width="4.7109375" style="404" customWidth="1"/>
    <col min="1291" max="1294" width="5.5703125" style="404" customWidth="1"/>
    <col min="1295" max="1295" width="4.7109375" style="404" customWidth="1"/>
    <col min="1296" max="1296" width="5.5703125" style="404" customWidth="1"/>
    <col min="1297" max="1303" width="4.7109375" style="404" customWidth="1"/>
    <col min="1304" max="1304" width="6.5703125" style="404" customWidth="1"/>
    <col min="1305" max="1305" width="5.5703125" style="404" customWidth="1"/>
    <col min="1306" max="1307" width="1.85546875" style="404" customWidth="1"/>
    <col min="1308" max="1309" width="15.5703125" style="404" customWidth="1"/>
    <col min="1310" max="1310" width="1.85546875" style="404" customWidth="1"/>
    <col min="1311" max="1311" width="1.7109375" style="404" customWidth="1"/>
    <col min="1312" max="1312" width="1.85546875" style="404" customWidth="1"/>
    <col min="1313" max="1316" width="12.140625" style="404" customWidth="1"/>
    <col min="1317" max="1317" width="1.85546875" style="404" customWidth="1"/>
    <col min="1318" max="1319" width="1.42578125" style="404" customWidth="1"/>
    <col min="1320" max="1320" width="11.42578125" style="404"/>
    <col min="1321" max="1323" width="18.7109375" style="404" customWidth="1"/>
    <col min="1324" max="1536" width="11.42578125" style="404"/>
    <col min="1537" max="1537" width="0.140625" style="404" customWidth="1"/>
    <col min="1538" max="1538" width="2.7109375" style="404" customWidth="1"/>
    <col min="1539" max="1539" width="15.42578125" style="404" customWidth="1"/>
    <col min="1540" max="1540" width="1.28515625" style="404" customWidth="1"/>
    <col min="1541" max="1541" width="71.42578125" style="404" customWidth="1"/>
    <col min="1542" max="1546" width="4.7109375" style="404" customWidth="1"/>
    <col min="1547" max="1550" width="5.5703125" style="404" customWidth="1"/>
    <col min="1551" max="1551" width="4.7109375" style="404" customWidth="1"/>
    <col min="1552" max="1552" width="5.5703125" style="404" customWidth="1"/>
    <col min="1553" max="1559" width="4.7109375" style="404" customWidth="1"/>
    <col min="1560" max="1560" width="6.5703125" style="404" customWidth="1"/>
    <col min="1561" max="1561" width="5.5703125" style="404" customWidth="1"/>
    <col min="1562" max="1563" width="1.85546875" style="404" customWidth="1"/>
    <col min="1564" max="1565" width="15.5703125" style="404" customWidth="1"/>
    <col min="1566" max="1566" width="1.85546875" style="404" customWidth="1"/>
    <col min="1567" max="1567" width="1.7109375" style="404" customWidth="1"/>
    <col min="1568" max="1568" width="1.85546875" style="404" customWidth="1"/>
    <col min="1569" max="1572" width="12.140625" style="404" customWidth="1"/>
    <col min="1573" max="1573" width="1.85546875" style="404" customWidth="1"/>
    <col min="1574" max="1575" width="1.42578125" style="404" customWidth="1"/>
    <col min="1576" max="1576" width="11.42578125" style="404"/>
    <col min="1577" max="1579" width="18.7109375" style="404" customWidth="1"/>
    <col min="1580" max="1792" width="11.42578125" style="404"/>
    <col min="1793" max="1793" width="0.140625" style="404" customWidth="1"/>
    <col min="1794" max="1794" width="2.7109375" style="404" customWidth="1"/>
    <col min="1795" max="1795" width="15.42578125" style="404" customWidth="1"/>
    <col min="1796" max="1796" width="1.28515625" style="404" customWidth="1"/>
    <col min="1797" max="1797" width="71.42578125" style="404" customWidth="1"/>
    <col min="1798" max="1802" width="4.7109375" style="404" customWidth="1"/>
    <col min="1803" max="1806" width="5.5703125" style="404" customWidth="1"/>
    <col min="1807" max="1807" width="4.7109375" style="404" customWidth="1"/>
    <col min="1808" max="1808" width="5.5703125" style="404" customWidth="1"/>
    <col min="1809" max="1815" width="4.7109375" style="404" customWidth="1"/>
    <col min="1816" max="1816" width="6.5703125" style="404" customWidth="1"/>
    <col min="1817" max="1817" width="5.5703125" style="404" customWidth="1"/>
    <col min="1818" max="1819" width="1.85546875" style="404" customWidth="1"/>
    <col min="1820" max="1821" width="15.5703125" style="404" customWidth="1"/>
    <col min="1822" max="1822" width="1.85546875" style="404" customWidth="1"/>
    <col min="1823" max="1823" width="1.7109375" style="404" customWidth="1"/>
    <col min="1824" max="1824" width="1.85546875" style="404" customWidth="1"/>
    <col min="1825" max="1828" width="12.140625" style="404" customWidth="1"/>
    <col min="1829" max="1829" width="1.85546875" style="404" customWidth="1"/>
    <col min="1830" max="1831" width="1.42578125" style="404" customWidth="1"/>
    <col min="1832" max="1832" width="11.42578125" style="404"/>
    <col min="1833" max="1835" width="18.7109375" style="404" customWidth="1"/>
    <col min="1836" max="2048" width="11.42578125" style="404"/>
    <col min="2049" max="2049" width="0.140625" style="404" customWidth="1"/>
    <col min="2050" max="2050" width="2.7109375" style="404" customWidth="1"/>
    <col min="2051" max="2051" width="15.42578125" style="404" customWidth="1"/>
    <col min="2052" max="2052" width="1.28515625" style="404" customWidth="1"/>
    <col min="2053" max="2053" width="71.42578125" style="404" customWidth="1"/>
    <col min="2054" max="2058" width="4.7109375" style="404" customWidth="1"/>
    <col min="2059" max="2062" width="5.5703125" style="404" customWidth="1"/>
    <col min="2063" max="2063" width="4.7109375" style="404" customWidth="1"/>
    <col min="2064" max="2064" width="5.5703125" style="404" customWidth="1"/>
    <col min="2065" max="2071" width="4.7109375" style="404" customWidth="1"/>
    <col min="2072" max="2072" width="6.5703125" style="404" customWidth="1"/>
    <col min="2073" max="2073" width="5.5703125" style="404" customWidth="1"/>
    <col min="2074" max="2075" width="1.85546875" style="404" customWidth="1"/>
    <col min="2076" max="2077" width="15.5703125" style="404" customWidth="1"/>
    <col min="2078" max="2078" width="1.85546875" style="404" customWidth="1"/>
    <col min="2079" max="2079" width="1.7109375" style="404" customWidth="1"/>
    <col min="2080" max="2080" width="1.85546875" style="404" customWidth="1"/>
    <col min="2081" max="2084" width="12.140625" style="404" customWidth="1"/>
    <col min="2085" max="2085" width="1.85546875" style="404" customWidth="1"/>
    <col min="2086" max="2087" width="1.42578125" style="404" customWidth="1"/>
    <col min="2088" max="2088" width="11.42578125" style="404"/>
    <col min="2089" max="2091" width="18.7109375" style="404" customWidth="1"/>
    <col min="2092" max="2304" width="11.42578125" style="404"/>
    <col min="2305" max="2305" width="0.140625" style="404" customWidth="1"/>
    <col min="2306" max="2306" width="2.7109375" style="404" customWidth="1"/>
    <col min="2307" max="2307" width="15.42578125" style="404" customWidth="1"/>
    <col min="2308" max="2308" width="1.28515625" style="404" customWidth="1"/>
    <col min="2309" max="2309" width="71.42578125" style="404" customWidth="1"/>
    <col min="2310" max="2314" width="4.7109375" style="404" customWidth="1"/>
    <col min="2315" max="2318" width="5.5703125" style="404" customWidth="1"/>
    <col min="2319" max="2319" width="4.7109375" style="404" customWidth="1"/>
    <col min="2320" max="2320" width="5.5703125" style="404" customWidth="1"/>
    <col min="2321" max="2327" width="4.7109375" style="404" customWidth="1"/>
    <col min="2328" max="2328" width="6.5703125" style="404" customWidth="1"/>
    <col min="2329" max="2329" width="5.5703125" style="404" customWidth="1"/>
    <col min="2330" max="2331" width="1.85546875" style="404" customWidth="1"/>
    <col min="2332" max="2333" width="15.5703125" style="404" customWidth="1"/>
    <col min="2334" max="2334" width="1.85546875" style="404" customWidth="1"/>
    <col min="2335" max="2335" width="1.7109375" style="404" customWidth="1"/>
    <col min="2336" max="2336" width="1.85546875" style="404" customWidth="1"/>
    <col min="2337" max="2340" width="12.140625" style="404" customWidth="1"/>
    <col min="2341" max="2341" width="1.85546875" style="404" customWidth="1"/>
    <col min="2342" max="2343" width="1.42578125" style="404" customWidth="1"/>
    <col min="2344" max="2344" width="11.42578125" style="404"/>
    <col min="2345" max="2347" width="18.7109375" style="404" customWidth="1"/>
    <col min="2348" max="2560" width="11.42578125" style="404"/>
    <col min="2561" max="2561" width="0.140625" style="404" customWidth="1"/>
    <col min="2562" max="2562" width="2.7109375" style="404" customWidth="1"/>
    <col min="2563" max="2563" width="15.42578125" style="404" customWidth="1"/>
    <col min="2564" max="2564" width="1.28515625" style="404" customWidth="1"/>
    <col min="2565" max="2565" width="71.42578125" style="404" customWidth="1"/>
    <col min="2566" max="2570" width="4.7109375" style="404" customWidth="1"/>
    <col min="2571" max="2574" width="5.5703125" style="404" customWidth="1"/>
    <col min="2575" max="2575" width="4.7109375" style="404" customWidth="1"/>
    <col min="2576" max="2576" width="5.5703125" style="404" customWidth="1"/>
    <col min="2577" max="2583" width="4.7109375" style="404" customWidth="1"/>
    <col min="2584" max="2584" width="6.5703125" style="404" customWidth="1"/>
    <col min="2585" max="2585" width="5.5703125" style="404" customWidth="1"/>
    <col min="2586" max="2587" width="1.85546875" style="404" customWidth="1"/>
    <col min="2588" max="2589" width="15.5703125" style="404" customWidth="1"/>
    <col min="2590" max="2590" width="1.85546875" style="404" customWidth="1"/>
    <col min="2591" max="2591" width="1.7109375" style="404" customWidth="1"/>
    <col min="2592" max="2592" width="1.85546875" style="404" customWidth="1"/>
    <col min="2593" max="2596" width="12.140625" style="404" customWidth="1"/>
    <col min="2597" max="2597" width="1.85546875" style="404" customWidth="1"/>
    <col min="2598" max="2599" width="1.42578125" style="404" customWidth="1"/>
    <col min="2600" max="2600" width="11.42578125" style="404"/>
    <col min="2601" max="2603" width="18.7109375" style="404" customWidth="1"/>
    <col min="2604" max="2816" width="11.42578125" style="404"/>
    <col min="2817" max="2817" width="0.140625" style="404" customWidth="1"/>
    <col min="2818" max="2818" width="2.7109375" style="404" customWidth="1"/>
    <col min="2819" max="2819" width="15.42578125" style="404" customWidth="1"/>
    <col min="2820" max="2820" width="1.28515625" style="404" customWidth="1"/>
    <col min="2821" max="2821" width="71.42578125" style="404" customWidth="1"/>
    <col min="2822" max="2826" width="4.7109375" style="404" customWidth="1"/>
    <col min="2827" max="2830" width="5.5703125" style="404" customWidth="1"/>
    <col min="2831" max="2831" width="4.7109375" style="404" customWidth="1"/>
    <col min="2832" max="2832" width="5.5703125" style="404" customWidth="1"/>
    <col min="2833" max="2839" width="4.7109375" style="404" customWidth="1"/>
    <col min="2840" max="2840" width="6.5703125" style="404" customWidth="1"/>
    <col min="2841" max="2841" width="5.5703125" style="404" customWidth="1"/>
    <col min="2842" max="2843" width="1.85546875" style="404" customWidth="1"/>
    <col min="2844" max="2845" width="15.5703125" style="404" customWidth="1"/>
    <col min="2846" max="2846" width="1.85546875" style="404" customWidth="1"/>
    <col min="2847" max="2847" width="1.7109375" style="404" customWidth="1"/>
    <col min="2848" max="2848" width="1.85546875" style="404" customWidth="1"/>
    <col min="2849" max="2852" width="12.140625" style="404" customWidth="1"/>
    <col min="2853" max="2853" width="1.85546875" style="404" customWidth="1"/>
    <col min="2854" max="2855" width="1.42578125" style="404" customWidth="1"/>
    <col min="2856" max="2856" width="11.42578125" style="404"/>
    <col min="2857" max="2859" width="18.7109375" style="404" customWidth="1"/>
    <col min="2860" max="3072" width="11.42578125" style="404"/>
    <col min="3073" max="3073" width="0.140625" style="404" customWidth="1"/>
    <col min="3074" max="3074" width="2.7109375" style="404" customWidth="1"/>
    <col min="3075" max="3075" width="15.42578125" style="404" customWidth="1"/>
    <col min="3076" max="3076" width="1.28515625" style="404" customWidth="1"/>
    <col min="3077" max="3077" width="71.42578125" style="404" customWidth="1"/>
    <col min="3078" max="3082" width="4.7109375" style="404" customWidth="1"/>
    <col min="3083" max="3086" width="5.5703125" style="404" customWidth="1"/>
    <col min="3087" max="3087" width="4.7109375" style="404" customWidth="1"/>
    <col min="3088" max="3088" width="5.5703125" style="404" customWidth="1"/>
    <col min="3089" max="3095" width="4.7109375" style="404" customWidth="1"/>
    <col min="3096" max="3096" width="6.5703125" style="404" customWidth="1"/>
    <col min="3097" max="3097" width="5.5703125" style="404" customWidth="1"/>
    <col min="3098" max="3099" width="1.85546875" style="404" customWidth="1"/>
    <col min="3100" max="3101" width="15.5703125" style="404" customWidth="1"/>
    <col min="3102" max="3102" width="1.85546875" style="404" customWidth="1"/>
    <col min="3103" max="3103" width="1.7109375" style="404" customWidth="1"/>
    <col min="3104" max="3104" width="1.85546875" style="404" customWidth="1"/>
    <col min="3105" max="3108" width="12.140625" style="404" customWidth="1"/>
    <col min="3109" max="3109" width="1.85546875" style="404" customWidth="1"/>
    <col min="3110" max="3111" width="1.42578125" style="404" customWidth="1"/>
    <col min="3112" max="3112" width="11.42578125" style="404"/>
    <col min="3113" max="3115" width="18.7109375" style="404" customWidth="1"/>
    <col min="3116" max="3328" width="11.42578125" style="404"/>
    <col min="3329" max="3329" width="0.140625" style="404" customWidth="1"/>
    <col min="3330" max="3330" width="2.7109375" style="404" customWidth="1"/>
    <col min="3331" max="3331" width="15.42578125" style="404" customWidth="1"/>
    <col min="3332" max="3332" width="1.28515625" style="404" customWidth="1"/>
    <col min="3333" max="3333" width="71.42578125" style="404" customWidth="1"/>
    <col min="3334" max="3338" width="4.7109375" style="404" customWidth="1"/>
    <col min="3339" max="3342" width="5.5703125" style="404" customWidth="1"/>
    <col min="3343" max="3343" width="4.7109375" style="404" customWidth="1"/>
    <col min="3344" max="3344" width="5.5703125" style="404" customWidth="1"/>
    <col min="3345" max="3351" width="4.7109375" style="404" customWidth="1"/>
    <col min="3352" max="3352" width="6.5703125" style="404" customWidth="1"/>
    <col min="3353" max="3353" width="5.5703125" style="404" customWidth="1"/>
    <col min="3354" max="3355" width="1.85546875" style="404" customWidth="1"/>
    <col min="3356" max="3357" width="15.5703125" style="404" customWidth="1"/>
    <col min="3358" max="3358" width="1.85546875" style="404" customWidth="1"/>
    <col min="3359" max="3359" width="1.7109375" style="404" customWidth="1"/>
    <col min="3360" max="3360" width="1.85546875" style="404" customWidth="1"/>
    <col min="3361" max="3364" width="12.140625" style="404" customWidth="1"/>
    <col min="3365" max="3365" width="1.85546875" style="404" customWidth="1"/>
    <col min="3366" max="3367" width="1.42578125" style="404" customWidth="1"/>
    <col min="3368" max="3368" width="11.42578125" style="404"/>
    <col min="3369" max="3371" width="18.7109375" style="404" customWidth="1"/>
    <col min="3372" max="3584" width="11.42578125" style="404"/>
    <col min="3585" max="3585" width="0.140625" style="404" customWidth="1"/>
    <col min="3586" max="3586" width="2.7109375" style="404" customWidth="1"/>
    <col min="3587" max="3587" width="15.42578125" style="404" customWidth="1"/>
    <col min="3588" max="3588" width="1.28515625" style="404" customWidth="1"/>
    <col min="3589" max="3589" width="71.42578125" style="404" customWidth="1"/>
    <col min="3590" max="3594" width="4.7109375" style="404" customWidth="1"/>
    <col min="3595" max="3598" width="5.5703125" style="404" customWidth="1"/>
    <col min="3599" max="3599" width="4.7109375" style="404" customWidth="1"/>
    <col min="3600" max="3600" width="5.5703125" style="404" customWidth="1"/>
    <col min="3601" max="3607" width="4.7109375" style="404" customWidth="1"/>
    <col min="3608" max="3608" width="6.5703125" style="404" customWidth="1"/>
    <col min="3609" max="3609" width="5.5703125" style="404" customWidth="1"/>
    <col min="3610" max="3611" width="1.85546875" style="404" customWidth="1"/>
    <col min="3612" max="3613" width="15.5703125" style="404" customWidth="1"/>
    <col min="3614" max="3614" width="1.85546875" style="404" customWidth="1"/>
    <col min="3615" max="3615" width="1.7109375" style="404" customWidth="1"/>
    <col min="3616" max="3616" width="1.85546875" style="404" customWidth="1"/>
    <col min="3617" max="3620" width="12.140625" style="404" customWidth="1"/>
    <col min="3621" max="3621" width="1.85546875" style="404" customWidth="1"/>
    <col min="3622" max="3623" width="1.42578125" style="404" customWidth="1"/>
    <col min="3624" max="3624" width="11.42578125" style="404"/>
    <col min="3625" max="3627" width="18.7109375" style="404" customWidth="1"/>
    <col min="3628" max="3840" width="11.42578125" style="404"/>
    <col min="3841" max="3841" width="0.140625" style="404" customWidth="1"/>
    <col min="3842" max="3842" width="2.7109375" style="404" customWidth="1"/>
    <col min="3843" max="3843" width="15.42578125" style="404" customWidth="1"/>
    <col min="3844" max="3844" width="1.28515625" style="404" customWidth="1"/>
    <col min="3845" max="3845" width="71.42578125" style="404" customWidth="1"/>
    <col min="3846" max="3850" width="4.7109375" style="404" customWidth="1"/>
    <col min="3851" max="3854" width="5.5703125" style="404" customWidth="1"/>
    <col min="3855" max="3855" width="4.7109375" style="404" customWidth="1"/>
    <col min="3856" max="3856" width="5.5703125" style="404" customWidth="1"/>
    <col min="3857" max="3863" width="4.7109375" style="404" customWidth="1"/>
    <col min="3864" max="3864" width="6.5703125" style="404" customWidth="1"/>
    <col min="3865" max="3865" width="5.5703125" style="404" customWidth="1"/>
    <col min="3866" max="3867" width="1.85546875" style="404" customWidth="1"/>
    <col min="3868" max="3869" width="15.5703125" style="404" customWidth="1"/>
    <col min="3870" max="3870" width="1.85546875" style="404" customWidth="1"/>
    <col min="3871" max="3871" width="1.7109375" style="404" customWidth="1"/>
    <col min="3872" max="3872" width="1.85546875" style="404" customWidth="1"/>
    <col min="3873" max="3876" width="12.140625" style="404" customWidth="1"/>
    <col min="3877" max="3877" width="1.85546875" style="404" customWidth="1"/>
    <col min="3878" max="3879" width="1.42578125" style="404" customWidth="1"/>
    <col min="3880" max="3880" width="11.42578125" style="404"/>
    <col min="3881" max="3883" width="18.7109375" style="404" customWidth="1"/>
    <col min="3884" max="4096" width="11.42578125" style="404"/>
    <col min="4097" max="4097" width="0.140625" style="404" customWidth="1"/>
    <col min="4098" max="4098" width="2.7109375" style="404" customWidth="1"/>
    <col min="4099" max="4099" width="15.42578125" style="404" customWidth="1"/>
    <col min="4100" max="4100" width="1.28515625" style="404" customWidth="1"/>
    <col min="4101" max="4101" width="71.42578125" style="404" customWidth="1"/>
    <col min="4102" max="4106" width="4.7109375" style="404" customWidth="1"/>
    <col min="4107" max="4110" width="5.5703125" style="404" customWidth="1"/>
    <col min="4111" max="4111" width="4.7109375" style="404" customWidth="1"/>
    <col min="4112" max="4112" width="5.5703125" style="404" customWidth="1"/>
    <col min="4113" max="4119" width="4.7109375" style="404" customWidth="1"/>
    <col min="4120" max="4120" width="6.5703125" style="404" customWidth="1"/>
    <col min="4121" max="4121" width="5.5703125" style="404" customWidth="1"/>
    <col min="4122" max="4123" width="1.85546875" style="404" customWidth="1"/>
    <col min="4124" max="4125" width="15.5703125" style="404" customWidth="1"/>
    <col min="4126" max="4126" width="1.85546875" style="404" customWidth="1"/>
    <col min="4127" max="4127" width="1.7109375" style="404" customWidth="1"/>
    <col min="4128" max="4128" width="1.85546875" style="404" customWidth="1"/>
    <col min="4129" max="4132" width="12.140625" style="404" customWidth="1"/>
    <col min="4133" max="4133" width="1.85546875" style="404" customWidth="1"/>
    <col min="4134" max="4135" width="1.42578125" style="404" customWidth="1"/>
    <col min="4136" max="4136" width="11.42578125" style="404"/>
    <col min="4137" max="4139" width="18.7109375" style="404" customWidth="1"/>
    <col min="4140" max="4352" width="11.42578125" style="404"/>
    <col min="4353" max="4353" width="0.140625" style="404" customWidth="1"/>
    <col min="4354" max="4354" width="2.7109375" style="404" customWidth="1"/>
    <col min="4355" max="4355" width="15.42578125" style="404" customWidth="1"/>
    <col min="4356" max="4356" width="1.28515625" style="404" customWidth="1"/>
    <col min="4357" max="4357" width="71.42578125" style="404" customWidth="1"/>
    <col min="4358" max="4362" width="4.7109375" style="404" customWidth="1"/>
    <col min="4363" max="4366" width="5.5703125" style="404" customWidth="1"/>
    <col min="4367" max="4367" width="4.7109375" style="404" customWidth="1"/>
    <col min="4368" max="4368" width="5.5703125" style="404" customWidth="1"/>
    <col min="4369" max="4375" width="4.7109375" style="404" customWidth="1"/>
    <col min="4376" max="4376" width="6.5703125" style="404" customWidth="1"/>
    <col min="4377" max="4377" width="5.5703125" style="404" customWidth="1"/>
    <col min="4378" max="4379" width="1.85546875" style="404" customWidth="1"/>
    <col min="4380" max="4381" width="15.5703125" style="404" customWidth="1"/>
    <col min="4382" max="4382" width="1.85546875" style="404" customWidth="1"/>
    <col min="4383" max="4383" width="1.7109375" style="404" customWidth="1"/>
    <col min="4384" max="4384" width="1.85546875" style="404" customWidth="1"/>
    <col min="4385" max="4388" width="12.140625" style="404" customWidth="1"/>
    <col min="4389" max="4389" width="1.85546875" style="404" customWidth="1"/>
    <col min="4390" max="4391" width="1.42578125" style="404" customWidth="1"/>
    <col min="4392" max="4392" width="11.42578125" style="404"/>
    <col min="4393" max="4395" width="18.7109375" style="404" customWidth="1"/>
    <col min="4396" max="4608" width="11.42578125" style="404"/>
    <col min="4609" max="4609" width="0.140625" style="404" customWidth="1"/>
    <col min="4610" max="4610" width="2.7109375" style="404" customWidth="1"/>
    <col min="4611" max="4611" width="15.42578125" style="404" customWidth="1"/>
    <col min="4612" max="4612" width="1.28515625" style="404" customWidth="1"/>
    <col min="4613" max="4613" width="71.42578125" style="404" customWidth="1"/>
    <col min="4614" max="4618" width="4.7109375" style="404" customWidth="1"/>
    <col min="4619" max="4622" width="5.5703125" style="404" customWidth="1"/>
    <col min="4623" max="4623" width="4.7109375" style="404" customWidth="1"/>
    <col min="4624" max="4624" width="5.5703125" style="404" customWidth="1"/>
    <col min="4625" max="4631" width="4.7109375" style="404" customWidth="1"/>
    <col min="4632" max="4632" width="6.5703125" style="404" customWidth="1"/>
    <col min="4633" max="4633" width="5.5703125" style="404" customWidth="1"/>
    <col min="4634" max="4635" width="1.85546875" style="404" customWidth="1"/>
    <col min="4636" max="4637" width="15.5703125" style="404" customWidth="1"/>
    <col min="4638" max="4638" width="1.85546875" style="404" customWidth="1"/>
    <col min="4639" max="4639" width="1.7109375" style="404" customWidth="1"/>
    <col min="4640" max="4640" width="1.85546875" style="404" customWidth="1"/>
    <col min="4641" max="4644" width="12.140625" style="404" customWidth="1"/>
    <col min="4645" max="4645" width="1.85546875" style="404" customWidth="1"/>
    <col min="4646" max="4647" width="1.42578125" style="404" customWidth="1"/>
    <col min="4648" max="4648" width="11.42578125" style="404"/>
    <col min="4649" max="4651" width="18.7109375" style="404" customWidth="1"/>
    <col min="4652" max="4864" width="11.42578125" style="404"/>
    <col min="4865" max="4865" width="0.140625" style="404" customWidth="1"/>
    <col min="4866" max="4866" width="2.7109375" style="404" customWidth="1"/>
    <col min="4867" max="4867" width="15.42578125" style="404" customWidth="1"/>
    <col min="4868" max="4868" width="1.28515625" style="404" customWidth="1"/>
    <col min="4869" max="4869" width="71.42578125" style="404" customWidth="1"/>
    <col min="4870" max="4874" width="4.7109375" style="404" customWidth="1"/>
    <col min="4875" max="4878" width="5.5703125" style="404" customWidth="1"/>
    <col min="4879" max="4879" width="4.7109375" style="404" customWidth="1"/>
    <col min="4880" max="4880" width="5.5703125" style="404" customWidth="1"/>
    <col min="4881" max="4887" width="4.7109375" style="404" customWidth="1"/>
    <col min="4888" max="4888" width="6.5703125" style="404" customWidth="1"/>
    <col min="4889" max="4889" width="5.5703125" style="404" customWidth="1"/>
    <col min="4890" max="4891" width="1.85546875" style="404" customWidth="1"/>
    <col min="4892" max="4893" width="15.5703125" style="404" customWidth="1"/>
    <col min="4894" max="4894" width="1.85546875" style="404" customWidth="1"/>
    <col min="4895" max="4895" width="1.7109375" style="404" customWidth="1"/>
    <col min="4896" max="4896" width="1.85546875" style="404" customWidth="1"/>
    <col min="4897" max="4900" width="12.140625" style="404" customWidth="1"/>
    <col min="4901" max="4901" width="1.85546875" style="404" customWidth="1"/>
    <col min="4902" max="4903" width="1.42578125" style="404" customWidth="1"/>
    <col min="4904" max="4904" width="11.42578125" style="404"/>
    <col min="4905" max="4907" width="18.7109375" style="404" customWidth="1"/>
    <col min="4908" max="5120" width="11.42578125" style="404"/>
    <col min="5121" max="5121" width="0.140625" style="404" customWidth="1"/>
    <col min="5122" max="5122" width="2.7109375" style="404" customWidth="1"/>
    <col min="5123" max="5123" width="15.42578125" style="404" customWidth="1"/>
    <col min="5124" max="5124" width="1.28515625" style="404" customWidth="1"/>
    <col min="5125" max="5125" width="71.42578125" style="404" customWidth="1"/>
    <col min="5126" max="5130" width="4.7109375" style="404" customWidth="1"/>
    <col min="5131" max="5134" width="5.5703125" style="404" customWidth="1"/>
    <col min="5135" max="5135" width="4.7109375" style="404" customWidth="1"/>
    <col min="5136" max="5136" width="5.5703125" style="404" customWidth="1"/>
    <col min="5137" max="5143" width="4.7109375" style="404" customWidth="1"/>
    <col min="5144" max="5144" width="6.5703125" style="404" customWidth="1"/>
    <col min="5145" max="5145" width="5.5703125" style="404" customWidth="1"/>
    <col min="5146" max="5147" width="1.85546875" style="404" customWidth="1"/>
    <col min="5148" max="5149" width="15.5703125" style="404" customWidth="1"/>
    <col min="5150" max="5150" width="1.85546875" style="404" customWidth="1"/>
    <col min="5151" max="5151" width="1.7109375" style="404" customWidth="1"/>
    <col min="5152" max="5152" width="1.85546875" style="404" customWidth="1"/>
    <col min="5153" max="5156" width="12.140625" style="404" customWidth="1"/>
    <col min="5157" max="5157" width="1.85546875" style="404" customWidth="1"/>
    <col min="5158" max="5159" width="1.42578125" style="404" customWidth="1"/>
    <col min="5160" max="5160" width="11.42578125" style="404"/>
    <col min="5161" max="5163" width="18.7109375" style="404" customWidth="1"/>
    <col min="5164" max="5376" width="11.42578125" style="404"/>
    <col min="5377" max="5377" width="0.140625" style="404" customWidth="1"/>
    <col min="5378" max="5378" width="2.7109375" style="404" customWidth="1"/>
    <col min="5379" max="5379" width="15.42578125" style="404" customWidth="1"/>
    <col min="5380" max="5380" width="1.28515625" style="404" customWidth="1"/>
    <col min="5381" max="5381" width="71.42578125" style="404" customWidth="1"/>
    <col min="5382" max="5386" width="4.7109375" style="404" customWidth="1"/>
    <col min="5387" max="5390" width="5.5703125" style="404" customWidth="1"/>
    <col min="5391" max="5391" width="4.7109375" style="404" customWidth="1"/>
    <col min="5392" max="5392" width="5.5703125" style="404" customWidth="1"/>
    <col min="5393" max="5399" width="4.7109375" style="404" customWidth="1"/>
    <col min="5400" max="5400" width="6.5703125" style="404" customWidth="1"/>
    <col min="5401" max="5401" width="5.5703125" style="404" customWidth="1"/>
    <col min="5402" max="5403" width="1.85546875" style="404" customWidth="1"/>
    <col min="5404" max="5405" width="15.5703125" style="404" customWidth="1"/>
    <col min="5406" max="5406" width="1.85546875" style="404" customWidth="1"/>
    <col min="5407" max="5407" width="1.7109375" style="404" customWidth="1"/>
    <col min="5408" max="5408" width="1.85546875" style="404" customWidth="1"/>
    <col min="5409" max="5412" width="12.140625" style="404" customWidth="1"/>
    <col min="5413" max="5413" width="1.85546875" style="404" customWidth="1"/>
    <col min="5414" max="5415" width="1.42578125" style="404" customWidth="1"/>
    <col min="5416" max="5416" width="11.42578125" style="404"/>
    <col min="5417" max="5419" width="18.7109375" style="404" customWidth="1"/>
    <col min="5420" max="5632" width="11.42578125" style="404"/>
    <col min="5633" max="5633" width="0.140625" style="404" customWidth="1"/>
    <col min="5634" max="5634" width="2.7109375" style="404" customWidth="1"/>
    <col min="5635" max="5635" width="15.42578125" style="404" customWidth="1"/>
    <col min="5636" max="5636" width="1.28515625" style="404" customWidth="1"/>
    <col min="5637" max="5637" width="71.42578125" style="404" customWidth="1"/>
    <col min="5638" max="5642" width="4.7109375" style="404" customWidth="1"/>
    <col min="5643" max="5646" width="5.5703125" style="404" customWidth="1"/>
    <col min="5647" max="5647" width="4.7109375" style="404" customWidth="1"/>
    <col min="5648" max="5648" width="5.5703125" style="404" customWidth="1"/>
    <col min="5649" max="5655" width="4.7109375" style="404" customWidth="1"/>
    <col min="5656" max="5656" width="6.5703125" style="404" customWidth="1"/>
    <col min="5657" max="5657" width="5.5703125" style="404" customWidth="1"/>
    <col min="5658" max="5659" width="1.85546875" style="404" customWidth="1"/>
    <col min="5660" max="5661" width="15.5703125" style="404" customWidth="1"/>
    <col min="5662" max="5662" width="1.85546875" style="404" customWidth="1"/>
    <col min="5663" max="5663" width="1.7109375" style="404" customWidth="1"/>
    <col min="5664" max="5664" width="1.85546875" style="404" customWidth="1"/>
    <col min="5665" max="5668" width="12.140625" style="404" customWidth="1"/>
    <col min="5669" max="5669" width="1.85546875" style="404" customWidth="1"/>
    <col min="5670" max="5671" width="1.42578125" style="404" customWidth="1"/>
    <col min="5672" max="5672" width="11.42578125" style="404"/>
    <col min="5673" max="5675" width="18.7109375" style="404" customWidth="1"/>
    <col min="5676" max="5888" width="11.42578125" style="404"/>
    <col min="5889" max="5889" width="0.140625" style="404" customWidth="1"/>
    <col min="5890" max="5890" width="2.7109375" style="404" customWidth="1"/>
    <col min="5891" max="5891" width="15.42578125" style="404" customWidth="1"/>
    <col min="5892" max="5892" width="1.28515625" style="404" customWidth="1"/>
    <col min="5893" max="5893" width="71.42578125" style="404" customWidth="1"/>
    <col min="5894" max="5898" width="4.7109375" style="404" customWidth="1"/>
    <col min="5899" max="5902" width="5.5703125" style="404" customWidth="1"/>
    <col min="5903" max="5903" width="4.7109375" style="404" customWidth="1"/>
    <col min="5904" max="5904" width="5.5703125" style="404" customWidth="1"/>
    <col min="5905" max="5911" width="4.7109375" style="404" customWidth="1"/>
    <col min="5912" max="5912" width="6.5703125" style="404" customWidth="1"/>
    <col min="5913" max="5913" width="5.5703125" style="404" customWidth="1"/>
    <col min="5914" max="5915" width="1.85546875" style="404" customWidth="1"/>
    <col min="5916" max="5917" width="15.5703125" style="404" customWidth="1"/>
    <col min="5918" max="5918" width="1.85546875" style="404" customWidth="1"/>
    <col min="5919" max="5919" width="1.7109375" style="404" customWidth="1"/>
    <col min="5920" max="5920" width="1.85546875" style="404" customWidth="1"/>
    <col min="5921" max="5924" width="12.140625" style="404" customWidth="1"/>
    <col min="5925" max="5925" width="1.85546875" style="404" customWidth="1"/>
    <col min="5926" max="5927" width="1.42578125" style="404" customWidth="1"/>
    <col min="5928" max="5928" width="11.42578125" style="404"/>
    <col min="5929" max="5931" width="18.7109375" style="404" customWidth="1"/>
    <col min="5932" max="6144" width="11.42578125" style="404"/>
    <col min="6145" max="6145" width="0.140625" style="404" customWidth="1"/>
    <col min="6146" max="6146" width="2.7109375" style="404" customWidth="1"/>
    <col min="6147" max="6147" width="15.42578125" style="404" customWidth="1"/>
    <col min="6148" max="6148" width="1.28515625" style="404" customWidth="1"/>
    <col min="6149" max="6149" width="71.42578125" style="404" customWidth="1"/>
    <col min="6150" max="6154" width="4.7109375" style="404" customWidth="1"/>
    <col min="6155" max="6158" width="5.5703125" style="404" customWidth="1"/>
    <col min="6159" max="6159" width="4.7109375" style="404" customWidth="1"/>
    <col min="6160" max="6160" width="5.5703125" style="404" customWidth="1"/>
    <col min="6161" max="6167" width="4.7109375" style="404" customWidth="1"/>
    <col min="6168" max="6168" width="6.5703125" style="404" customWidth="1"/>
    <col min="6169" max="6169" width="5.5703125" style="404" customWidth="1"/>
    <col min="6170" max="6171" width="1.85546875" style="404" customWidth="1"/>
    <col min="6172" max="6173" width="15.5703125" style="404" customWidth="1"/>
    <col min="6174" max="6174" width="1.85546875" style="404" customWidth="1"/>
    <col min="6175" max="6175" width="1.7109375" style="404" customWidth="1"/>
    <col min="6176" max="6176" width="1.85546875" style="404" customWidth="1"/>
    <col min="6177" max="6180" width="12.140625" style="404" customWidth="1"/>
    <col min="6181" max="6181" width="1.85546875" style="404" customWidth="1"/>
    <col min="6182" max="6183" width="1.42578125" style="404" customWidth="1"/>
    <col min="6184" max="6184" width="11.42578125" style="404"/>
    <col min="6185" max="6187" width="18.7109375" style="404" customWidth="1"/>
    <col min="6188" max="6400" width="11.42578125" style="404"/>
    <col min="6401" max="6401" width="0.140625" style="404" customWidth="1"/>
    <col min="6402" max="6402" width="2.7109375" style="404" customWidth="1"/>
    <col min="6403" max="6403" width="15.42578125" style="404" customWidth="1"/>
    <col min="6404" max="6404" width="1.28515625" style="404" customWidth="1"/>
    <col min="6405" max="6405" width="71.42578125" style="404" customWidth="1"/>
    <col min="6406" max="6410" width="4.7109375" style="404" customWidth="1"/>
    <col min="6411" max="6414" width="5.5703125" style="404" customWidth="1"/>
    <col min="6415" max="6415" width="4.7109375" style="404" customWidth="1"/>
    <col min="6416" max="6416" width="5.5703125" style="404" customWidth="1"/>
    <col min="6417" max="6423" width="4.7109375" style="404" customWidth="1"/>
    <col min="6424" max="6424" width="6.5703125" style="404" customWidth="1"/>
    <col min="6425" max="6425" width="5.5703125" style="404" customWidth="1"/>
    <col min="6426" max="6427" width="1.85546875" style="404" customWidth="1"/>
    <col min="6428" max="6429" width="15.5703125" style="404" customWidth="1"/>
    <col min="6430" max="6430" width="1.85546875" style="404" customWidth="1"/>
    <col min="6431" max="6431" width="1.7109375" style="404" customWidth="1"/>
    <col min="6432" max="6432" width="1.85546875" style="404" customWidth="1"/>
    <col min="6433" max="6436" width="12.140625" style="404" customWidth="1"/>
    <col min="6437" max="6437" width="1.85546875" style="404" customWidth="1"/>
    <col min="6438" max="6439" width="1.42578125" style="404" customWidth="1"/>
    <col min="6440" max="6440" width="11.42578125" style="404"/>
    <col min="6441" max="6443" width="18.7109375" style="404" customWidth="1"/>
    <col min="6444" max="6656" width="11.42578125" style="404"/>
    <col min="6657" max="6657" width="0.140625" style="404" customWidth="1"/>
    <col min="6658" max="6658" width="2.7109375" style="404" customWidth="1"/>
    <col min="6659" max="6659" width="15.42578125" style="404" customWidth="1"/>
    <col min="6660" max="6660" width="1.28515625" style="404" customWidth="1"/>
    <col min="6661" max="6661" width="71.42578125" style="404" customWidth="1"/>
    <col min="6662" max="6666" width="4.7109375" style="404" customWidth="1"/>
    <col min="6667" max="6670" width="5.5703125" style="404" customWidth="1"/>
    <col min="6671" max="6671" width="4.7109375" style="404" customWidth="1"/>
    <col min="6672" max="6672" width="5.5703125" style="404" customWidth="1"/>
    <col min="6673" max="6679" width="4.7109375" style="404" customWidth="1"/>
    <col min="6680" max="6680" width="6.5703125" style="404" customWidth="1"/>
    <col min="6681" max="6681" width="5.5703125" style="404" customWidth="1"/>
    <col min="6682" max="6683" width="1.85546875" style="404" customWidth="1"/>
    <col min="6684" max="6685" width="15.5703125" style="404" customWidth="1"/>
    <col min="6686" max="6686" width="1.85546875" style="404" customWidth="1"/>
    <col min="6687" max="6687" width="1.7109375" style="404" customWidth="1"/>
    <col min="6688" max="6688" width="1.85546875" style="404" customWidth="1"/>
    <col min="6689" max="6692" width="12.140625" style="404" customWidth="1"/>
    <col min="6693" max="6693" width="1.85546875" style="404" customWidth="1"/>
    <col min="6694" max="6695" width="1.42578125" style="404" customWidth="1"/>
    <col min="6696" max="6696" width="11.42578125" style="404"/>
    <col min="6697" max="6699" width="18.7109375" style="404" customWidth="1"/>
    <col min="6700" max="6912" width="11.42578125" style="404"/>
    <col min="6913" max="6913" width="0.140625" style="404" customWidth="1"/>
    <col min="6914" max="6914" width="2.7109375" style="404" customWidth="1"/>
    <col min="6915" max="6915" width="15.42578125" style="404" customWidth="1"/>
    <col min="6916" max="6916" width="1.28515625" style="404" customWidth="1"/>
    <col min="6917" max="6917" width="71.42578125" style="404" customWidth="1"/>
    <col min="6918" max="6922" width="4.7109375" style="404" customWidth="1"/>
    <col min="6923" max="6926" width="5.5703125" style="404" customWidth="1"/>
    <col min="6927" max="6927" width="4.7109375" style="404" customWidth="1"/>
    <col min="6928" max="6928" width="5.5703125" style="404" customWidth="1"/>
    <col min="6929" max="6935" width="4.7109375" style="404" customWidth="1"/>
    <col min="6936" max="6936" width="6.5703125" style="404" customWidth="1"/>
    <col min="6937" max="6937" width="5.5703125" style="404" customWidth="1"/>
    <col min="6938" max="6939" width="1.85546875" style="404" customWidth="1"/>
    <col min="6940" max="6941" width="15.5703125" style="404" customWidth="1"/>
    <col min="6942" max="6942" width="1.85546875" style="404" customWidth="1"/>
    <col min="6943" max="6943" width="1.7109375" style="404" customWidth="1"/>
    <col min="6944" max="6944" width="1.85546875" style="404" customWidth="1"/>
    <col min="6945" max="6948" width="12.140625" style="404" customWidth="1"/>
    <col min="6949" max="6949" width="1.85546875" style="404" customWidth="1"/>
    <col min="6950" max="6951" width="1.42578125" style="404" customWidth="1"/>
    <col min="6952" max="6952" width="11.42578125" style="404"/>
    <col min="6953" max="6955" width="18.7109375" style="404" customWidth="1"/>
    <col min="6956" max="7168" width="11.42578125" style="404"/>
    <col min="7169" max="7169" width="0.140625" style="404" customWidth="1"/>
    <col min="7170" max="7170" width="2.7109375" style="404" customWidth="1"/>
    <col min="7171" max="7171" width="15.42578125" style="404" customWidth="1"/>
    <col min="7172" max="7172" width="1.28515625" style="404" customWidth="1"/>
    <col min="7173" max="7173" width="71.42578125" style="404" customWidth="1"/>
    <col min="7174" max="7178" width="4.7109375" style="404" customWidth="1"/>
    <col min="7179" max="7182" width="5.5703125" style="404" customWidth="1"/>
    <col min="7183" max="7183" width="4.7109375" style="404" customWidth="1"/>
    <col min="7184" max="7184" width="5.5703125" style="404" customWidth="1"/>
    <col min="7185" max="7191" width="4.7109375" style="404" customWidth="1"/>
    <col min="7192" max="7192" width="6.5703125" style="404" customWidth="1"/>
    <col min="7193" max="7193" width="5.5703125" style="404" customWidth="1"/>
    <col min="7194" max="7195" width="1.85546875" style="404" customWidth="1"/>
    <col min="7196" max="7197" width="15.5703125" style="404" customWidth="1"/>
    <col min="7198" max="7198" width="1.85546875" style="404" customWidth="1"/>
    <col min="7199" max="7199" width="1.7109375" style="404" customWidth="1"/>
    <col min="7200" max="7200" width="1.85546875" style="404" customWidth="1"/>
    <col min="7201" max="7204" width="12.140625" style="404" customWidth="1"/>
    <col min="7205" max="7205" width="1.85546875" style="404" customWidth="1"/>
    <col min="7206" max="7207" width="1.42578125" style="404" customWidth="1"/>
    <col min="7208" max="7208" width="11.42578125" style="404"/>
    <col min="7209" max="7211" width="18.7109375" style="404" customWidth="1"/>
    <col min="7212" max="7424" width="11.42578125" style="404"/>
    <col min="7425" max="7425" width="0.140625" style="404" customWidth="1"/>
    <col min="7426" max="7426" width="2.7109375" style="404" customWidth="1"/>
    <col min="7427" max="7427" width="15.42578125" style="404" customWidth="1"/>
    <col min="7428" max="7428" width="1.28515625" style="404" customWidth="1"/>
    <col min="7429" max="7429" width="71.42578125" style="404" customWidth="1"/>
    <col min="7430" max="7434" width="4.7109375" style="404" customWidth="1"/>
    <col min="7435" max="7438" width="5.5703125" style="404" customWidth="1"/>
    <col min="7439" max="7439" width="4.7109375" style="404" customWidth="1"/>
    <col min="7440" max="7440" width="5.5703125" style="404" customWidth="1"/>
    <col min="7441" max="7447" width="4.7109375" style="404" customWidth="1"/>
    <col min="7448" max="7448" width="6.5703125" style="404" customWidth="1"/>
    <col min="7449" max="7449" width="5.5703125" style="404" customWidth="1"/>
    <col min="7450" max="7451" width="1.85546875" style="404" customWidth="1"/>
    <col min="7452" max="7453" width="15.5703125" style="404" customWidth="1"/>
    <col min="7454" max="7454" width="1.85546875" style="404" customWidth="1"/>
    <col min="7455" max="7455" width="1.7109375" style="404" customWidth="1"/>
    <col min="7456" max="7456" width="1.85546875" style="404" customWidth="1"/>
    <col min="7457" max="7460" width="12.140625" style="404" customWidth="1"/>
    <col min="7461" max="7461" width="1.85546875" style="404" customWidth="1"/>
    <col min="7462" max="7463" width="1.42578125" style="404" customWidth="1"/>
    <col min="7464" max="7464" width="11.42578125" style="404"/>
    <col min="7465" max="7467" width="18.7109375" style="404" customWidth="1"/>
    <col min="7468" max="7680" width="11.42578125" style="404"/>
    <col min="7681" max="7681" width="0.140625" style="404" customWidth="1"/>
    <col min="7682" max="7682" width="2.7109375" style="404" customWidth="1"/>
    <col min="7683" max="7683" width="15.42578125" style="404" customWidth="1"/>
    <col min="7684" max="7684" width="1.28515625" style="404" customWidth="1"/>
    <col min="7685" max="7685" width="71.42578125" style="404" customWidth="1"/>
    <col min="7686" max="7690" width="4.7109375" style="404" customWidth="1"/>
    <col min="7691" max="7694" width="5.5703125" style="404" customWidth="1"/>
    <col min="7695" max="7695" width="4.7109375" style="404" customWidth="1"/>
    <col min="7696" max="7696" width="5.5703125" style="404" customWidth="1"/>
    <col min="7697" max="7703" width="4.7109375" style="404" customWidth="1"/>
    <col min="7704" max="7704" width="6.5703125" style="404" customWidth="1"/>
    <col min="7705" max="7705" width="5.5703125" style="404" customWidth="1"/>
    <col min="7706" max="7707" width="1.85546875" style="404" customWidth="1"/>
    <col min="7708" max="7709" width="15.5703125" style="404" customWidth="1"/>
    <col min="7710" max="7710" width="1.85546875" style="404" customWidth="1"/>
    <col min="7711" max="7711" width="1.7109375" style="404" customWidth="1"/>
    <col min="7712" max="7712" width="1.85546875" style="404" customWidth="1"/>
    <col min="7713" max="7716" width="12.140625" style="404" customWidth="1"/>
    <col min="7717" max="7717" width="1.85546875" style="404" customWidth="1"/>
    <col min="7718" max="7719" width="1.42578125" style="404" customWidth="1"/>
    <col min="7720" max="7720" width="11.42578125" style="404"/>
    <col min="7721" max="7723" width="18.7109375" style="404" customWidth="1"/>
    <col min="7724" max="7936" width="11.42578125" style="404"/>
    <col min="7937" max="7937" width="0.140625" style="404" customWidth="1"/>
    <col min="7938" max="7938" width="2.7109375" style="404" customWidth="1"/>
    <col min="7939" max="7939" width="15.42578125" style="404" customWidth="1"/>
    <col min="7940" max="7940" width="1.28515625" style="404" customWidth="1"/>
    <col min="7941" max="7941" width="71.42578125" style="404" customWidth="1"/>
    <col min="7942" max="7946" width="4.7109375" style="404" customWidth="1"/>
    <col min="7947" max="7950" width="5.5703125" style="404" customWidth="1"/>
    <col min="7951" max="7951" width="4.7109375" style="404" customWidth="1"/>
    <col min="7952" max="7952" width="5.5703125" style="404" customWidth="1"/>
    <col min="7953" max="7959" width="4.7109375" style="404" customWidth="1"/>
    <col min="7960" max="7960" width="6.5703125" style="404" customWidth="1"/>
    <col min="7961" max="7961" width="5.5703125" style="404" customWidth="1"/>
    <col min="7962" max="7963" width="1.85546875" style="404" customWidth="1"/>
    <col min="7964" max="7965" width="15.5703125" style="404" customWidth="1"/>
    <col min="7966" max="7966" width="1.85546875" style="404" customWidth="1"/>
    <col min="7967" max="7967" width="1.7109375" style="404" customWidth="1"/>
    <col min="7968" max="7968" width="1.85546875" style="404" customWidth="1"/>
    <col min="7969" max="7972" width="12.140625" style="404" customWidth="1"/>
    <col min="7973" max="7973" width="1.85546875" style="404" customWidth="1"/>
    <col min="7974" max="7975" width="1.42578125" style="404" customWidth="1"/>
    <col min="7976" max="7976" width="11.42578125" style="404"/>
    <col min="7977" max="7979" width="18.7109375" style="404" customWidth="1"/>
    <col min="7980" max="8192" width="11.42578125" style="404"/>
    <col min="8193" max="8193" width="0.140625" style="404" customWidth="1"/>
    <col min="8194" max="8194" width="2.7109375" style="404" customWidth="1"/>
    <col min="8195" max="8195" width="15.42578125" style="404" customWidth="1"/>
    <col min="8196" max="8196" width="1.28515625" style="404" customWidth="1"/>
    <col min="8197" max="8197" width="71.42578125" style="404" customWidth="1"/>
    <col min="8198" max="8202" width="4.7109375" style="404" customWidth="1"/>
    <col min="8203" max="8206" width="5.5703125" style="404" customWidth="1"/>
    <col min="8207" max="8207" width="4.7109375" style="404" customWidth="1"/>
    <col min="8208" max="8208" width="5.5703125" style="404" customWidth="1"/>
    <col min="8209" max="8215" width="4.7109375" style="404" customWidth="1"/>
    <col min="8216" max="8216" width="6.5703125" style="404" customWidth="1"/>
    <col min="8217" max="8217" width="5.5703125" style="404" customWidth="1"/>
    <col min="8218" max="8219" width="1.85546875" style="404" customWidth="1"/>
    <col min="8220" max="8221" width="15.5703125" style="404" customWidth="1"/>
    <col min="8222" max="8222" width="1.85546875" style="404" customWidth="1"/>
    <col min="8223" max="8223" width="1.7109375" style="404" customWidth="1"/>
    <col min="8224" max="8224" width="1.85546875" style="404" customWidth="1"/>
    <col min="8225" max="8228" width="12.140625" style="404" customWidth="1"/>
    <col min="8229" max="8229" width="1.85546875" style="404" customWidth="1"/>
    <col min="8230" max="8231" width="1.42578125" style="404" customWidth="1"/>
    <col min="8232" max="8232" width="11.42578125" style="404"/>
    <col min="8233" max="8235" width="18.7109375" style="404" customWidth="1"/>
    <col min="8236" max="8448" width="11.42578125" style="404"/>
    <col min="8449" max="8449" width="0.140625" style="404" customWidth="1"/>
    <col min="8450" max="8450" width="2.7109375" style="404" customWidth="1"/>
    <col min="8451" max="8451" width="15.42578125" style="404" customWidth="1"/>
    <col min="8452" max="8452" width="1.28515625" style="404" customWidth="1"/>
    <col min="8453" max="8453" width="71.42578125" style="404" customWidth="1"/>
    <col min="8454" max="8458" width="4.7109375" style="404" customWidth="1"/>
    <col min="8459" max="8462" width="5.5703125" style="404" customWidth="1"/>
    <col min="8463" max="8463" width="4.7109375" style="404" customWidth="1"/>
    <col min="8464" max="8464" width="5.5703125" style="404" customWidth="1"/>
    <col min="8465" max="8471" width="4.7109375" style="404" customWidth="1"/>
    <col min="8472" max="8472" width="6.5703125" style="404" customWidth="1"/>
    <col min="8473" max="8473" width="5.5703125" style="404" customWidth="1"/>
    <col min="8474" max="8475" width="1.85546875" style="404" customWidth="1"/>
    <col min="8476" max="8477" width="15.5703125" style="404" customWidth="1"/>
    <col min="8478" max="8478" width="1.85546875" style="404" customWidth="1"/>
    <col min="8479" max="8479" width="1.7109375" style="404" customWidth="1"/>
    <col min="8480" max="8480" width="1.85546875" style="404" customWidth="1"/>
    <col min="8481" max="8484" width="12.140625" style="404" customWidth="1"/>
    <col min="8485" max="8485" width="1.85546875" style="404" customWidth="1"/>
    <col min="8486" max="8487" width="1.42578125" style="404" customWidth="1"/>
    <col min="8488" max="8488" width="11.42578125" style="404"/>
    <col min="8489" max="8491" width="18.7109375" style="404" customWidth="1"/>
    <col min="8492" max="8704" width="11.42578125" style="404"/>
    <col min="8705" max="8705" width="0.140625" style="404" customWidth="1"/>
    <col min="8706" max="8706" width="2.7109375" style="404" customWidth="1"/>
    <col min="8707" max="8707" width="15.42578125" style="404" customWidth="1"/>
    <col min="8708" max="8708" width="1.28515625" style="404" customWidth="1"/>
    <col min="8709" max="8709" width="71.42578125" style="404" customWidth="1"/>
    <col min="8710" max="8714" width="4.7109375" style="404" customWidth="1"/>
    <col min="8715" max="8718" width="5.5703125" style="404" customWidth="1"/>
    <col min="8719" max="8719" width="4.7109375" style="404" customWidth="1"/>
    <col min="8720" max="8720" width="5.5703125" style="404" customWidth="1"/>
    <col min="8721" max="8727" width="4.7109375" style="404" customWidth="1"/>
    <col min="8728" max="8728" width="6.5703125" style="404" customWidth="1"/>
    <col min="8729" max="8729" width="5.5703125" style="404" customWidth="1"/>
    <col min="8730" max="8731" width="1.85546875" style="404" customWidth="1"/>
    <col min="8732" max="8733" width="15.5703125" style="404" customWidth="1"/>
    <col min="8734" max="8734" width="1.85546875" style="404" customWidth="1"/>
    <col min="8735" max="8735" width="1.7109375" style="404" customWidth="1"/>
    <col min="8736" max="8736" width="1.85546875" style="404" customWidth="1"/>
    <col min="8737" max="8740" width="12.140625" style="404" customWidth="1"/>
    <col min="8741" max="8741" width="1.85546875" style="404" customWidth="1"/>
    <col min="8742" max="8743" width="1.42578125" style="404" customWidth="1"/>
    <col min="8744" max="8744" width="11.42578125" style="404"/>
    <col min="8745" max="8747" width="18.7109375" style="404" customWidth="1"/>
    <col min="8748" max="8960" width="11.42578125" style="404"/>
    <col min="8961" max="8961" width="0.140625" style="404" customWidth="1"/>
    <col min="8962" max="8962" width="2.7109375" style="404" customWidth="1"/>
    <col min="8963" max="8963" width="15.42578125" style="404" customWidth="1"/>
    <col min="8964" max="8964" width="1.28515625" style="404" customWidth="1"/>
    <col min="8965" max="8965" width="71.42578125" style="404" customWidth="1"/>
    <col min="8966" max="8970" width="4.7109375" style="404" customWidth="1"/>
    <col min="8971" max="8974" width="5.5703125" style="404" customWidth="1"/>
    <col min="8975" max="8975" width="4.7109375" style="404" customWidth="1"/>
    <col min="8976" max="8976" width="5.5703125" style="404" customWidth="1"/>
    <col min="8977" max="8983" width="4.7109375" style="404" customWidth="1"/>
    <col min="8984" max="8984" width="6.5703125" style="404" customWidth="1"/>
    <col min="8985" max="8985" width="5.5703125" style="404" customWidth="1"/>
    <col min="8986" max="8987" width="1.85546875" style="404" customWidth="1"/>
    <col min="8988" max="8989" width="15.5703125" style="404" customWidth="1"/>
    <col min="8990" max="8990" width="1.85546875" style="404" customWidth="1"/>
    <col min="8991" max="8991" width="1.7109375" style="404" customWidth="1"/>
    <col min="8992" max="8992" width="1.85546875" style="404" customWidth="1"/>
    <col min="8993" max="8996" width="12.140625" style="404" customWidth="1"/>
    <col min="8997" max="8997" width="1.85546875" style="404" customWidth="1"/>
    <col min="8998" max="8999" width="1.42578125" style="404" customWidth="1"/>
    <col min="9000" max="9000" width="11.42578125" style="404"/>
    <col min="9001" max="9003" width="18.7109375" style="404" customWidth="1"/>
    <col min="9004" max="9216" width="11.42578125" style="404"/>
    <col min="9217" max="9217" width="0.140625" style="404" customWidth="1"/>
    <col min="9218" max="9218" width="2.7109375" style="404" customWidth="1"/>
    <col min="9219" max="9219" width="15.42578125" style="404" customWidth="1"/>
    <col min="9220" max="9220" width="1.28515625" style="404" customWidth="1"/>
    <col min="9221" max="9221" width="71.42578125" style="404" customWidth="1"/>
    <col min="9222" max="9226" width="4.7109375" style="404" customWidth="1"/>
    <col min="9227" max="9230" width="5.5703125" style="404" customWidth="1"/>
    <col min="9231" max="9231" width="4.7109375" style="404" customWidth="1"/>
    <col min="9232" max="9232" width="5.5703125" style="404" customWidth="1"/>
    <col min="9233" max="9239" width="4.7109375" style="404" customWidth="1"/>
    <col min="9240" max="9240" width="6.5703125" style="404" customWidth="1"/>
    <col min="9241" max="9241" width="5.5703125" style="404" customWidth="1"/>
    <col min="9242" max="9243" width="1.85546875" style="404" customWidth="1"/>
    <col min="9244" max="9245" width="15.5703125" style="404" customWidth="1"/>
    <col min="9246" max="9246" width="1.85546875" style="404" customWidth="1"/>
    <col min="9247" max="9247" width="1.7109375" style="404" customWidth="1"/>
    <col min="9248" max="9248" width="1.85546875" style="404" customWidth="1"/>
    <col min="9249" max="9252" width="12.140625" style="404" customWidth="1"/>
    <col min="9253" max="9253" width="1.85546875" style="404" customWidth="1"/>
    <col min="9254" max="9255" width="1.42578125" style="404" customWidth="1"/>
    <col min="9256" max="9256" width="11.42578125" style="404"/>
    <col min="9257" max="9259" width="18.7109375" style="404" customWidth="1"/>
    <col min="9260" max="9472" width="11.42578125" style="404"/>
    <col min="9473" max="9473" width="0.140625" style="404" customWidth="1"/>
    <col min="9474" max="9474" width="2.7109375" style="404" customWidth="1"/>
    <col min="9475" max="9475" width="15.42578125" style="404" customWidth="1"/>
    <col min="9476" max="9476" width="1.28515625" style="404" customWidth="1"/>
    <col min="9477" max="9477" width="71.42578125" style="404" customWidth="1"/>
    <col min="9478" max="9482" width="4.7109375" style="404" customWidth="1"/>
    <col min="9483" max="9486" width="5.5703125" style="404" customWidth="1"/>
    <col min="9487" max="9487" width="4.7109375" style="404" customWidth="1"/>
    <col min="9488" max="9488" width="5.5703125" style="404" customWidth="1"/>
    <col min="9489" max="9495" width="4.7109375" style="404" customWidth="1"/>
    <col min="9496" max="9496" width="6.5703125" style="404" customWidth="1"/>
    <col min="9497" max="9497" width="5.5703125" style="404" customWidth="1"/>
    <col min="9498" max="9499" width="1.85546875" style="404" customWidth="1"/>
    <col min="9500" max="9501" width="15.5703125" style="404" customWidth="1"/>
    <col min="9502" max="9502" width="1.85546875" style="404" customWidth="1"/>
    <col min="9503" max="9503" width="1.7109375" style="404" customWidth="1"/>
    <col min="9504" max="9504" width="1.85546875" style="404" customWidth="1"/>
    <col min="9505" max="9508" width="12.140625" style="404" customWidth="1"/>
    <col min="9509" max="9509" width="1.85546875" style="404" customWidth="1"/>
    <col min="9510" max="9511" width="1.42578125" style="404" customWidth="1"/>
    <col min="9512" max="9512" width="11.42578125" style="404"/>
    <col min="9513" max="9515" width="18.7109375" style="404" customWidth="1"/>
    <col min="9516" max="9728" width="11.42578125" style="404"/>
    <col min="9729" max="9729" width="0.140625" style="404" customWidth="1"/>
    <col min="9730" max="9730" width="2.7109375" style="404" customWidth="1"/>
    <col min="9731" max="9731" width="15.42578125" style="404" customWidth="1"/>
    <col min="9732" max="9732" width="1.28515625" style="404" customWidth="1"/>
    <col min="9733" max="9733" width="71.42578125" style="404" customWidth="1"/>
    <col min="9734" max="9738" width="4.7109375" style="404" customWidth="1"/>
    <col min="9739" max="9742" width="5.5703125" style="404" customWidth="1"/>
    <col min="9743" max="9743" width="4.7109375" style="404" customWidth="1"/>
    <col min="9744" max="9744" width="5.5703125" style="404" customWidth="1"/>
    <col min="9745" max="9751" width="4.7109375" style="404" customWidth="1"/>
    <col min="9752" max="9752" width="6.5703125" style="404" customWidth="1"/>
    <col min="9753" max="9753" width="5.5703125" style="404" customWidth="1"/>
    <col min="9754" max="9755" width="1.85546875" style="404" customWidth="1"/>
    <col min="9756" max="9757" width="15.5703125" style="404" customWidth="1"/>
    <col min="9758" max="9758" width="1.85546875" style="404" customWidth="1"/>
    <col min="9759" max="9759" width="1.7109375" style="404" customWidth="1"/>
    <col min="9760" max="9760" width="1.85546875" style="404" customWidth="1"/>
    <col min="9761" max="9764" width="12.140625" style="404" customWidth="1"/>
    <col min="9765" max="9765" width="1.85546875" style="404" customWidth="1"/>
    <col min="9766" max="9767" width="1.42578125" style="404" customWidth="1"/>
    <col min="9768" max="9768" width="11.42578125" style="404"/>
    <col min="9769" max="9771" width="18.7109375" style="404" customWidth="1"/>
    <col min="9772" max="9984" width="11.42578125" style="404"/>
    <col min="9985" max="9985" width="0.140625" style="404" customWidth="1"/>
    <col min="9986" max="9986" width="2.7109375" style="404" customWidth="1"/>
    <col min="9987" max="9987" width="15.42578125" style="404" customWidth="1"/>
    <col min="9988" max="9988" width="1.28515625" style="404" customWidth="1"/>
    <col min="9989" max="9989" width="71.42578125" style="404" customWidth="1"/>
    <col min="9990" max="9994" width="4.7109375" style="404" customWidth="1"/>
    <col min="9995" max="9998" width="5.5703125" style="404" customWidth="1"/>
    <col min="9999" max="9999" width="4.7109375" style="404" customWidth="1"/>
    <col min="10000" max="10000" width="5.5703125" style="404" customWidth="1"/>
    <col min="10001" max="10007" width="4.7109375" style="404" customWidth="1"/>
    <col min="10008" max="10008" width="6.5703125" style="404" customWidth="1"/>
    <col min="10009" max="10009" width="5.5703125" style="404" customWidth="1"/>
    <col min="10010" max="10011" width="1.85546875" style="404" customWidth="1"/>
    <col min="10012" max="10013" width="15.5703125" style="404" customWidth="1"/>
    <col min="10014" max="10014" width="1.85546875" style="404" customWidth="1"/>
    <col min="10015" max="10015" width="1.7109375" style="404" customWidth="1"/>
    <col min="10016" max="10016" width="1.85546875" style="404" customWidth="1"/>
    <col min="10017" max="10020" width="12.140625" style="404" customWidth="1"/>
    <col min="10021" max="10021" width="1.85546875" style="404" customWidth="1"/>
    <col min="10022" max="10023" width="1.42578125" style="404" customWidth="1"/>
    <col min="10024" max="10024" width="11.42578125" style="404"/>
    <col min="10025" max="10027" width="18.7109375" style="404" customWidth="1"/>
    <col min="10028" max="10240" width="11.42578125" style="404"/>
    <col min="10241" max="10241" width="0.140625" style="404" customWidth="1"/>
    <col min="10242" max="10242" width="2.7109375" style="404" customWidth="1"/>
    <col min="10243" max="10243" width="15.42578125" style="404" customWidth="1"/>
    <col min="10244" max="10244" width="1.28515625" style="404" customWidth="1"/>
    <col min="10245" max="10245" width="71.42578125" style="404" customWidth="1"/>
    <col min="10246" max="10250" width="4.7109375" style="404" customWidth="1"/>
    <col min="10251" max="10254" width="5.5703125" style="404" customWidth="1"/>
    <col min="10255" max="10255" width="4.7109375" style="404" customWidth="1"/>
    <col min="10256" max="10256" width="5.5703125" style="404" customWidth="1"/>
    <col min="10257" max="10263" width="4.7109375" style="404" customWidth="1"/>
    <col min="10264" max="10264" width="6.5703125" style="404" customWidth="1"/>
    <col min="10265" max="10265" width="5.5703125" style="404" customWidth="1"/>
    <col min="10266" max="10267" width="1.85546875" style="404" customWidth="1"/>
    <col min="10268" max="10269" width="15.5703125" style="404" customWidth="1"/>
    <col min="10270" max="10270" width="1.85546875" style="404" customWidth="1"/>
    <col min="10271" max="10271" width="1.7109375" style="404" customWidth="1"/>
    <col min="10272" max="10272" width="1.85546875" style="404" customWidth="1"/>
    <col min="10273" max="10276" width="12.140625" style="404" customWidth="1"/>
    <col min="10277" max="10277" width="1.85546875" style="404" customWidth="1"/>
    <col min="10278" max="10279" width="1.42578125" style="404" customWidth="1"/>
    <col min="10280" max="10280" width="11.42578125" style="404"/>
    <col min="10281" max="10283" width="18.7109375" style="404" customWidth="1"/>
    <col min="10284" max="10496" width="11.42578125" style="404"/>
    <col min="10497" max="10497" width="0.140625" style="404" customWidth="1"/>
    <col min="10498" max="10498" width="2.7109375" style="404" customWidth="1"/>
    <col min="10499" max="10499" width="15.42578125" style="404" customWidth="1"/>
    <col min="10500" max="10500" width="1.28515625" style="404" customWidth="1"/>
    <col min="10501" max="10501" width="71.42578125" style="404" customWidth="1"/>
    <col min="10502" max="10506" width="4.7109375" style="404" customWidth="1"/>
    <col min="10507" max="10510" width="5.5703125" style="404" customWidth="1"/>
    <col min="10511" max="10511" width="4.7109375" style="404" customWidth="1"/>
    <col min="10512" max="10512" width="5.5703125" style="404" customWidth="1"/>
    <col min="10513" max="10519" width="4.7109375" style="404" customWidth="1"/>
    <col min="10520" max="10520" width="6.5703125" style="404" customWidth="1"/>
    <col min="10521" max="10521" width="5.5703125" style="404" customWidth="1"/>
    <col min="10522" max="10523" width="1.85546875" style="404" customWidth="1"/>
    <col min="10524" max="10525" width="15.5703125" style="404" customWidth="1"/>
    <col min="10526" max="10526" width="1.85546875" style="404" customWidth="1"/>
    <col min="10527" max="10527" width="1.7109375" style="404" customWidth="1"/>
    <col min="10528" max="10528" width="1.85546875" style="404" customWidth="1"/>
    <col min="10529" max="10532" width="12.140625" style="404" customWidth="1"/>
    <col min="10533" max="10533" width="1.85546875" style="404" customWidth="1"/>
    <col min="10534" max="10535" width="1.42578125" style="404" customWidth="1"/>
    <col min="10536" max="10536" width="11.42578125" style="404"/>
    <col min="10537" max="10539" width="18.7109375" style="404" customWidth="1"/>
    <col min="10540" max="10752" width="11.42578125" style="404"/>
    <col min="10753" max="10753" width="0.140625" style="404" customWidth="1"/>
    <col min="10754" max="10754" width="2.7109375" style="404" customWidth="1"/>
    <col min="10755" max="10755" width="15.42578125" style="404" customWidth="1"/>
    <col min="10756" max="10756" width="1.28515625" style="404" customWidth="1"/>
    <col min="10757" max="10757" width="71.42578125" style="404" customWidth="1"/>
    <col min="10758" max="10762" width="4.7109375" style="404" customWidth="1"/>
    <col min="10763" max="10766" width="5.5703125" style="404" customWidth="1"/>
    <col min="10767" max="10767" width="4.7109375" style="404" customWidth="1"/>
    <col min="10768" max="10768" width="5.5703125" style="404" customWidth="1"/>
    <col min="10769" max="10775" width="4.7109375" style="404" customWidth="1"/>
    <col min="10776" max="10776" width="6.5703125" style="404" customWidth="1"/>
    <col min="10777" max="10777" width="5.5703125" style="404" customWidth="1"/>
    <col min="10778" max="10779" width="1.85546875" style="404" customWidth="1"/>
    <col min="10780" max="10781" width="15.5703125" style="404" customWidth="1"/>
    <col min="10782" max="10782" width="1.85546875" style="404" customWidth="1"/>
    <col min="10783" max="10783" width="1.7109375" style="404" customWidth="1"/>
    <col min="10784" max="10784" width="1.85546875" style="404" customWidth="1"/>
    <col min="10785" max="10788" width="12.140625" style="404" customWidth="1"/>
    <col min="10789" max="10789" width="1.85546875" style="404" customWidth="1"/>
    <col min="10790" max="10791" width="1.42578125" style="404" customWidth="1"/>
    <col min="10792" max="10792" width="11.42578125" style="404"/>
    <col min="10793" max="10795" width="18.7109375" style="404" customWidth="1"/>
    <col min="10796" max="11008" width="11.42578125" style="404"/>
    <col min="11009" max="11009" width="0.140625" style="404" customWidth="1"/>
    <col min="11010" max="11010" width="2.7109375" style="404" customWidth="1"/>
    <col min="11011" max="11011" width="15.42578125" style="404" customWidth="1"/>
    <col min="11012" max="11012" width="1.28515625" style="404" customWidth="1"/>
    <col min="11013" max="11013" width="71.42578125" style="404" customWidth="1"/>
    <col min="11014" max="11018" width="4.7109375" style="404" customWidth="1"/>
    <col min="11019" max="11022" width="5.5703125" style="404" customWidth="1"/>
    <col min="11023" max="11023" width="4.7109375" style="404" customWidth="1"/>
    <col min="11024" max="11024" width="5.5703125" style="404" customWidth="1"/>
    <col min="11025" max="11031" width="4.7109375" style="404" customWidth="1"/>
    <col min="11032" max="11032" width="6.5703125" style="404" customWidth="1"/>
    <col min="11033" max="11033" width="5.5703125" style="404" customWidth="1"/>
    <col min="11034" max="11035" width="1.85546875" style="404" customWidth="1"/>
    <col min="11036" max="11037" width="15.5703125" style="404" customWidth="1"/>
    <col min="11038" max="11038" width="1.85546875" style="404" customWidth="1"/>
    <col min="11039" max="11039" width="1.7109375" style="404" customWidth="1"/>
    <col min="11040" max="11040" width="1.85546875" style="404" customWidth="1"/>
    <col min="11041" max="11044" width="12.140625" style="404" customWidth="1"/>
    <col min="11045" max="11045" width="1.85546875" style="404" customWidth="1"/>
    <col min="11046" max="11047" width="1.42578125" style="404" customWidth="1"/>
    <col min="11048" max="11048" width="11.42578125" style="404"/>
    <col min="11049" max="11051" width="18.7109375" style="404" customWidth="1"/>
    <col min="11052" max="11264" width="11.42578125" style="404"/>
    <col min="11265" max="11265" width="0.140625" style="404" customWidth="1"/>
    <col min="11266" max="11266" width="2.7109375" style="404" customWidth="1"/>
    <col min="11267" max="11267" width="15.42578125" style="404" customWidth="1"/>
    <col min="11268" max="11268" width="1.28515625" style="404" customWidth="1"/>
    <col min="11269" max="11269" width="71.42578125" style="404" customWidth="1"/>
    <col min="11270" max="11274" width="4.7109375" style="404" customWidth="1"/>
    <col min="11275" max="11278" width="5.5703125" style="404" customWidth="1"/>
    <col min="11279" max="11279" width="4.7109375" style="404" customWidth="1"/>
    <col min="11280" max="11280" width="5.5703125" style="404" customWidth="1"/>
    <col min="11281" max="11287" width="4.7109375" style="404" customWidth="1"/>
    <col min="11288" max="11288" width="6.5703125" style="404" customWidth="1"/>
    <col min="11289" max="11289" width="5.5703125" style="404" customWidth="1"/>
    <col min="11290" max="11291" width="1.85546875" style="404" customWidth="1"/>
    <col min="11292" max="11293" width="15.5703125" style="404" customWidth="1"/>
    <col min="11294" max="11294" width="1.85546875" style="404" customWidth="1"/>
    <col min="11295" max="11295" width="1.7109375" style="404" customWidth="1"/>
    <col min="11296" max="11296" width="1.85546875" style="404" customWidth="1"/>
    <col min="11297" max="11300" width="12.140625" style="404" customWidth="1"/>
    <col min="11301" max="11301" width="1.85546875" style="404" customWidth="1"/>
    <col min="11302" max="11303" width="1.42578125" style="404" customWidth="1"/>
    <col min="11304" max="11304" width="11.42578125" style="404"/>
    <col min="11305" max="11307" width="18.7109375" style="404" customWidth="1"/>
    <col min="11308" max="11520" width="11.42578125" style="404"/>
    <col min="11521" max="11521" width="0.140625" style="404" customWidth="1"/>
    <col min="11522" max="11522" width="2.7109375" style="404" customWidth="1"/>
    <col min="11523" max="11523" width="15.42578125" style="404" customWidth="1"/>
    <col min="11524" max="11524" width="1.28515625" style="404" customWidth="1"/>
    <col min="11525" max="11525" width="71.42578125" style="404" customWidth="1"/>
    <col min="11526" max="11530" width="4.7109375" style="404" customWidth="1"/>
    <col min="11531" max="11534" width="5.5703125" style="404" customWidth="1"/>
    <col min="11535" max="11535" width="4.7109375" style="404" customWidth="1"/>
    <col min="11536" max="11536" width="5.5703125" style="404" customWidth="1"/>
    <col min="11537" max="11543" width="4.7109375" style="404" customWidth="1"/>
    <col min="11544" max="11544" width="6.5703125" style="404" customWidth="1"/>
    <col min="11545" max="11545" width="5.5703125" style="404" customWidth="1"/>
    <col min="11546" max="11547" width="1.85546875" style="404" customWidth="1"/>
    <col min="11548" max="11549" width="15.5703125" style="404" customWidth="1"/>
    <col min="11550" max="11550" width="1.85546875" style="404" customWidth="1"/>
    <col min="11551" max="11551" width="1.7109375" style="404" customWidth="1"/>
    <col min="11552" max="11552" width="1.85546875" style="404" customWidth="1"/>
    <col min="11553" max="11556" width="12.140625" style="404" customWidth="1"/>
    <col min="11557" max="11557" width="1.85546875" style="404" customWidth="1"/>
    <col min="11558" max="11559" width="1.42578125" style="404" customWidth="1"/>
    <col min="11560" max="11560" width="11.42578125" style="404"/>
    <col min="11561" max="11563" width="18.7109375" style="404" customWidth="1"/>
    <col min="11564" max="11776" width="11.42578125" style="404"/>
    <col min="11777" max="11777" width="0.140625" style="404" customWidth="1"/>
    <col min="11778" max="11778" width="2.7109375" style="404" customWidth="1"/>
    <col min="11779" max="11779" width="15.42578125" style="404" customWidth="1"/>
    <col min="11780" max="11780" width="1.28515625" style="404" customWidth="1"/>
    <col min="11781" max="11781" width="71.42578125" style="404" customWidth="1"/>
    <col min="11782" max="11786" width="4.7109375" style="404" customWidth="1"/>
    <col min="11787" max="11790" width="5.5703125" style="404" customWidth="1"/>
    <col min="11791" max="11791" width="4.7109375" style="404" customWidth="1"/>
    <col min="11792" max="11792" width="5.5703125" style="404" customWidth="1"/>
    <col min="11793" max="11799" width="4.7109375" style="404" customWidth="1"/>
    <col min="11800" max="11800" width="6.5703125" style="404" customWidth="1"/>
    <col min="11801" max="11801" width="5.5703125" style="404" customWidth="1"/>
    <col min="11802" max="11803" width="1.85546875" style="404" customWidth="1"/>
    <col min="11804" max="11805" width="15.5703125" style="404" customWidth="1"/>
    <col min="11806" max="11806" width="1.85546875" style="404" customWidth="1"/>
    <col min="11807" max="11807" width="1.7109375" style="404" customWidth="1"/>
    <col min="11808" max="11808" width="1.85546875" style="404" customWidth="1"/>
    <col min="11809" max="11812" width="12.140625" style="404" customWidth="1"/>
    <col min="11813" max="11813" width="1.85546875" style="404" customWidth="1"/>
    <col min="11814" max="11815" width="1.42578125" style="404" customWidth="1"/>
    <col min="11816" max="11816" width="11.42578125" style="404"/>
    <col min="11817" max="11819" width="18.7109375" style="404" customWidth="1"/>
    <col min="11820" max="12032" width="11.42578125" style="404"/>
    <col min="12033" max="12033" width="0.140625" style="404" customWidth="1"/>
    <col min="12034" max="12034" width="2.7109375" style="404" customWidth="1"/>
    <col min="12035" max="12035" width="15.42578125" style="404" customWidth="1"/>
    <col min="12036" max="12036" width="1.28515625" style="404" customWidth="1"/>
    <col min="12037" max="12037" width="71.42578125" style="404" customWidth="1"/>
    <col min="12038" max="12042" width="4.7109375" style="404" customWidth="1"/>
    <col min="12043" max="12046" width="5.5703125" style="404" customWidth="1"/>
    <col min="12047" max="12047" width="4.7109375" style="404" customWidth="1"/>
    <col min="12048" max="12048" width="5.5703125" style="404" customWidth="1"/>
    <col min="12049" max="12055" width="4.7109375" style="404" customWidth="1"/>
    <col min="12056" max="12056" width="6.5703125" style="404" customWidth="1"/>
    <col min="12057" max="12057" width="5.5703125" style="404" customWidth="1"/>
    <col min="12058" max="12059" width="1.85546875" style="404" customWidth="1"/>
    <col min="12060" max="12061" width="15.5703125" style="404" customWidth="1"/>
    <col min="12062" max="12062" width="1.85546875" style="404" customWidth="1"/>
    <col min="12063" max="12063" width="1.7109375" style="404" customWidth="1"/>
    <col min="12064" max="12064" width="1.85546875" style="404" customWidth="1"/>
    <col min="12065" max="12068" width="12.140625" style="404" customWidth="1"/>
    <col min="12069" max="12069" width="1.85546875" style="404" customWidth="1"/>
    <col min="12070" max="12071" width="1.42578125" style="404" customWidth="1"/>
    <col min="12072" max="12072" width="11.42578125" style="404"/>
    <col min="12073" max="12075" width="18.7109375" style="404" customWidth="1"/>
    <col min="12076" max="12288" width="11.42578125" style="404"/>
    <col min="12289" max="12289" width="0.140625" style="404" customWidth="1"/>
    <col min="12290" max="12290" width="2.7109375" style="404" customWidth="1"/>
    <col min="12291" max="12291" width="15.42578125" style="404" customWidth="1"/>
    <col min="12292" max="12292" width="1.28515625" style="404" customWidth="1"/>
    <col min="12293" max="12293" width="71.42578125" style="404" customWidth="1"/>
    <col min="12294" max="12298" width="4.7109375" style="404" customWidth="1"/>
    <col min="12299" max="12302" width="5.5703125" style="404" customWidth="1"/>
    <col min="12303" max="12303" width="4.7109375" style="404" customWidth="1"/>
    <col min="12304" max="12304" width="5.5703125" style="404" customWidth="1"/>
    <col min="12305" max="12311" width="4.7109375" style="404" customWidth="1"/>
    <col min="12312" max="12312" width="6.5703125" style="404" customWidth="1"/>
    <col min="12313" max="12313" width="5.5703125" style="404" customWidth="1"/>
    <col min="12314" max="12315" width="1.85546875" style="404" customWidth="1"/>
    <col min="12316" max="12317" width="15.5703125" style="404" customWidth="1"/>
    <col min="12318" max="12318" width="1.85546875" style="404" customWidth="1"/>
    <col min="12319" max="12319" width="1.7109375" style="404" customWidth="1"/>
    <col min="12320" max="12320" width="1.85546875" style="404" customWidth="1"/>
    <col min="12321" max="12324" width="12.140625" style="404" customWidth="1"/>
    <col min="12325" max="12325" width="1.85546875" style="404" customWidth="1"/>
    <col min="12326" max="12327" width="1.42578125" style="404" customWidth="1"/>
    <col min="12328" max="12328" width="11.42578125" style="404"/>
    <col min="12329" max="12331" width="18.7109375" style="404" customWidth="1"/>
    <col min="12332" max="12544" width="11.42578125" style="404"/>
    <col min="12545" max="12545" width="0.140625" style="404" customWidth="1"/>
    <col min="12546" max="12546" width="2.7109375" style="404" customWidth="1"/>
    <col min="12547" max="12547" width="15.42578125" style="404" customWidth="1"/>
    <col min="12548" max="12548" width="1.28515625" style="404" customWidth="1"/>
    <col min="12549" max="12549" width="71.42578125" style="404" customWidth="1"/>
    <col min="12550" max="12554" width="4.7109375" style="404" customWidth="1"/>
    <col min="12555" max="12558" width="5.5703125" style="404" customWidth="1"/>
    <col min="12559" max="12559" width="4.7109375" style="404" customWidth="1"/>
    <col min="12560" max="12560" width="5.5703125" style="404" customWidth="1"/>
    <col min="12561" max="12567" width="4.7109375" style="404" customWidth="1"/>
    <col min="12568" max="12568" width="6.5703125" style="404" customWidth="1"/>
    <col min="12569" max="12569" width="5.5703125" style="404" customWidth="1"/>
    <col min="12570" max="12571" width="1.85546875" style="404" customWidth="1"/>
    <col min="12572" max="12573" width="15.5703125" style="404" customWidth="1"/>
    <col min="12574" max="12574" width="1.85546875" style="404" customWidth="1"/>
    <col min="12575" max="12575" width="1.7109375" style="404" customWidth="1"/>
    <col min="12576" max="12576" width="1.85546875" style="404" customWidth="1"/>
    <col min="12577" max="12580" width="12.140625" style="404" customWidth="1"/>
    <col min="12581" max="12581" width="1.85546875" style="404" customWidth="1"/>
    <col min="12582" max="12583" width="1.42578125" style="404" customWidth="1"/>
    <col min="12584" max="12584" width="11.42578125" style="404"/>
    <col min="12585" max="12587" width="18.7109375" style="404" customWidth="1"/>
    <col min="12588" max="12800" width="11.42578125" style="404"/>
    <col min="12801" max="12801" width="0.140625" style="404" customWidth="1"/>
    <col min="12802" max="12802" width="2.7109375" style="404" customWidth="1"/>
    <col min="12803" max="12803" width="15.42578125" style="404" customWidth="1"/>
    <col min="12804" max="12804" width="1.28515625" style="404" customWidth="1"/>
    <col min="12805" max="12805" width="71.42578125" style="404" customWidth="1"/>
    <col min="12806" max="12810" width="4.7109375" style="404" customWidth="1"/>
    <col min="12811" max="12814" width="5.5703125" style="404" customWidth="1"/>
    <col min="12815" max="12815" width="4.7109375" style="404" customWidth="1"/>
    <col min="12816" max="12816" width="5.5703125" style="404" customWidth="1"/>
    <col min="12817" max="12823" width="4.7109375" style="404" customWidth="1"/>
    <col min="12824" max="12824" width="6.5703125" style="404" customWidth="1"/>
    <col min="12825" max="12825" width="5.5703125" style="404" customWidth="1"/>
    <col min="12826" max="12827" width="1.85546875" style="404" customWidth="1"/>
    <col min="12828" max="12829" width="15.5703125" style="404" customWidth="1"/>
    <col min="12830" max="12830" width="1.85546875" style="404" customWidth="1"/>
    <col min="12831" max="12831" width="1.7109375" style="404" customWidth="1"/>
    <col min="12832" max="12832" width="1.85546875" style="404" customWidth="1"/>
    <col min="12833" max="12836" width="12.140625" style="404" customWidth="1"/>
    <col min="12837" max="12837" width="1.85546875" style="404" customWidth="1"/>
    <col min="12838" max="12839" width="1.42578125" style="404" customWidth="1"/>
    <col min="12840" max="12840" width="11.42578125" style="404"/>
    <col min="12841" max="12843" width="18.7109375" style="404" customWidth="1"/>
    <col min="12844" max="13056" width="11.42578125" style="404"/>
    <col min="13057" max="13057" width="0.140625" style="404" customWidth="1"/>
    <col min="13058" max="13058" width="2.7109375" style="404" customWidth="1"/>
    <col min="13059" max="13059" width="15.42578125" style="404" customWidth="1"/>
    <col min="13060" max="13060" width="1.28515625" style="404" customWidth="1"/>
    <col min="13061" max="13061" width="71.42578125" style="404" customWidth="1"/>
    <col min="13062" max="13066" width="4.7109375" style="404" customWidth="1"/>
    <col min="13067" max="13070" width="5.5703125" style="404" customWidth="1"/>
    <col min="13071" max="13071" width="4.7109375" style="404" customWidth="1"/>
    <col min="13072" max="13072" width="5.5703125" style="404" customWidth="1"/>
    <col min="13073" max="13079" width="4.7109375" style="404" customWidth="1"/>
    <col min="13080" max="13080" width="6.5703125" style="404" customWidth="1"/>
    <col min="13081" max="13081" width="5.5703125" style="404" customWidth="1"/>
    <col min="13082" max="13083" width="1.85546875" style="404" customWidth="1"/>
    <col min="13084" max="13085" width="15.5703125" style="404" customWidth="1"/>
    <col min="13086" max="13086" width="1.85546875" style="404" customWidth="1"/>
    <col min="13087" max="13087" width="1.7109375" style="404" customWidth="1"/>
    <col min="13088" max="13088" width="1.85546875" style="404" customWidth="1"/>
    <col min="13089" max="13092" width="12.140625" style="404" customWidth="1"/>
    <col min="13093" max="13093" width="1.85546875" style="404" customWidth="1"/>
    <col min="13094" max="13095" width="1.42578125" style="404" customWidth="1"/>
    <col min="13096" max="13096" width="11.42578125" style="404"/>
    <col min="13097" max="13099" width="18.7109375" style="404" customWidth="1"/>
    <col min="13100" max="13312" width="11.42578125" style="404"/>
    <col min="13313" max="13313" width="0.140625" style="404" customWidth="1"/>
    <col min="13314" max="13314" width="2.7109375" style="404" customWidth="1"/>
    <col min="13315" max="13315" width="15.42578125" style="404" customWidth="1"/>
    <col min="13316" max="13316" width="1.28515625" style="404" customWidth="1"/>
    <col min="13317" max="13317" width="71.42578125" style="404" customWidth="1"/>
    <col min="13318" max="13322" width="4.7109375" style="404" customWidth="1"/>
    <col min="13323" max="13326" width="5.5703125" style="404" customWidth="1"/>
    <col min="13327" max="13327" width="4.7109375" style="404" customWidth="1"/>
    <col min="13328" max="13328" width="5.5703125" style="404" customWidth="1"/>
    <col min="13329" max="13335" width="4.7109375" style="404" customWidth="1"/>
    <col min="13336" max="13336" width="6.5703125" style="404" customWidth="1"/>
    <col min="13337" max="13337" width="5.5703125" style="404" customWidth="1"/>
    <col min="13338" max="13339" width="1.85546875" style="404" customWidth="1"/>
    <col min="13340" max="13341" width="15.5703125" style="404" customWidth="1"/>
    <col min="13342" max="13342" width="1.85546875" style="404" customWidth="1"/>
    <col min="13343" max="13343" width="1.7109375" style="404" customWidth="1"/>
    <col min="13344" max="13344" width="1.85546875" style="404" customWidth="1"/>
    <col min="13345" max="13348" width="12.140625" style="404" customWidth="1"/>
    <col min="13349" max="13349" width="1.85546875" style="404" customWidth="1"/>
    <col min="13350" max="13351" width="1.42578125" style="404" customWidth="1"/>
    <col min="13352" max="13352" width="11.42578125" style="404"/>
    <col min="13353" max="13355" width="18.7109375" style="404" customWidth="1"/>
    <col min="13356" max="13568" width="11.42578125" style="404"/>
    <col min="13569" max="13569" width="0.140625" style="404" customWidth="1"/>
    <col min="13570" max="13570" width="2.7109375" style="404" customWidth="1"/>
    <col min="13571" max="13571" width="15.42578125" style="404" customWidth="1"/>
    <col min="13572" max="13572" width="1.28515625" style="404" customWidth="1"/>
    <col min="13573" max="13573" width="71.42578125" style="404" customWidth="1"/>
    <col min="13574" max="13578" width="4.7109375" style="404" customWidth="1"/>
    <col min="13579" max="13582" width="5.5703125" style="404" customWidth="1"/>
    <col min="13583" max="13583" width="4.7109375" style="404" customWidth="1"/>
    <col min="13584" max="13584" width="5.5703125" style="404" customWidth="1"/>
    <col min="13585" max="13591" width="4.7109375" style="404" customWidth="1"/>
    <col min="13592" max="13592" width="6.5703125" style="404" customWidth="1"/>
    <col min="13593" max="13593" width="5.5703125" style="404" customWidth="1"/>
    <col min="13594" max="13595" width="1.85546875" style="404" customWidth="1"/>
    <col min="13596" max="13597" width="15.5703125" style="404" customWidth="1"/>
    <col min="13598" max="13598" width="1.85546875" style="404" customWidth="1"/>
    <col min="13599" max="13599" width="1.7109375" style="404" customWidth="1"/>
    <col min="13600" max="13600" width="1.85546875" style="404" customWidth="1"/>
    <col min="13601" max="13604" width="12.140625" style="404" customWidth="1"/>
    <col min="13605" max="13605" width="1.85546875" style="404" customWidth="1"/>
    <col min="13606" max="13607" width="1.42578125" style="404" customWidth="1"/>
    <col min="13608" max="13608" width="11.42578125" style="404"/>
    <col min="13609" max="13611" width="18.7109375" style="404" customWidth="1"/>
    <col min="13612" max="13824" width="11.42578125" style="404"/>
    <col min="13825" max="13825" width="0.140625" style="404" customWidth="1"/>
    <col min="13826" max="13826" width="2.7109375" style="404" customWidth="1"/>
    <col min="13827" max="13827" width="15.42578125" style="404" customWidth="1"/>
    <col min="13828" max="13828" width="1.28515625" style="404" customWidth="1"/>
    <col min="13829" max="13829" width="71.42578125" style="404" customWidth="1"/>
    <col min="13830" max="13834" width="4.7109375" style="404" customWidth="1"/>
    <col min="13835" max="13838" width="5.5703125" style="404" customWidth="1"/>
    <col min="13839" max="13839" width="4.7109375" style="404" customWidth="1"/>
    <col min="13840" max="13840" width="5.5703125" style="404" customWidth="1"/>
    <col min="13841" max="13847" width="4.7109375" style="404" customWidth="1"/>
    <col min="13848" max="13848" width="6.5703125" style="404" customWidth="1"/>
    <col min="13849" max="13849" width="5.5703125" style="404" customWidth="1"/>
    <col min="13850" max="13851" width="1.85546875" style="404" customWidth="1"/>
    <col min="13852" max="13853" width="15.5703125" style="404" customWidth="1"/>
    <col min="13854" max="13854" width="1.85546875" style="404" customWidth="1"/>
    <col min="13855" max="13855" width="1.7109375" style="404" customWidth="1"/>
    <col min="13856" max="13856" width="1.85546875" style="404" customWidth="1"/>
    <col min="13857" max="13860" width="12.140625" style="404" customWidth="1"/>
    <col min="13861" max="13861" width="1.85546875" style="404" customWidth="1"/>
    <col min="13862" max="13863" width="1.42578125" style="404" customWidth="1"/>
    <col min="13864" max="13864" width="11.42578125" style="404"/>
    <col min="13865" max="13867" width="18.7109375" style="404" customWidth="1"/>
    <col min="13868" max="14080" width="11.42578125" style="404"/>
    <col min="14081" max="14081" width="0.140625" style="404" customWidth="1"/>
    <col min="14082" max="14082" width="2.7109375" style="404" customWidth="1"/>
    <col min="14083" max="14083" width="15.42578125" style="404" customWidth="1"/>
    <col min="14084" max="14084" width="1.28515625" style="404" customWidth="1"/>
    <col min="14085" max="14085" width="71.42578125" style="404" customWidth="1"/>
    <col min="14086" max="14090" width="4.7109375" style="404" customWidth="1"/>
    <col min="14091" max="14094" width="5.5703125" style="404" customWidth="1"/>
    <col min="14095" max="14095" width="4.7109375" style="404" customWidth="1"/>
    <col min="14096" max="14096" width="5.5703125" style="404" customWidth="1"/>
    <col min="14097" max="14103" width="4.7109375" style="404" customWidth="1"/>
    <col min="14104" max="14104" width="6.5703125" style="404" customWidth="1"/>
    <col min="14105" max="14105" width="5.5703125" style="404" customWidth="1"/>
    <col min="14106" max="14107" width="1.85546875" style="404" customWidth="1"/>
    <col min="14108" max="14109" width="15.5703125" style="404" customWidth="1"/>
    <col min="14110" max="14110" width="1.85546875" style="404" customWidth="1"/>
    <col min="14111" max="14111" width="1.7109375" style="404" customWidth="1"/>
    <col min="14112" max="14112" width="1.85546875" style="404" customWidth="1"/>
    <col min="14113" max="14116" width="12.140625" style="404" customWidth="1"/>
    <col min="14117" max="14117" width="1.85546875" style="404" customWidth="1"/>
    <col min="14118" max="14119" width="1.42578125" style="404" customWidth="1"/>
    <col min="14120" max="14120" width="11.42578125" style="404"/>
    <col min="14121" max="14123" width="18.7109375" style="404" customWidth="1"/>
    <col min="14124" max="14336" width="11.42578125" style="404"/>
    <col min="14337" max="14337" width="0.140625" style="404" customWidth="1"/>
    <col min="14338" max="14338" width="2.7109375" style="404" customWidth="1"/>
    <col min="14339" max="14339" width="15.42578125" style="404" customWidth="1"/>
    <col min="14340" max="14340" width="1.28515625" style="404" customWidth="1"/>
    <col min="14341" max="14341" width="71.42578125" style="404" customWidth="1"/>
    <col min="14342" max="14346" width="4.7109375" style="404" customWidth="1"/>
    <col min="14347" max="14350" width="5.5703125" style="404" customWidth="1"/>
    <col min="14351" max="14351" width="4.7109375" style="404" customWidth="1"/>
    <col min="14352" max="14352" width="5.5703125" style="404" customWidth="1"/>
    <col min="14353" max="14359" width="4.7109375" style="404" customWidth="1"/>
    <col min="14360" max="14360" width="6.5703125" style="404" customWidth="1"/>
    <col min="14361" max="14361" width="5.5703125" style="404" customWidth="1"/>
    <col min="14362" max="14363" width="1.85546875" style="404" customWidth="1"/>
    <col min="14364" max="14365" width="15.5703125" style="404" customWidth="1"/>
    <col min="14366" max="14366" width="1.85546875" style="404" customWidth="1"/>
    <col min="14367" max="14367" width="1.7109375" style="404" customWidth="1"/>
    <col min="14368" max="14368" width="1.85546875" style="404" customWidth="1"/>
    <col min="14369" max="14372" width="12.140625" style="404" customWidth="1"/>
    <col min="14373" max="14373" width="1.85546875" style="404" customWidth="1"/>
    <col min="14374" max="14375" width="1.42578125" style="404" customWidth="1"/>
    <col min="14376" max="14376" width="11.42578125" style="404"/>
    <col min="14377" max="14379" width="18.7109375" style="404" customWidth="1"/>
    <col min="14380" max="14592" width="11.42578125" style="404"/>
    <col min="14593" max="14593" width="0.140625" style="404" customWidth="1"/>
    <col min="14594" max="14594" width="2.7109375" style="404" customWidth="1"/>
    <col min="14595" max="14595" width="15.42578125" style="404" customWidth="1"/>
    <col min="14596" max="14596" width="1.28515625" style="404" customWidth="1"/>
    <col min="14597" max="14597" width="71.42578125" style="404" customWidth="1"/>
    <col min="14598" max="14602" width="4.7109375" style="404" customWidth="1"/>
    <col min="14603" max="14606" width="5.5703125" style="404" customWidth="1"/>
    <col min="14607" max="14607" width="4.7109375" style="404" customWidth="1"/>
    <col min="14608" max="14608" width="5.5703125" style="404" customWidth="1"/>
    <col min="14609" max="14615" width="4.7109375" style="404" customWidth="1"/>
    <col min="14616" max="14616" width="6.5703125" style="404" customWidth="1"/>
    <col min="14617" max="14617" width="5.5703125" style="404" customWidth="1"/>
    <col min="14618" max="14619" width="1.85546875" style="404" customWidth="1"/>
    <col min="14620" max="14621" width="15.5703125" style="404" customWidth="1"/>
    <col min="14622" max="14622" width="1.85546875" style="404" customWidth="1"/>
    <col min="14623" max="14623" width="1.7109375" style="404" customWidth="1"/>
    <col min="14624" max="14624" width="1.85546875" style="404" customWidth="1"/>
    <col min="14625" max="14628" width="12.140625" style="404" customWidth="1"/>
    <col min="14629" max="14629" width="1.85546875" style="404" customWidth="1"/>
    <col min="14630" max="14631" width="1.42578125" style="404" customWidth="1"/>
    <col min="14632" max="14632" width="11.42578125" style="404"/>
    <col min="14633" max="14635" width="18.7109375" style="404" customWidth="1"/>
    <col min="14636" max="14848" width="11.42578125" style="404"/>
    <col min="14849" max="14849" width="0.140625" style="404" customWidth="1"/>
    <col min="14850" max="14850" width="2.7109375" style="404" customWidth="1"/>
    <col min="14851" max="14851" width="15.42578125" style="404" customWidth="1"/>
    <col min="14852" max="14852" width="1.28515625" style="404" customWidth="1"/>
    <col min="14853" max="14853" width="71.42578125" style="404" customWidth="1"/>
    <col min="14854" max="14858" width="4.7109375" style="404" customWidth="1"/>
    <col min="14859" max="14862" width="5.5703125" style="404" customWidth="1"/>
    <col min="14863" max="14863" width="4.7109375" style="404" customWidth="1"/>
    <col min="14864" max="14864" width="5.5703125" style="404" customWidth="1"/>
    <col min="14865" max="14871" width="4.7109375" style="404" customWidth="1"/>
    <col min="14872" max="14872" width="6.5703125" style="404" customWidth="1"/>
    <col min="14873" max="14873" width="5.5703125" style="404" customWidth="1"/>
    <col min="14874" max="14875" width="1.85546875" style="404" customWidth="1"/>
    <col min="14876" max="14877" width="15.5703125" style="404" customWidth="1"/>
    <col min="14878" max="14878" width="1.85546875" style="404" customWidth="1"/>
    <col min="14879" max="14879" width="1.7109375" style="404" customWidth="1"/>
    <col min="14880" max="14880" width="1.85546875" style="404" customWidth="1"/>
    <col min="14881" max="14884" width="12.140625" style="404" customWidth="1"/>
    <col min="14885" max="14885" width="1.85546875" style="404" customWidth="1"/>
    <col min="14886" max="14887" width="1.42578125" style="404" customWidth="1"/>
    <col min="14888" max="14888" width="11.42578125" style="404"/>
    <col min="14889" max="14891" width="18.7109375" style="404" customWidth="1"/>
    <col min="14892" max="15104" width="11.42578125" style="404"/>
    <col min="15105" max="15105" width="0.140625" style="404" customWidth="1"/>
    <col min="15106" max="15106" width="2.7109375" style="404" customWidth="1"/>
    <col min="15107" max="15107" width="15.42578125" style="404" customWidth="1"/>
    <col min="15108" max="15108" width="1.28515625" style="404" customWidth="1"/>
    <col min="15109" max="15109" width="71.42578125" style="404" customWidth="1"/>
    <col min="15110" max="15114" width="4.7109375" style="404" customWidth="1"/>
    <col min="15115" max="15118" width="5.5703125" style="404" customWidth="1"/>
    <col min="15119" max="15119" width="4.7109375" style="404" customWidth="1"/>
    <col min="15120" max="15120" width="5.5703125" style="404" customWidth="1"/>
    <col min="15121" max="15127" width="4.7109375" style="404" customWidth="1"/>
    <col min="15128" max="15128" width="6.5703125" style="404" customWidth="1"/>
    <col min="15129" max="15129" width="5.5703125" style="404" customWidth="1"/>
    <col min="15130" max="15131" width="1.85546875" style="404" customWidth="1"/>
    <col min="15132" max="15133" width="15.5703125" style="404" customWidth="1"/>
    <col min="15134" max="15134" width="1.85546875" style="404" customWidth="1"/>
    <col min="15135" max="15135" width="1.7109375" style="404" customWidth="1"/>
    <col min="15136" max="15136" width="1.85546875" style="404" customWidth="1"/>
    <col min="15137" max="15140" width="12.140625" style="404" customWidth="1"/>
    <col min="15141" max="15141" width="1.85546875" style="404" customWidth="1"/>
    <col min="15142" max="15143" width="1.42578125" style="404" customWidth="1"/>
    <col min="15144" max="15144" width="11.42578125" style="404"/>
    <col min="15145" max="15147" width="18.7109375" style="404" customWidth="1"/>
    <col min="15148" max="15360" width="11.42578125" style="404"/>
    <col min="15361" max="15361" width="0.140625" style="404" customWidth="1"/>
    <col min="15362" max="15362" width="2.7109375" style="404" customWidth="1"/>
    <col min="15363" max="15363" width="15.42578125" style="404" customWidth="1"/>
    <col min="15364" max="15364" width="1.28515625" style="404" customWidth="1"/>
    <col min="15365" max="15365" width="71.42578125" style="404" customWidth="1"/>
    <col min="15366" max="15370" width="4.7109375" style="404" customWidth="1"/>
    <col min="15371" max="15374" width="5.5703125" style="404" customWidth="1"/>
    <col min="15375" max="15375" width="4.7109375" style="404" customWidth="1"/>
    <col min="15376" max="15376" width="5.5703125" style="404" customWidth="1"/>
    <col min="15377" max="15383" width="4.7109375" style="404" customWidth="1"/>
    <col min="15384" max="15384" width="6.5703125" style="404" customWidth="1"/>
    <col min="15385" max="15385" width="5.5703125" style="404" customWidth="1"/>
    <col min="15386" max="15387" width="1.85546875" style="404" customWidth="1"/>
    <col min="15388" max="15389" width="15.5703125" style="404" customWidth="1"/>
    <col min="15390" max="15390" width="1.85546875" style="404" customWidth="1"/>
    <col min="15391" max="15391" width="1.7109375" style="404" customWidth="1"/>
    <col min="15392" max="15392" width="1.85546875" style="404" customWidth="1"/>
    <col min="15393" max="15396" width="12.140625" style="404" customWidth="1"/>
    <col min="15397" max="15397" width="1.85546875" style="404" customWidth="1"/>
    <col min="15398" max="15399" width="1.42578125" style="404" customWidth="1"/>
    <col min="15400" max="15400" width="11.42578125" style="404"/>
    <col min="15401" max="15403" width="18.7109375" style="404" customWidth="1"/>
    <col min="15404" max="15616" width="11.42578125" style="404"/>
    <col min="15617" max="15617" width="0.140625" style="404" customWidth="1"/>
    <col min="15618" max="15618" width="2.7109375" style="404" customWidth="1"/>
    <col min="15619" max="15619" width="15.42578125" style="404" customWidth="1"/>
    <col min="15620" max="15620" width="1.28515625" style="404" customWidth="1"/>
    <col min="15621" max="15621" width="71.42578125" style="404" customWidth="1"/>
    <col min="15622" max="15626" width="4.7109375" style="404" customWidth="1"/>
    <col min="15627" max="15630" width="5.5703125" style="404" customWidth="1"/>
    <col min="15631" max="15631" width="4.7109375" style="404" customWidth="1"/>
    <col min="15632" max="15632" width="5.5703125" style="404" customWidth="1"/>
    <col min="15633" max="15639" width="4.7109375" style="404" customWidth="1"/>
    <col min="15640" max="15640" width="6.5703125" style="404" customWidth="1"/>
    <col min="15641" max="15641" width="5.5703125" style="404" customWidth="1"/>
    <col min="15642" max="15643" width="1.85546875" style="404" customWidth="1"/>
    <col min="15644" max="15645" width="15.5703125" style="404" customWidth="1"/>
    <col min="15646" max="15646" width="1.85546875" style="404" customWidth="1"/>
    <col min="15647" max="15647" width="1.7109375" style="404" customWidth="1"/>
    <col min="15648" max="15648" width="1.85546875" style="404" customWidth="1"/>
    <col min="15649" max="15652" width="12.140625" style="404" customWidth="1"/>
    <col min="15653" max="15653" width="1.85546875" style="404" customWidth="1"/>
    <col min="15654" max="15655" width="1.42578125" style="404" customWidth="1"/>
    <col min="15656" max="15656" width="11.42578125" style="404"/>
    <col min="15657" max="15659" width="18.7109375" style="404" customWidth="1"/>
    <col min="15660" max="15872" width="11.42578125" style="404"/>
    <col min="15873" max="15873" width="0.140625" style="404" customWidth="1"/>
    <col min="15874" max="15874" width="2.7109375" style="404" customWidth="1"/>
    <col min="15875" max="15875" width="15.42578125" style="404" customWidth="1"/>
    <col min="15876" max="15876" width="1.28515625" style="404" customWidth="1"/>
    <col min="15877" max="15877" width="71.42578125" style="404" customWidth="1"/>
    <col min="15878" max="15882" width="4.7109375" style="404" customWidth="1"/>
    <col min="15883" max="15886" width="5.5703125" style="404" customWidth="1"/>
    <col min="15887" max="15887" width="4.7109375" style="404" customWidth="1"/>
    <col min="15888" max="15888" width="5.5703125" style="404" customWidth="1"/>
    <col min="15889" max="15895" width="4.7109375" style="404" customWidth="1"/>
    <col min="15896" max="15896" width="6.5703125" style="404" customWidth="1"/>
    <col min="15897" max="15897" width="5.5703125" style="404" customWidth="1"/>
    <col min="15898" max="15899" width="1.85546875" style="404" customWidth="1"/>
    <col min="15900" max="15901" width="15.5703125" style="404" customWidth="1"/>
    <col min="15902" max="15902" width="1.85546875" style="404" customWidth="1"/>
    <col min="15903" max="15903" width="1.7109375" style="404" customWidth="1"/>
    <col min="15904" max="15904" width="1.85546875" style="404" customWidth="1"/>
    <col min="15905" max="15908" width="12.140625" style="404" customWidth="1"/>
    <col min="15909" max="15909" width="1.85546875" style="404" customWidth="1"/>
    <col min="15910" max="15911" width="1.42578125" style="404" customWidth="1"/>
    <col min="15912" max="15912" width="11.42578125" style="404"/>
    <col min="15913" max="15915" width="18.7109375" style="404" customWidth="1"/>
    <col min="15916" max="16128" width="11.42578125" style="404"/>
    <col min="16129" max="16129" width="0.140625" style="404" customWidth="1"/>
    <col min="16130" max="16130" width="2.7109375" style="404" customWidth="1"/>
    <col min="16131" max="16131" width="15.42578125" style="404" customWidth="1"/>
    <col min="16132" max="16132" width="1.28515625" style="404" customWidth="1"/>
    <col min="16133" max="16133" width="71.42578125" style="404" customWidth="1"/>
    <col min="16134" max="16138" width="4.7109375" style="404" customWidth="1"/>
    <col min="16139" max="16142" width="5.5703125" style="404" customWidth="1"/>
    <col min="16143" max="16143" width="4.7109375" style="404" customWidth="1"/>
    <col min="16144" max="16144" width="5.5703125" style="404" customWidth="1"/>
    <col min="16145" max="16151" width="4.7109375" style="404" customWidth="1"/>
    <col min="16152" max="16152" width="6.5703125" style="404" customWidth="1"/>
    <col min="16153" max="16153" width="5.5703125" style="404" customWidth="1"/>
    <col min="16154" max="16155" width="1.85546875" style="404" customWidth="1"/>
    <col min="16156" max="16157" width="15.5703125" style="404" customWidth="1"/>
    <col min="16158" max="16158" width="1.85546875" style="404" customWidth="1"/>
    <col min="16159" max="16159" width="1.7109375" style="404" customWidth="1"/>
    <col min="16160" max="16160" width="1.85546875" style="404" customWidth="1"/>
    <col min="16161" max="16164" width="12.140625" style="404" customWidth="1"/>
    <col min="16165" max="16165" width="1.85546875" style="404" customWidth="1"/>
    <col min="16166" max="16167" width="1.42578125" style="404" customWidth="1"/>
    <col min="16168" max="16168" width="11.42578125" style="404"/>
    <col min="16169" max="16171" width="18.7109375" style="404" customWidth="1"/>
    <col min="16172" max="16384" width="11.42578125" style="404"/>
  </cols>
  <sheetData>
    <row r="1" spans="3:5" ht="0.75" customHeight="1"/>
    <row r="2" spans="3:5" ht="21" customHeight="1">
      <c r="E2" s="397" t="s">
        <v>36</v>
      </c>
    </row>
    <row r="3" spans="3:5" ht="15" customHeight="1">
      <c r="E3" s="987" t="s">
        <v>559</v>
      </c>
    </row>
    <row r="4" spans="3:5" ht="20.25" customHeight="1">
      <c r="C4" s="6" t="str">
        <f>Indice!C4</f>
        <v>Producción de energía eléctrica</v>
      </c>
    </row>
    <row r="5" spans="3:5" ht="12.75" customHeight="1"/>
    <row r="6" spans="3:5" ht="13.5" customHeight="1"/>
    <row r="7" spans="3:5" ht="12.75" customHeight="1">
      <c r="C7" s="1088" t="s">
        <v>487</v>
      </c>
      <c r="E7" s="614"/>
    </row>
    <row r="8" spans="3:5" ht="12.75" customHeight="1">
      <c r="C8" s="1088"/>
      <c r="E8" s="614"/>
    </row>
    <row r="9" spans="3:5" ht="12.75" customHeight="1">
      <c r="C9" s="1088"/>
      <c r="E9" s="614"/>
    </row>
    <row r="10" spans="3:5" ht="12.75" customHeight="1">
      <c r="C10" s="327" t="s">
        <v>1</v>
      </c>
      <c r="E10" s="614"/>
    </row>
    <row r="11" spans="3:5" ht="12.75" customHeight="1">
      <c r="C11" s="767"/>
      <c r="E11" s="614"/>
    </row>
    <row r="12" spans="3:5" ht="12.75" customHeight="1">
      <c r="E12" s="614"/>
    </row>
    <row r="13" spans="3:5" ht="12.75" customHeight="1">
      <c r="E13" s="614"/>
    </row>
    <row r="14" spans="3:5" ht="12.75" customHeight="1">
      <c r="E14" s="614"/>
    </row>
    <row r="15" spans="3:5" ht="12.75" customHeight="1">
      <c r="D15" s="405"/>
      <c r="E15" s="615"/>
    </row>
    <row r="16" spans="3:5" ht="12.75" customHeight="1">
      <c r="E16" s="614"/>
    </row>
    <row r="17" spans="5:5" ht="12.75" customHeight="1">
      <c r="E17" s="614"/>
    </row>
    <row r="18" spans="5:5" ht="12.75" customHeight="1">
      <c r="E18" s="614"/>
    </row>
    <row r="19" spans="5:5" ht="12.75" customHeight="1">
      <c r="E19" s="614"/>
    </row>
    <row r="20" spans="5:5" ht="12.75" customHeight="1">
      <c r="E20" s="614"/>
    </row>
    <row r="21" spans="5:5" ht="12.75" customHeight="1">
      <c r="E21" s="614"/>
    </row>
    <row r="22" spans="5:5" ht="12.75" customHeight="1">
      <c r="E22" s="614"/>
    </row>
    <row r="23" spans="5:5" ht="12.75" customHeight="1">
      <c r="E23" s="614"/>
    </row>
    <row r="24" spans="5:5">
      <c r="E24" s="595"/>
    </row>
    <row r="25" spans="5:5" ht="26.1" customHeight="1">
      <c r="E25" s="225" t="s">
        <v>511</v>
      </c>
    </row>
  </sheetData>
  <mergeCells count="1">
    <mergeCell ref="C7:C9"/>
  </mergeCells>
  <hyperlinks>
    <hyperlink ref="C4" location="Indice!A1" display="Indice!A1" xr:uid="{00000000-0004-0000-3000-000000000000}"/>
  </hyperlinks>
  <printOptions horizontalCentered="1" verticalCentered="1" gridLinesSet="0"/>
  <pageMargins left="0.39370078740157483" right="0.78740157480314965" top="0.39370078740157483" bottom="0.98425196850393704" header="0" footer="0"/>
  <pageSetup paperSize="9" orientation="landscape" verticalDpi="4294967292" r:id="rId1"/>
  <headerFooter alignWithMargins="0"/>
  <colBreaks count="1" manualBreakCount="1">
    <brk id="30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7"/>
  <dimension ref="A1:K27"/>
  <sheetViews>
    <sheetView showGridLines="0" showRowColHeaders="0" zoomScaleNormal="100" workbookViewId="0">
      <selection activeCell="B2" sqref="B2"/>
    </sheetView>
  </sheetViews>
  <sheetFormatPr baseColWidth="10" defaultRowHeight="12.75"/>
  <cols>
    <col min="1" max="1" width="0.140625" style="219" customWidth="1"/>
    <col min="2" max="2" width="2.7109375" style="219" customWidth="1"/>
    <col min="3" max="3" width="23.7109375" style="219" customWidth="1"/>
    <col min="4" max="4" width="1.28515625" style="219" customWidth="1"/>
    <col min="5" max="5" width="105.7109375" style="219" customWidth="1"/>
    <col min="6" max="10" width="10.7109375" style="222" customWidth="1"/>
    <col min="11" max="256" width="11.42578125" style="222"/>
    <col min="257" max="257" width="0.140625" style="222" customWidth="1"/>
    <col min="258" max="258" width="2.7109375" style="222" customWidth="1"/>
    <col min="259" max="259" width="18.5703125" style="222" customWidth="1"/>
    <col min="260" max="260" width="1.28515625" style="222" customWidth="1"/>
    <col min="261" max="261" width="30.7109375" style="222" customWidth="1"/>
    <col min="262" max="266" width="10.7109375" style="222" customWidth="1"/>
    <col min="267" max="512" width="11.42578125" style="222"/>
    <col min="513" max="513" width="0.140625" style="222" customWidth="1"/>
    <col min="514" max="514" width="2.7109375" style="222" customWidth="1"/>
    <col min="515" max="515" width="18.5703125" style="222" customWidth="1"/>
    <col min="516" max="516" width="1.28515625" style="222" customWidth="1"/>
    <col min="517" max="517" width="30.7109375" style="222" customWidth="1"/>
    <col min="518" max="522" width="10.7109375" style="222" customWidth="1"/>
    <col min="523" max="768" width="11.42578125" style="222"/>
    <col min="769" max="769" width="0.140625" style="222" customWidth="1"/>
    <col min="770" max="770" width="2.7109375" style="222" customWidth="1"/>
    <col min="771" max="771" width="18.5703125" style="222" customWidth="1"/>
    <col min="772" max="772" width="1.28515625" style="222" customWidth="1"/>
    <col min="773" max="773" width="30.7109375" style="222" customWidth="1"/>
    <col min="774" max="778" width="10.7109375" style="222" customWidth="1"/>
    <col min="779" max="1024" width="11.42578125" style="222"/>
    <col min="1025" max="1025" width="0.140625" style="222" customWidth="1"/>
    <col min="1026" max="1026" width="2.7109375" style="222" customWidth="1"/>
    <col min="1027" max="1027" width="18.5703125" style="222" customWidth="1"/>
    <col min="1028" max="1028" width="1.28515625" style="222" customWidth="1"/>
    <col min="1029" max="1029" width="30.7109375" style="222" customWidth="1"/>
    <col min="1030" max="1034" width="10.7109375" style="222" customWidth="1"/>
    <col min="1035" max="1280" width="11.42578125" style="222"/>
    <col min="1281" max="1281" width="0.140625" style="222" customWidth="1"/>
    <col min="1282" max="1282" width="2.7109375" style="222" customWidth="1"/>
    <col min="1283" max="1283" width="18.5703125" style="222" customWidth="1"/>
    <col min="1284" max="1284" width="1.28515625" style="222" customWidth="1"/>
    <col min="1285" max="1285" width="30.7109375" style="222" customWidth="1"/>
    <col min="1286" max="1290" width="10.7109375" style="222" customWidth="1"/>
    <col min="1291" max="1536" width="11.42578125" style="222"/>
    <col min="1537" max="1537" width="0.140625" style="222" customWidth="1"/>
    <col min="1538" max="1538" width="2.7109375" style="222" customWidth="1"/>
    <col min="1539" max="1539" width="18.5703125" style="222" customWidth="1"/>
    <col min="1540" max="1540" width="1.28515625" style="222" customWidth="1"/>
    <col min="1541" max="1541" width="30.7109375" style="222" customWidth="1"/>
    <col min="1542" max="1546" width="10.7109375" style="222" customWidth="1"/>
    <col min="1547" max="1792" width="11.42578125" style="222"/>
    <col min="1793" max="1793" width="0.140625" style="222" customWidth="1"/>
    <col min="1794" max="1794" width="2.7109375" style="222" customWidth="1"/>
    <col min="1795" max="1795" width="18.5703125" style="222" customWidth="1"/>
    <col min="1796" max="1796" width="1.28515625" style="222" customWidth="1"/>
    <col min="1797" max="1797" width="30.7109375" style="222" customWidth="1"/>
    <col min="1798" max="1802" width="10.7109375" style="222" customWidth="1"/>
    <col min="1803" max="2048" width="11.42578125" style="222"/>
    <col min="2049" max="2049" width="0.140625" style="222" customWidth="1"/>
    <col min="2050" max="2050" width="2.7109375" style="222" customWidth="1"/>
    <col min="2051" max="2051" width="18.5703125" style="222" customWidth="1"/>
    <col min="2052" max="2052" width="1.28515625" style="222" customWidth="1"/>
    <col min="2053" max="2053" width="30.7109375" style="222" customWidth="1"/>
    <col min="2054" max="2058" width="10.7109375" style="222" customWidth="1"/>
    <col min="2059" max="2304" width="11.42578125" style="222"/>
    <col min="2305" max="2305" width="0.140625" style="222" customWidth="1"/>
    <col min="2306" max="2306" width="2.7109375" style="222" customWidth="1"/>
    <col min="2307" max="2307" width="18.5703125" style="222" customWidth="1"/>
    <col min="2308" max="2308" width="1.28515625" style="222" customWidth="1"/>
    <col min="2309" max="2309" width="30.7109375" style="222" customWidth="1"/>
    <col min="2310" max="2314" width="10.7109375" style="222" customWidth="1"/>
    <col min="2315" max="2560" width="11.42578125" style="222"/>
    <col min="2561" max="2561" width="0.140625" style="222" customWidth="1"/>
    <col min="2562" max="2562" width="2.7109375" style="222" customWidth="1"/>
    <col min="2563" max="2563" width="18.5703125" style="222" customWidth="1"/>
    <col min="2564" max="2564" width="1.28515625" style="222" customWidth="1"/>
    <col min="2565" max="2565" width="30.7109375" style="222" customWidth="1"/>
    <col min="2566" max="2570" width="10.7109375" style="222" customWidth="1"/>
    <col min="2571" max="2816" width="11.42578125" style="222"/>
    <col min="2817" max="2817" width="0.140625" style="222" customWidth="1"/>
    <col min="2818" max="2818" width="2.7109375" style="222" customWidth="1"/>
    <col min="2819" max="2819" width="18.5703125" style="222" customWidth="1"/>
    <col min="2820" max="2820" width="1.28515625" style="222" customWidth="1"/>
    <col min="2821" max="2821" width="30.7109375" style="222" customWidth="1"/>
    <col min="2822" max="2826" width="10.7109375" style="222" customWidth="1"/>
    <col min="2827" max="3072" width="11.42578125" style="222"/>
    <col min="3073" max="3073" width="0.140625" style="222" customWidth="1"/>
    <col min="3074" max="3074" width="2.7109375" style="222" customWidth="1"/>
    <col min="3075" max="3075" width="18.5703125" style="222" customWidth="1"/>
    <col min="3076" max="3076" width="1.28515625" style="222" customWidth="1"/>
    <col min="3077" max="3077" width="30.7109375" style="222" customWidth="1"/>
    <col min="3078" max="3082" width="10.7109375" style="222" customWidth="1"/>
    <col min="3083" max="3328" width="11.42578125" style="222"/>
    <col min="3329" max="3329" width="0.140625" style="222" customWidth="1"/>
    <col min="3330" max="3330" width="2.7109375" style="222" customWidth="1"/>
    <col min="3331" max="3331" width="18.5703125" style="222" customWidth="1"/>
    <col min="3332" max="3332" width="1.28515625" style="222" customWidth="1"/>
    <col min="3333" max="3333" width="30.7109375" style="222" customWidth="1"/>
    <col min="3334" max="3338" width="10.7109375" style="222" customWidth="1"/>
    <col min="3339" max="3584" width="11.42578125" style="222"/>
    <col min="3585" max="3585" width="0.140625" style="222" customWidth="1"/>
    <col min="3586" max="3586" width="2.7109375" style="222" customWidth="1"/>
    <col min="3587" max="3587" width="18.5703125" style="222" customWidth="1"/>
    <col min="3588" max="3588" width="1.28515625" style="222" customWidth="1"/>
    <col min="3589" max="3589" width="30.7109375" style="222" customWidth="1"/>
    <col min="3590" max="3594" width="10.7109375" style="222" customWidth="1"/>
    <col min="3595" max="3840" width="11.42578125" style="222"/>
    <col min="3841" max="3841" width="0.140625" style="222" customWidth="1"/>
    <col min="3842" max="3842" width="2.7109375" style="222" customWidth="1"/>
    <col min="3843" max="3843" width="18.5703125" style="222" customWidth="1"/>
    <col min="3844" max="3844" width="1.28515625" style="222" customWidth="1"/>
    <col min="3845" max="3845" width="30.7109375" style="222" customWidth="1"/>
    <col min="3846" max="3850" width="10.7109375" style="222" customWidth="1"/>
    <col min="3851" max="4096" width="11.42578125" style="222"/>
    <col min="4097" max="4097" width="0.140625" style="222" customWidth="1"/>
    <col min="4098" max="4098" width="2.7109375" style="222" customWidth="1"/>
    <col min="4099" max="4099" width="18.5703125" style="222" customWidth="1"/>
    <col min="4100" max="4100" width="1.28515625" style="222" customWidth="1"/>
    <col min="4101" max="4101" width="30.7109375" style="222" customWidth="1"/>
    <col min="4102" max="4106" width="10.7109375" style="222" customWidth="1"/>
    <col min="4107" max="4352" width="11.42578125" style="222"/>
    <col min="4353" max="4353" width="0.140625" style="222" customWidth="1"/>
    <col min="4354" max="4354" width="2.7109375" style="222" customWidth="1"/>
    <col min="4355" max="4355" width="18.5703125" style="222" customWidth="1"/>
    <col min="4356" max="4356" width="1.28515625" style="222" customWidth="1"/>
    <col min="4357" max="4357" width="30.7109375" style="222" customWidth="1"/>
    <col min="4358" max="4362" width="10.7109375" style="222" customWidth="1"/>
    <col min="4363" max="4608" width="11.42578125" style="222"/>
    <col min="4609" max="4609" width="0.140625" style="222" customWidth="1"/>
    <col min="4610" max="4610" width="2.7109375" style="222" customWidth="1"/>
    <col min="4611" max="4611" width="18.5703125" style="222" customWidth="1"/>
    <col min="4612" max="4612" width="1.28515625" style="222" customWidth="1"/>
    <col min="4613" max="4613" width="30.7109375" style="222" customWidth="1"/>
    <col min="4614" max="4618" width="10.7109375" style="222" customWidth="1"/>
    <col min="4619" max="4864" width="11.42578125" style="222"/>
    <col min="4865" max="4865" width="0.140625" style="222" customWidth="1"/>
    <col min="4866" max="4866" width="2.7109375" style="222" customWidth="1"/>
    <col min="4867" max="4867" width="18.5703125" style="222" customWidth="1"/>
    <col min="4868" max="4868" width="1.28515625" style="222" customWidth="1"/>
    <col min="4869" max="4869" width="30.7109375" style="222" customWidth="1"/>
    <col min="4870" max="4874" width="10.7109375" style="222" customWidth="1"/>
    <col min="4875" max="5120" width="11.42578125" style="222"/>
    <col min="5121" max="5121" width="0.140625" style="222" customWidth="1"/>
    <col min="5122" max="5122" width="2.7109375" style="222" customWidth="1"/>
    <col min="5123" max="5123" width="18.5703125" style="222" customWidth="1"/>
    <col min="5124" max="5124" width="1.28515625" style="222" customWidth="1"/>
    <col min="5125" max="5125" width="30.7109375" style="222" customWidth="1"/>
    <col min="5126" max="5130" width="10.7109375" style="222" customWidth="1"/>
    <col min="5131" max="5376" width="11.42578125" style="222"/>
    <col min="5377" max="5377" width="0.140625" style="222" customWidth="1"/>
    <col min="5378" max="5378" width="2.7109375" style="222" customWidth="1"/>
    <col min="5379" max="5379" width="18.5703125" style="222" customWidth="1"/>
    <col min="5380" max="5380" width="1.28515625" style="222" customWidth="1"/>
    <col min="5381" max="5381" width="30.7109375" style="222" customWidth="1"/>
    <col min="5382" max="5386" width="10.7109375" style="222" customWidth="1"/>
    <col min="5387" max="5632" width="11.42578125" style="222"/>
    <col min="5633" max="5633" width="0.140625" style="222" customWidth="1"/>
    <col min="5634" max="5634" width="2.7109375" style="222" customWidth="1"/>
    <col min="5635" max="5635" width="18.5703125" style="222" customWidth="1"/>
    <col min="5636" max="5636" width="1.28515625" style="222" customWidth="1"/>
    <col min="5637" max="5637" width="30.7109375" style="222" customWidth="1"/>
    <col min="5638" max="5642" width="10.7109375" style="222" customWidth="1"/>
    <col min="5643" max="5888" width="11.42578125" style="222"/>
    <col min="5889" max="5889" width="0.140625" style="222" customWidth="1"/>
    <col min="5890" max="5890" width="2.7109375" style="222" customWidth="1"/>
    <col min="5891" max="5891" width="18.5703125" style="222" customWidth="1"/>
    <col min="5892" max="5892" width="1.28515625" style="222" customWidth="1"/>
    <col min="5893" max="5893" width="30.7109375" style="222" customWidth="1"/>
    <col min="5894" max="5898" width="10.7109375" style="222" customWidth="1"/>
    <col min="5899" max="6144" width="11.42578125" style="222"/>
    <col min="6145" max="6145" width="0.140625" style="222" customWidth="1"/>
    <col min="6146" max="6146" width="2.7109375" style="222" customWidth="1"/>
    <col min="6147" max="6147" width="18.5703125" style="222" customWidth="1"/>
    <col min="6148" max="6148" width="1.28515625" style="222" customWidth="1"/>
    <col min="6149" max="6149" width="30.7109375" style="222" customWidth="1"/>
    <col min="6150" max="6154" width="10.7109375" style="222" customWidth="1"/>
    <col min="6155" max="6400" width="11.42578125" style="222"/>
    <col min="6401" max="6401" width="0.140625" style="222" customWidth="1"/>
    <col min="6402" max="6402" width="2.7109375" style="222" customWidth="1"/>
    <col min="6403" max="6403" width="18.5703125" style="222" customWidth="1"/>
    <col min="6404" max="6404" width="1.28515625" style="222" customWidth="1"/>
    <col min="6405" max="6405" width="30.7109375" style="222" customWidth="1"/>
    <col min="6406" max="6410" width="10.7109375" style="222" customWidth="1"/>
    <col min="6411" max="6656" width="11.42578125" style="222"/>
    <col min="6657" max="6657" width="0.140625" style="222" customWidth="1"/>
    <col min="6658" max="6658" width="2.7109375" style="222" customWidth="1"/>
    <col min="6659" max="6659" width="18.5703125" style="222" customWidth="1"/>
    <col min="6660" max="6660" width="1.28515625" style="222" customWidth="1"/>
    <col min="6661" max="6661" width="30.7109375" style="222" customWidth="1"/>
    <col min="6662" max="6666" width="10.7109375" style="222" customWidth="1"/>
    <col min="6667" max="6912" width="11.42578125" style="222"/>
    <col min="6913" max="6913" width="0.140625" style="222" customWidth="1"/>
    <col min="6914" max="6914" width="2.7109375" style="222" customWidth="1"/>
    <col min="6915" max="6915" width="18.5703125" style="222" customWidth="1"/>
    <col min="6916" max="6916" width="1.28515625" style="222" customWidth="1"/>
    <col min="6917" max="6917" width="30.7109375" style="222" customWidth="1"/>
    <col min="6918" max="6922" width="10.7109375" style="222" customWidth="1"/>
    <col min="6923" max="7168" width="11.42578125" style="222"/>
    <col min="7169" max="7169" width="0.140625" style="222" customWidth="1"/>
    <col min="7170" max="7170" width="2.7109375" style="222" customWidth="1"/>
    <col min="7171" max="7171" width="18.5703125" style="222" customWidth="1"/>
    <col min="7172" max="7172" width="1.28515625" style="222" customWidth="1"/>
    <col min="7173" max="7173" width="30.7109375" style="222" customWidth="1"/>
    <col min="7174" max="7178" width="10.7109375" style="222" customWidth="1"/>
    <col min="7179" max="7424" width="11.42578125" style="222"/>
    <col min="7425" max="7425" width="0.140625" style="222" customWidth="1"/>
    <col min="7426" max="7426" width="2.7109375" style="222" customWidth="1"/>
    <col min="7427" max="7427" width="18.5703125" style="222" customWidth="1"/>
    <col min="7428" max="7428" width="1.28515625" style="222" customWidth="1"/>
    <col min="7429" max="7429" width="30.7109375" style="222" customWidth="1"/>
    <col min="7430" max="7434" width="10.7109375" style="222" customWidth="1"/>
    <col min="7435" max="7680" width="11.42578125" style="222"/>
    <col min="7681" max="7681" width="0.140625" style="222" customWidth="1"/>
    <col min="7682" max="7682" width="2.7109375" style="222" customWidth="1"/>
    <col min="7683" max="7683" width="18.5703125" style="222" customWidth="1"/>
    <col min="7684" max="7684" width="1.28515625" style="222" customWidth="1"/>
    <col min="7685" max="7685" width="30.7109375" style="222" customWidth="1"/>
    <col min="7686" max="7690" width="10.7109375" style="222" customWidth="1"/>
    <col min="7691" max="7936" width="11.42578125" style="222"/>
    <col min="7937" max="7937" width="0.140625" style="222" customWidth="1"/>
    <col min="7938" max="7938" width="2.7109375" style="222" customWidth="1"/>
    <col min="7939" max="7939" width="18.5703125" style="222" customWidth="1"/>
    <col min="7940" max="7940" width="1.28515625" style="222" customWidth="1"/>
    <col min="7941" max="7941" width="30.7109375" style="222" customWidth="1"/>
    <col min="7942" max="7946" width="10.7109375" style="222" customWidth="1"/>
    <col min="7947" max="8192" width="11.42578125" style="222"/>
    <col min="8193" max="8193" width="0.140625" style="222" customWidth="1"/>
    <col min="8194" max="8194" width="2.7109375" style="222" customWidth="1"/>
    <col min="8195" max="8195" width="18.5703125" style="222" customWidth="1"/>
    <col min="8196" max="8196" width="1.28515625" style="222" customWidth="1"/>
    <col min="8197" max="8197" width="30.7109375" style="222" customWidth="1"/>
    <col min="8198" max="8202" width="10.7109375" style="222" customWidth="1"/>
    <col min="8203" max="8448" width="11.42578125" style="222"/>
    <col min="8449" max="8449" width="0.140625" style="222" customWidth="1"/>
    <col min="8450" max="8450" width="2.7109375" style="222" customWidth="1"/>
    <col min="8451" max="8451" width="18.5703125" style="222" customWidth="1"/>
    <col min="8452" max="8452" width="1.28515625" style="222" customWidth="1"/>
    <col min="8453" max="8453" width="30.7109375" style="222" customWidth="1"/>
    <col min="8454" max="8458" width="10.7109375" style="222" customWidth="1"/>
    <col min="8459" max="8704" width="11.42578125" style="222"/>
    <col min="8705" max="8705" width="0.140625" style="222" customWidth="1"/>
    <col min="8706" max="8706" width="2.7109375" style="222" customWidth="1"/>
    <col min="8707" max="8707" width="18.5703125" style="222" customWidth="1"/>
    <col min="8708" max="8708" width="1.28515625" style="222" customWidth="1"/>
    <col min="8709" max="8709" width="30.7109375" style="222" customWidth="1"/>
    <col min="8710" max="8714" width="10.7109375" style="222" customWidth="1"/>
    <col min="8715" max="8960" width="11.42578125" style="222"/>
    <col min="8961" max="8961" width="0.140625" style="222" customWidth="1"/>
    <col min="8962" max="8962" width="2.7109375" style="222" customWidth="1"/>
    <col min="8963" max="8963" width="18.5703125" style="222" customWidth="1"/>
    <col min="8964" max="8964" width="1.28515625" style="222" customWidth="1"/>
    <col min="8965" max="8965" width="30.7109375" style="222" customWidth="1"/>
    <col min="8966" max="8970" width="10.7109375" style="222" customWidth="1"/>
    <col min="8971" max="9216" width="11.42578125" style="222"/>
    <col min="9217" max="9217" width="0.140625" style="222" customWidth="1"/>
    <col min="9218" max="9218" width="2.7109375" style="222" customWidth="1"/>
    <col min="9219" max="9219" width="18.5703125" style="222" customWidth="1"/>
    <col min="9220" max="9220" width="1.28515625" style="222" customWidth="1"/>
    <col min="9221" max="9221" width="30.7109375" style="222" customWidth="1"/>
    <col min="9222" max="9226" width="10.7109375" style="222" customWidth="1"/>
    <col min="9227" max="9472" width="11.42578125" style="222"/>
    <col min="9473" max="9473" width="0.140625" style="222" customWidth="1"/>
    <col min="9474" max="9474" width="2.7109375" style="222" customWidth="1"/>
    <col min="9475" max="9475" width="18.5703125" style="222" customWidth="1"/>
    <col min="9476" max="9476" width="1.28515625" style="222" customWidth="1"/>
    <col min="9477" max="9477" width="30.7109375" style="222" customWidth="1"/>
    <col min="9478" max="9482" width="10.7109375" style="222" customWidth="1"/>
    <col min="9483" max="9728" width="11.42578125" style="222"/>
    <col min="9729" max="9729" width="0.140625" style="222" customWidth="1"/>
    <col min="9730" max="9730" width="2.7109375" style="222" customWidth="1"/>
    <col min="9731" max="9731" width="18.5703125" style="222" customWidth="1"/>
    <col min="9732" max="9732" width="1.28515625" style="222" customWidth="1"/>
    <col min="9733" max="9733" width="30.7109375" style="222" customWidth="1"/>
    <col min="9734" max="9738" width="10.7109375" style="222" customWidth="1"/>
    <col min="9739" max="9984" width="11.42578125" style="222"/>
    <col min="9985" max="9985" width="0.140625" style="222" customWidth="1"/>
    <col min="9986" max="9986" width="2.7109375" style="222" customWidth="1"/>
    <col min="9987" max="9987" width="18.5703125" style="222" customWidth="1"/>
    <col min="9988" max="9988" width="1.28515625" style="222" customWidth="1"/>
    <col min="9989" max="9989" width="30.7109375" style="222" customWidth="1"/>
    <col min="9990" max="9994" width="10.7109375" style="222" customWidth="1"/>
    <col min="9995" max="10240" width="11.42578125" style="222"/>
    <col min="10241" max="10241" width="0.140625" style="222" customWidth="1"/>
    <col min="10242" max="10242" width="2.7109375" style="222" customWidth="1"/>
    <col min="10243" max="10243" width="18.5703125" style="222" customWidth="1"/>
    <col min="10244" max="10244" width="1.28515625" style="222" customWidth="1"/>
    <col min="10245" max="10245" width="30.7109375" style="222" customWidth="1"/>
    <col min="10246" max="10250" width="10.7109375" style="222" customWidth="1"/>
    <col min="10251" max="10496" width="11.42578125" style="222"/>
    <col min="10497" max="10497" width="0.140625" style="222" customWidth="1"/>
    <col min="10498" max="10498" width="2.7109375" style="222" customWidth="1"/>
    <col min="10499" max="10499" width="18.5703125" style="222" customWidth="1"/>
    <col min="10500" max="10500" width="1.28515625" style="222" customWidth="1"/>
    <col min="10501" max="10501" width="30.7109375" style="222" customWidth="1"/>
    <col min="10502" max="10506" width="10.7109375" style="222" customWidth="1"/>
    <col min="10507" max="10752" width="11.42578125" style="222"/>
    <col min="10753" max="10753" width="0.140625" style="222" customWidth="1"/>
    <col min="10754" max="10754" width="2.7109375" style="222" customWidth="1"/>
    <col min="10755" max="10755" width="18.5703125" style="222" customWidth="1"/>
    <col min="10756" max="10756" width="1.28515625" style="222" customWidth="1"/>
    <col min="10757" max="10757" width="30.7109375" style="222" customWidth="1"/>
    <col min="10758" max="10762" width="10.7109375" style="222" customWidth="1"/>
    <col min="10763" max="11008" width="11.42578125" style="222"/>
    <col min="11009" max="11009" width="0.140625" style="222" customWidth="1"/>
    <col min="11010" max="11010" width="2.7109375" style="222" customWidth="1"/>
    <col min="11011" max="11011" width="18.5703125" style="222" customWidth="1"/>
    <col min="11012" max="11012" width="1.28515625" style="222" customWidth="1"/>
    <col min="11013" max="11013" width="30.7109375" style="222" customWidth="1"/>
    <col min="11014" max="11018" width="10.7109375" style="222" customWidth="1"/>
    <col min="11019" max="11264" width="11.42578125" style="222"/>
    <col min="11265" max="11265" width="0.140625" style="222" customWidth="1"/>
    <col min="11266" max="11266" width="2.7109375" style="222" customWidth="1"/>
    <col min="11267" max="11267" width="18.5703125" style="222" customWidth="1"/>
    <col min="11268" max="11268" width="1.28515625" style="222" customWidth="1"/>
    <col min="11269" max="11269" width="30.7109375" style="222" customWidth="1"/>
    <col min="11270" max="11274" width="10.7109375" style="222" customWidth="1"/>
    <col min="11275" max="11520" width="11.42578125" style="222"/>
    <col min="11521" max="11521" width="0.140625" style="222" customWidth="1"/>
    <col min="11522" max="11522" width="2.7109375" style="222" customWidth="1"/>
    <col min="11523" max="11523" width="18.5703125" style="222" customWidth="1"/>
    <col min="11524" max="11524" width="1.28515625" style="222" customWidth="1"/>
    <col min="11525" max="11525" width="30.7109375" style="222" customWidth="1"/>
    <col min="11526" max="11530" width="10.7109375" style="222" customWidth="1"/>
    <col min="11531" max="11776" width="11.42578125" style="222"/>
    <col min="11777" max="11777" width="0.140625" style="222" customWidth="1"/>
    <col min="11778" max="11778" width="2.7109375" style="222" customWidth="1"/>
    <col min="11779" max="11779" width="18.5703125" style="222" customWidth="1"/>
    <col min="11780" max="11780" width="1.28515625" style="222" customWidth="1"/>
    <col min="11781" max="11781" width="30.7109375" style="222" customWidth="1"/>
    <col min="11782" max="11786" width="10.7109375" style="222" customWidth="1"/>
    <col min="11787" max="12032" width="11.42578125" style="222"/>
    <col min="12033" max="12033" width="0.140625" style="222" customWidth="1"/>
    <col min="12034" max="12034" width="2.7109375" style="222" customWidth="1"/>
    <col min="12035" max="12035" width="18.5703125" style="222" customWidth="1"/>
    <col min="12036" max="12036" width="1.28515625" style="222" customWidth="1"/>
    <col min="12037" max="12037" width="30.7109375" style="222" customWidth="1"/>
    <col min="12038" max="12042" width="10.7109375" style="222" customWidth="1"/>
    <col min="12043" max="12288" width="11.42578125" style="222"/>
    <col min="12289" max="12289" width="0.140625" style="222" customWidth="1"/>
    <col min="12290" max="12290" width="2.7109375" style="222" customWidth="1"/>
    <col min="12291" max="12291" width="18.5703125" style="222" customWidth="1"/>
    <col min="12292" max="12292" width="1.28515625" style="222" customWidth="1"/>
    <col min="12293" max="12293" width="30.7109375" style="222" customWidth="1"/>
    <col min="12294" max="12298" width="10.7109375" style="222" customWidth="1"/>
    <col min="12299" max="12544" width="11.42578125" style="222"/>
    <col min="12545" max="12545" width="0.140625" style="222" customWidth="1"/>
    <col min="12546" max="12546" width="2.7109375" style="222" customWidth="1"/>
    <col min="12547" max="12547" width="18.5703125" style="222" customWidth="1"/>
    <col min="12548" max="12548" width="1.28515625" style="222" customWidth="1"/>
    <col min="12549" max="12549" width="30.7109375" style="222" customWidth="1"/>
    <col min="12550" max="12554" width="10.7109375" style="222" customWidth="1"/>
    <col min="12555" max="12800" width="11.42578125" style="222"/>
    <col min="12801" max="12801" width="0.140625" style="222" customWidth="1"/>
    <col min="12802" max="12802" width="2.7109375" style="222" customWidth="1"/>
    <col min="12803" max="12803" width="18.5703125" style="222" customWidth="1"/>
    <col min="12804" max="12804" width="1.28515625" style="222" customWidth="1"/>
    <col min="12805" max="12805" width="30.7109375" style="222" customWidth="1"/>
    <col min="12806" max="12810" width="10.7109375" style="222" customWidth="1"/>
    <col min="12811" max="13056" width="11.42578125" style="222"/>
    <col min="13057" max="13057" width="0.140625" style="222" customWidth="1"/>
    <col min="13058" max="13058" width="2.7109375" style="222" customWidth="1"/>
    <col min="13059" max="13059" width="18.5703125" style="222" customWidth="1"/>
    <col min="13060" max="13060" width="1.28515625" style="222" customWidth="1"/>
    <col min="13061" max="13061" width="30.7109375" style="222" customWidth="1"/>
    <col min="13062" max="13066" width="10.7109375" style="222" customWidth="1"/>
    <col min="13067" max="13312" width="11.42578125" style="222"/>
    <col min="13313" max="13313" width="0.140625" style="222" customWidth="1"/>
    <col min="13314" max="13314" width="2.7109375" style="222" customWidth="1"/>
    <col min="13315" max="13315" width="18.5703125" style="222" customWidth="1"/>
    <col min="13316" max="13316" width="1.28515625" style="222" customWidth="1"/>
    <col min="13317" max="13317" width="30.7109375" style="222" customWidth="1"/>
    <col min="13318" max="13322" width="10.7109375" style="222" customWidth="1"/>
    <col min="13323" max="13568" width="11.42578125" style="222"/>
    <col min="13569" max="13569" width="0.140625" style="222" customWidth="1"/>
    <col min="13570" max="13570" width="2.7109375" style="222" customWidth="1"/>
    <col min="13571" max="13571" width="18.5703125" style="222" customWidth="1"/>
    <col min="13572" max="13572" width="1.28515625" style="222" customWidth="1"/>
    <col min="13573" max="13573" width="30.7109375" style="222" customWidth="1"/>
    <col min="13574" max="13578" width="10.7109375" style="222" customWidth="1"/>
    <col min="13579" max="13824" width="11.42578125" style="222"/>
    <col min="13825" max="13825" width="0.140625" style="222" customWidth="1"/>
    <col min="13826" max="13826" width="2.7109375" style="222" customWidth="1"/>
    <col min="13827" max="13827" width="18.5703125" style="222" customWidth="1"/>
    <col min="13828" max="13828" width="1.28515625" style="222" customWidth="1"/>
    <col min="13829" max="13829" width="30.7109375" style="222" customWidth="1"/>
    <col min="13830" max="13834" width="10.7109375" style="222" customWidth="1"/>
    <col min="13835" max="14080" width="11.42578125" style="222"/>
    <col min="14081" max="14081" width="0.140625" style="222" customWidth="1"/>
    <col min="14082" max="14082" width="2.7109375" style="222" customWidth="1"/>
    <col min="14083" max="14083" width="18.5703125" style="222" customWidth="1"/>
    <col min="14084" max="14084" width="1.28515625" style="222" customWidth="1"/>
    <col min="14085" max="14085" width="30.7109375" style="222" customWidth="1"/>
    <col min="14086" max="14090" width="10.7109375" style="222" customWidth="1"/>
    <col min="14091" max="14336" width="11.42578125" style="222"/>
    <col min="14337" max="14337" width="0.140625" style="222" customWidth="1"/>
    <col min="14338" max="14338" width="2.7109375" style="222" customWidth="1"/>
    <col min="14339" max="14339" width="18.5703125" style="222" customWidth="1"/>
    <col min="14340" max="14340" width="1.28515625" style="222" customWidth="1"/>
    <col min="14341" max="14341" width="30.7109375" style="222" customWidth="1"/>
    <col min="14342" max="14346" width="10.7109375" style="222" customWidth="1"/>
    <col min="14347" max="14592" width="11.42578125" style="222"/>
    <col min="14593" max="14593" width="0.140625" style="222" customWidth="1"/>
    <col min="14594" max="14594" width="2.7109375" style="222" customWidth="1"/>
    <col min="14595" max="14595" width="18.5703125" style="222" customWidth="1"/>
    <col min="14596" max="14596" width="1.28515625" style="222" customWidth="1"/>
    <col min="14597" max="14597" width="30.7109375" style="222" customWidth="1"/>
    <col min="14598" max="14602" width="10.7109375" style="222" customWidth="1"/>
    <col min="14603" max="14848" width="11.42578125" style="222"/>
    <col min="14849" max="14849" width="0.140625" style="222" customWidth="1"/>
    <col min="14850" max="14850" width="2.7109375" style="222" customWidth="1"/>
    <col min="14851" max="14851" width="18.5703125" style="222" customWidth="1"/>
    <col min="14852" max="14852" width="1.28515625" style="222" customWidth="1"/>
    <col min="14853" max="14853" width="30.7109375" style="222" customWidth="1"/>
    <col min="14854" max="14858" width="10.7109375" style="222" customWidth="1"/>
    <col min="14859" max="15104" width="11.42578125" style="222"/>
    <col min="15105" max="15105" width="0.140625" style="222" customWidth="1"/>
    <col min="15106" max="15106" width="2.7109375" style="222" customWidth="1"/>
    <col min="15107" max="15107" width="18.5703125" style="222" customWidth="1"/>
    <col min="15108" max="15108" width="1.28515625" style="222" customWidth="1"/>
    <col min="15109" max="15109" width="30.7109375" style="222" customWidth="1"/>
    <col min="15110" max="15114" width="10.7109375" style="222" customWidth="1"/>
    <col min="15115" max="15360" width="11.42578125" style="222"/>
    <col min="15361" max="15361" width="0.140625" style="222" customWidth="1"/>
    <col min="15362" max="15362" width="2.7109375" style="222" customWidth="1"/>
    <col min="15363" max="15363" width="18.5703125" style="222" customWidth="1"/>
    <col min="15364" max="15364" width="1.28515625" style="222" customWidth="1"/>
    <col min="15365" max="15365" width="30.7109375" style="222" customWidth="1"/>
    <col min="15366" max="15370" width="10.7109375" style="222" customWidth="1"/>
    <col min="15371" max="15616" width="11.42578125" style="222"/>
    <col min="15617" max="15617" width="0.140625" style="222" customWidth="1"/>
    <col min="15618" max="15618" width="2.7109375" style="222" customWidth="1"/>
    <col min="15619" max="15619" width="18.5703125" style="222" customWidth="1"/>
    <col min="15620" max="15620" width="1.28515625" style="222" customWidth="1"/>
    <col min="15621" max="15621" width="30.7109375" style="222" customWidth="1"/>
    <col min="15622" max="15626" width="10.7109375" style="222" customWidth="1"/>
    <col min="15627" max="15872" width="11.42578125" style="222"/>
    <col min="15873" max="15873" width="0.140625" style="222" customWidth="1"/>
    <col min="15874" max="15874" width="2.7109375" style="222" customWidth="1"/>
    <col min="15875" max="15875" width="18.5703125" style="222" customWidth="1"/>
    <col min="15876" max="15876" width="1.28515625" style="222" customWidth="1"/>
    <col min="15877" max="15877" width="30.7109375" style="222" customWidth="1"/>
    <col min="15878" max="15882" width="10.7109375" style="222" customWidth="1"/>
    <col min="15883" max="16128" width="11.42578125" style="222"/>
    <col min="16129" max="16129" width="0.140625" style="222" customWidth="1"/>
    <col min="16130" max="16130" width="2.7109375" style="222" customWidth="1"/>
    <col min="16131" max="16131" width="18.5703125" style="222" customWidth="1"/>
    <col min="16132" max="16132" width="1.28515625" style="222" customWidth="1"/>
    <col min="16133" max="16133" width="30.7109375" style="222" customWidth="1"/>
    <col min="16134" max="16138" width="10.7109375" style="222" customWidth="1"/>
    <col min="16139" max="16384" width="11.42578125" style="222"/>
  </cols>
  <sheetData>
    <row r="1" spans="1:7" s="219" customFormat="1" ht="0.75" customHeight="1"/>
    <row r="2" spans="1:7" s="219" customFormat="1" ht="21" customHeight="1">
      <c r="B2" s="220"/>
      <c r="E2" s="66" t="s">
        <v>36</v>
      </c>
      <c r="F2" s="226"/>
      <c r="G2" s="226"/>
    </row>
    <row r="3" spans="1:7" s="219" customFormat="1" ht="15" customHeight="1">
      <c r="E3" s="987" t="s">
        <v>559</v>
      </c>
      <c r="F3" s="227"/>
      <c r="G3" s="227"/>
    </row>
    <row r="4" spans="1:7" s="160" customFormat="1" ht="20.25" customHeight="1">
      <c r="B4" s="159"/>
      <c r="C4" s="6" t="str">
        <f>Indice!C4</f>
        <v>Producción de energía eléctrica</v>
      </c>
    </row>
    <row r="5" spans="1:7" s="160" customFormat="1" ht="12.75" customHeight="1">
      <c r="B5" s="159"/>
      <c r="C5" s="221"/>
    </row>
    <row r="6" spans="1:7" s="160" customFormat="1" ht="13.5" customHeight="1">
      <c r="B6" s="159"/>
      <c r="C6" s="162"/>
      <c r="D6" s="163"/>
      <c r="E6" s="163"/>
    </row>
    <row r="7" spans="1:7" s="160" customFormat="1" ht="12.75" customHeight="1">
      <c r="B7" s="159"/>
      <c r="C7" s="1033" t="s">
        <v>441</v>
      </c>
      <c r="D7" s="163"/>
      <c r="E7" s="456"/>
    </row>
    <row r="8" spans="1:7" s="219" customFormat="1" ht="12.75" customHeight="1">
      <c r="A8" s="160"/>
      <c r="B8" s="159"/>
      <c r="C8" s="1033"/>
      <c r="D8" s="163"/>
      <c r="E8" s="456"/>
      <c r="F8" s="183"/>
      <c r="G8" s="183"/>
    </row>
    <row r="9" spans="1:7" s="219" customFormat="1" ht="12.75" customHeight="1">
      <c r="A9" s="160"/>
      <c r="B9" s="159"/>
      <c r="C9" s="1033"/>
      <c r="D9" s="163"/>
      <c r="E9" s="456"/>
      <c r="F9" s="183"/>
      <c r="G9" s="183"/>
    </row>
    <row r="10" spans="1:7" s="219" customFormat="1" ht="12.75" customHeight="1">
      <c r="A10" s="160"/>
      <c r="B10" s="159"/>
      <c r="C10" s="347" t="s">
        <v>318</v>
      </c>
      <c r="D10" s="163"/>
      <c r="E10" s="456"/>
      <c r="F10" s="183"/>
      <c r="G10" s="183"/>
    </row>
    <row r="11" spans="1:7" s="219" customFormat="1" ht="12.75" customHeight="1">
      <c r="A11" s="160"/>
      <c r="B11" s="159"/>
      <c r="D11" s="163"/>
      <c r="E11" s="583"/>
      <c r="F11" s="183"/>
      <c r="G11" s="183"/>
    </row>
    <row r="12" spans="1:7" s="219" customFormat="1" ht="12.75" customHeight="1">
      <c r="A12" s="160"/>
      <c r="B12" s="159"/>
      <c r="C12" s="162"/>
      <c r="D12" s="163"/>
      <c r="E12" s="583"/>
      <c r="F12" s="183"/>
      <c r="G12" s="183"/>
    </row>
    <row r="13" spans="1:7" s="219" customFormat="1" ht="12.75" customHeight="1">
      <c r="A13" s="160"/>
      <c r="B13" s="159"/>
      <c r="C13" s="162"/>
      <c r="D13" s="163"/>
      <c r="E13" s="583"/>
      <c r="F13" s="183"/>
      <c r="G13" s="183"/>
    </row>
    <row r="14" spans="1:7" s="219" customFormat="1" ht="12.75" customHeight="1">
      <c r="A14" s="160"/>
      <c r="B14" s="159"/>
      <c r="C14" s="162"/>
      <c r="D14" s="163"/>
      <c r="E14" s="583"/>
      <c r="F14" s="183"/>
      <c r="G14" s="183"/>
    </row>
    <row r="15" spans="1:7" s="219" customFormat="1" ht="12.75" customHeight="1">
      <c r="A15" s="160"/>
      <c r="B15" s="159"/>
      <c r="C15" s="162"/>
      <c r="D15" s="163"/>
      <c r="E15" s="583"/>
      <c r="F15" s="183"/>
      <c r="G15" s="183"/>
    </row>
    <row r="16" spans="1:7" s="219" customFormat="1" ht="12.75" customHeight="1">
      <c r="A16" s="160"/>
      <c r="B16" s="159"/>
      <c r="C16" s="162"/>
      <c r="D16" s="163"/>
      <c r="E16" s="583"/>
      <c r="F16" s="183"/>
      <c r="G16" s="183"/>
    </row>
    <row r="17" spans="1:11" s="219" customFormat="1" ht="12.75" customHeight="1">
      <c r="A17" s="160"/>
      <c r="B17" s="159"/>
      <c r="C17" s="162"/>
      <c r="D17" s="163"/>
      <c r="E17" s="583"/>
      <c r="F17" s="183"/>
      <c r="G17" s="183"/>
    </row>
    <row r="18" spans="1:11" s="219" customFormat="1" ht="12.75" customHeight="1">
      <c r="A18" s="160"/>
      <c r="B18" s="159"/>
      <c r="C18" s="162"/>
      <c r="D18" s="163"/>
      <c r="E18" s="583"/>
      <c r="F18" s="183"/>
      <c r="G18" s="183"/>
    </row>
    <row r="19" spans="1:11" s="219" customFormat="1" ht="12.75" customHeight="1">
      <c r="A19" s="160"/>
      <c r="B19" s="159"/>
      <c r="C19" s="162"/>
      <c r="D19" s="163"/>
      <c r="E19" s="583"/>
      <c r="F19" s="183"/>
      <c r="G19" s="183"/>
    </row>
    <row r="20" spans="1:11" s="219" customFormat="1" ht="12.75" customHeight="1">
      <c r="A20" s="160"/>
      <c r="B20" s="159"/>
      <c r="C20" s="162"/>
      <c r="D20" s="163"/>
      <c r="E20" s="583"/>
      <c r="F20" s="183"/>
      <c r="G20" s="183"/>
    </row>
    <row r="21" spans="1:11" s="219" customFormat="1" ht="12.75" customHeight="1">
      <c r="A21" s="160"/>
      <c r="B21" s="159"/>
      <c r="C21" s="162"/>
      <c r="D21" s="163"/>
      <c r="E21" s="583"/>
      <c r="F21" s="183"/>
      <c r="G21" s="183"/>
    </row>
    <row r="22" spans="1:11">
      <c r="E22" s="584"/>
    </row>
    <row r="23" spans="1:11">
      <c r="E23" s="584"/>
      <c r="H23" s="223"/>
      <c r="I23" s="223"/>
      <c r="J23" s="223"/>
      <c r="K23" s="223"/>
    </row>
    <row r="24" spans="1:11">
      <c r="E24" s="585"/>
      <c r="F24" s="225"/>
      <c r="G24" s="225"/>
      <c r="H24" s="223"/>
      <c r="I24" s="223"/>
      <c r="J24" s="223"/>
      <c r="K24" s="223"/>
    </row>
    <row r="25" spans="1:11" ht="16.350000000000001" customHeight="1">
      <c r="E25" s="761" t="s">
        <v>423</v>
      </c>
      <c r="F25" s="224"/>
      <c r="G25" s="224"/>
      <c r="H25" s="223"/>
      <c r="I25" s="223"/>
      <c r="J25" s="223"/>
      <c r="K25" s="223"/>
    </row>
    <row r="26" spans="1:11" ht="23.25" customHeight="1">
      <c r="E26" s="762" t="s">
        <v>429</v>
      </c>
      <c r="F26" s="225"/>
      <c r="G26" s="225"/>
      <c r="H26" s="223"/>
      <c r="I26" s="223"/>
      <c r="J26" s="223"/>
      <c r="K26" s="223"/>
    </row>
    <row r="27" spans="1:11">
      <c r="F27" s="225"/>
      <c r="G27" s="225"/>
      <c r="H27" s="223"/>
      <c r="I27" s="223"/>
      <c r="J27" s="223"/>
      <c r="K27" s="223"/>
    </row>
  </sheetData>
  <mergeCells count="1">
    <mergeCell ref="C7:C9"/>
  </mergeCells>
  <hyperlinks>
    <hyperlink ref="C4" location="Indice!A1" display="Indice!A1" xr:uid="{00000000-0004-0000-0400-000000000000}"/>
  </hyperlinks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31">
    <pageSetUpPr autoPageBreaks="0" fitToPage="1"/>
  </sheetPr>
  <dimension ref="A1:R53"/>
  <sheetViews>
    <sheetView showGridLines="0" showRowColHeaders="0" showOutlineSymbols="0" zoomScaleNormal="100" workbookViewId="0">
      <selection activeCell="B2" sqref="B2"/>
    </sheetView>
  </sheetViews>
  <sheetFormatPr baseColWidth="10" defaultRowHeight="11.25"/>
  <cols>
    <col min="1" max="1" width="0.140625" style="171" customWidth="1"/>
    <col min="2" max="2" width="2.7109375" style="171" customWidth="1"/>
    <col min="3" max="3" width="23.7109375" style="171" customWidth="1"/>
    <col min="4" max="4" width="1.28515625" style="171" customWidth="1"/>
    <col min="5" max="5" width="17.7109375" style="171" customWidth="1"/>
    <col min="6" max="14" width="6.140625" style="171" customWidth="1"/>
    <col min="15" max="15" width="6.5703125" style="171" customWidth="1"/>
    <col min="16" max="256" width="11.42578125" style="171"/>
    <col min="257" max="257" width="0.140625" style="171" customWidth="1"/>
    <col min="258" max="258" width="2.7109375" style="171" customWidth="1"/>
    <col min="259" max="259" width="15.42578125" style="171" customWidth="1"/>
    <col min="260" max="260" width="1.28515625" style="171" customWidth="1"/>
    <col min="261" max="261" width="15.85546875" style="171" customWidth="1"/>
    <col min="262" max="270" width="6.140625" style="171" customWidth="1"/>
    <col min="271" max="271" width="6.5703125" style="171" customWidth="1"/>
    <col min="272" max="272" width="8.42578125" style="171" customWidth="1"/>
    <col min="273" max="273" width="7.28515625" style="171" customWidth="1"/>
    <col min="274" max="274" width="3" style="171" bestFit="1" customWidth="1"/>
    <col min="275" max="275" width="11.7109375" style="171" customWidth="1"/>
    <col min="276" max="277" width="4" style="171" bestFit="1" customWidth="1"/>
    <col min="278" max="278" width="5.5703125" style="171" bestFit="1" customWidth="1"/>
    <col min="279" max="279" width="7.42578125" style="171" customWidth="1"/>
    <col min="280" max="280" width="7.5703125" style="171" customWidth="1"/>
    <col min="281" max="512" width="11.42578125" style="171"/>
    <col min="513" max="513" width="0.140625" style="171" customWidth="1"/>
    <col min="514" max="514" width="2.7109375" style="171" customWidth="1"/>
    <col min="515" max="515" width="15.42578125" style="171" customWidth="1"/>
    <col min="516" max="516" width="1.28515625" style="171" customWidth="1"/>
    <col min="517" max="517" width="15.85546875" style="171" customWidth="1"/>
    <col min="518" max="526" width="6.140625" style="171" customWidth="1"/>
    <col min="527" max="527" width="6.5703125" style="171" customWidth="1"/>
    <col min="528" max="528" width="8.42578125" style="171" customWidth="1"/>
    <col min="529" max="529" width="7.28515625" style="171" customWidth="1"/>
    <col min="530" max="530" width="3" style="171" bestFit="1" customWidth="1"/>
    <col min="531" max="531" width="11.7109375" style="171" customWidth="1"/>
    <col min="532" max="533" width="4" style="171" bestFit="1" customWidth="1"/>
    <col min="534" max="534" width="5.5703125" style="171" bestFit="1" customWidth="1"/>
    <col min="535" max="535" width="7.42578125" style="171" customWidth="1"/>
    <col min="536" max="536" width="7.5703125" style="171" customWidth="1"/>
    <col min="537" max="768" width="11.42578125" style="171"/>
    <col min="769" max="769" width="0.140625" style="171" customWidth="1"/>
    <col min="770" max="770" width="2.7109375" style="171" customWidth="1"/>
    <col min="771" max="771" width="15.42578125" style="171" customWidth="1"/>
    <col min="772" max="772" width="1.28515625" style="171" customWidth="1"/>
    <col min="773" max="773" width="15.85546875" style="171" customWidth="1"/>
    <col min="774" max="782" width="6.140625" style="171" customWidth="1"/>
    <col min="783" max="783" width="6.5703125" style="171" customWidth="1"/>
    <col min="784" max="784" width="8.42578125" style="171" customWidth="1"/>
    <col min="785" max="785" width="7.28515625" style="171" customWidth="1"/>
    <col min="786" max="786" width="3" style="171" bestFit="1" customWidth="1"/>
    <col min="787" max="787" width="11.7109375" style="171" customWidth="1"/>
    <col min="788" max="789" width="4" style="171" bestFit="1" customWidth="1"/>
    <col min="790" max="790" width="5.5703125" style="171" bestFit="1" customWidth="1"/>
    <col min="791" max="791" width="7.42578125" style="171" customWidth="1"/>
    <col min="792" max="792" width="7.5703125" style="171" customWidth="1"/>
    <col min="793" max="1024" width="11.42578125" style="171"/>
    <col min="1025" max="1025" width="0.140625" style="171" customWidth="1"/>
    <col min="1026" max="1026" width="2.7109375" style="171" customWidth="1"/>
    <col min="1027" max="1027" width="15.42578125" style="171" customWidth="1"/>
    <col min="1028" max="1028" width="1.28515625" style="171" customWidth="1"/>
    <col min="1029" max="1029" width="15.85546875" style="171" customWidth="1"/>
    <col min="1030" max="1038" width="6.140625" style="171" customWidth="1"/>
    <col min="1039" max="1039" width="6.5703125" style="171" customWidth="1"/>
    <col min="1040" max="1040" width="8.42578125" style="171" customWidth="1"/>
    <col min="1041" max="1041" width="7.28515625" style="171" customWidth="1"/>
    <col min="1042" max="1042" width="3" style="171" bestFit="1" customWidth="1"/>
    <col min="1043" max="1043" width="11.7109375" style="171" customWidth="1"/>
    <col min="1044" max="1045" width="4" style="171" bestFit="1" customWidth="1"/>
    <col min="1046" max="1046" width="5.5703125" style="171" bestFit="1" customWidth="1"/>
    <col min="1047" max="1047" width="7.42578125" style="171" customWidth="1"/>
    <col min="1048" max="1048" width="7.5703125" style="171" customWidth="1"/>
    <col min="1049" max="1280" width="11.42578125" style="171"/>
    <col min="1281" max="1281" width="0.140625" style="171" customWidth="1"/>
    <col min="1282" max="1282" width="2.7109375" style="171" customWidth="1"/>
    <col min="1283" max="1283" width="15.42578125" style="171" customWidth="1"/>
    <col min="1284" max="1284" width="1.28515625" style="171" customWidth="1"/>
    <col min="1285" max="1285" width="15.85546875" style="171" customWidth="1"/>
    <col min="1286" max="1294" width="6.140625" style="171" customWidth="1"/>
    <col min="1295" max="1295" width="6.5703125" style="171" customWidth="1"/>
    <col min="1296" max="1296" width="8.42578125" style="171" customWidth="1"/>
    <col min="1297" max="1297" width="7.28515625" style="171" customWidth="1"/>
    <col min="1298" max="1298" width="3" style="171" bestFit="1" customWidth="1"/>
    <col min="1299" max="1299" width="11.7109375" style="171" customWidth="1"/>
    <col min="1300" max="1301" width="4" style="171" bestFit="1" customWidth="1"/>
    <col min="1302" max="1302" width="5.5703125" style="171" bestFit="1" customWidth="1"/>
    <col min="1303" max="1303" width="7.42578125" style="171" customWidth="1"/>
    <col min="1304" max="1304" width="7.5703125" style="171" customWidth="1"/>
    <col min="1305" max="1536" width="11.42578125" style="171"/>
    <col min="1537" max="1537" width="0.140625" style="171" customWidth="1"/>
    <col min="1538" max="1538" width="2.7109375" style="171" customWidth="1"/>
    <col min="1539" max="1539" width="15.42578125" style="171" customWidth="1"/>
    <col min="1540" max="1540" width="1.28515625" style="171" customWidth="1"/>
    <col min="1541" max="1541" width="15.85546875" style="171" customWidth="1"/>
    <col min="1542" max="1550" width="6.140625" style="171" customWidth="1"/>
    <col min="1551" max="1551" width="6.5703125" style="171" customWidth="1"/>
    <col min="1552" max="1552" width="8.42578125" style="171" customWidth="1"/>
    <col min="1553" max="1553" width="7.28515625" style="171" customWidth="1"/>
    <col min="1554" max="1554" width="3" style="171" bestFit="1" customWidth="1"/>
    <col min="1555" max="1555" width="11.7109375" style="171" customWidth="1"/>
    <col min="1556" max="1557" width="4" style="171" bestFit="1" customWidth="1"/>
    <col min="1558" max="1558" width="5.5703125" style="171" bestFit="1" customWidth="1"/>
    <col min="1559" max="1559" width="7.42578125" style="171" customWidth="1"/>
    <col min="1560" max="1560" width="7.5703125" style="171" customWidth="1"/>
    <col min="1561" max="1792" width="11.42578125" style="171"/>
    <col min="1793" max="1793" width="0.140625" style="171" customWidth="1"/>
    <col min="1794" max="1794" width="2.7109375" style="171" customWidth="1"/>
    <col min="1795" max="1795" width="15.42578125" style="171" customWidth="1"/>
    <col min="1796" max="1796" width="1.28515625" style="171" customWidth="1"/>
    <col min="1797" max="1797" width="15.85546875" style="171" customWidth="1"/>
    <col min="1798" max="1806" width="6.140625" style="171" customWidth="1"/>
    <col min="1807" max="1807" width="6.5703125" style="171" customWidth="1"/>
    <col min="1808" max="1808" width="8.42578125" style="171" customWidth="1"/>
    <col min="1809" max="1809" width="7.28515625" style="171" customWidth="1"/>
    <col min="1810" max="1810" width="3" style="171" bestFit="1" customWidth="1"/>
    <col min="1811" max="1811" width="11.7109375" style="171" customWidth="1"/>
    <col min="1812" max="1813" width="4" style="171" bestFit="1" customWidth="1"/>
    <col min="1814" max="1814" width="5.5703125" style="171" bestFit="1" customWidth="1"/>
    <col min="1815" max="1815" width="7.42578125" style="171" customWidth="1"/>
    <col min="1816" max="1816" width="7.5703125" style="171" customWidth="1"/>
    <col min="1817" max="2048" width="11.42578125" style="171"/>
    <col min="2049" max="2049" width="0.140625" style="171" customWidth="1"/>
    <col min="2050" max="2050" width="2.7109375" style="171" customWidth="1"/>
    <col min="2051" max="2051" width="15.42578125" style="171" customWidth="1"/>
    <col min="2052" max="2052" width="1.28515625" style="171" customWidth="1"/>
    <col min="2053" max="2053" width="15.85546875" style="171" customWidth="1"/>
    <col min="2054" max="2062" width="6.140625" style="171" customWidth="1"/>
    <col min="2063" max="2063" width="6.5703125" style="171" customWidth="1"/>
    <col min="2064" max="2064" width="8.42578125" style="171" customWidth="1"/>
    <col min="2065" max="2065" width="7.28515625" style="171" customWidth="1"/>
    <col min="2066" max="2066" width="3" style="171" bestFit="1" customWidth="1"/>
    <col min="2067" max="2067" width="11.7109375" style="171" customWidth="1"/>
    <col min="2068" max="2069" width="4" style="171" bestFit="1" customWidth="1"/>
    <col min="2070" max="2070" width="5.5703125" style="171" bestFit="1" customWidth="1"/>
    <col min="2071" max="2071" width="7.42578125" style="171" customWidth="1"/>
    <col min="2072" max="2072" width="7.5703125" style="171" customWidth="1"/>
    <col min="2073" max="2304" width="11.42578125" style="171"/>
    <col min="2305" max="2305" width="0.140625" style="171" customWidth="1"/>
    <col min="2306" max="2306" width="2.7109375" style="171" customWidth="1"/>
    <col min="2307" max="2307" width="15.42578125" style="171" customWidth="1"/>
    <col min="2308" max="2308" width="1.28515625" style="171" customWidth="1"/>
    <col min="2309" max="2309" width="15.85546875" style="171" customWidth="1"/>
    <col min="2310" max="2318" width="6.140625" style="171" customWidth="1"/>
    <col min="2319" max="2319" width="6.5703125" style="171" customWidth="1"/>
    <col min="2320" max="2320" width="8.42578125" style="171" customWidth="1"/>
    <col min="2321" max="2321" width="7.28515625" style="171" customWidth="1"/>
    <col min="2322" max="2322" width="3" style="171" bestFit="1" customWidth="1"/>
    <col min="2323" max="2323" width="11.7109375" style="171" customWidth="1"/>
    <col min="2324" max="2325" width="4" style="171" bestFit="1" customWidth="1"/>
    <col min="2326" max="2326" width="5.5703125" style="171" bestFit="1" customWidth="1"/>
    <col min="2327" max="2327" width="7.42578125" style="171" customWidth="1"/>
    <col min="2328" max="2328" width="7.5703125" style="171" customWidth="1"/>
    <col min="2329" max="2560" width="11.42578125" style="171"/>
    <col min="2561" max="2561" width="0.140625" style="171" customWidth="1"/>
    <col min="2562" max="2562" width="2.7109375" style="171" customWidth="1"/>
    <col min="2563" max="2563" width="15.42578125" style="171" customWidth="1"/>
    <col min="2564" max="2564" width="1.28515625" style="171" customWidth="1"/>
    <col min="2565" max="2565" width="15.85546875" style="171" customWidth="1"/>
    <col min="2566" max="2574" width="6.140625" style="171" customWidth="1"/>
    <col min="2575" max="2575" width="6.5703125" style="171" customWidth="1"/>
    <col min="2576" max="2576" width="8.42578125" style="171" customWidth="1"/>
    <col min="2577" max="2577" width="7.28515625" style="171" customWidth="1"/>
    <col min="2578" max="2578" width="3" style="171" bestFit="1" customWidth="1"/>
    <col min="2579" max="2579" width="11.7109375" style="171" customWidth="1"/>
    <col min="2580" max="2581" width="4" style="171" bestFit="1" customWidth="1"/>
    <col min="2582" max="2582" width="5.5703125" style="171" bestFit="1" customWidth="1"/>
    <col min="2583" max="2583" width="7.42578125" style="171" customWidth="1"/>
    <col min="2584" max="2584" width="7.5703125" style="171" customWidth="1"/>
    <col min="2585" max="2816" width="11.42578125" style="171"/>
    <col min="2817" max="2817" width="0.140625" style="171" customWidth="1"/>
    <col min="2818" max="2818" width="2.7109375" style="171" customWidth="1"/>
    <col min="2819" max="2819" width="15.42578125" style="171" customWidth="1"/>
    <col min="2820" max="2820" width="1.28515625" style="171" customWidth="1"/>
    <col min="2821" max="2821" width="15.85546875" style="171" customWidth="1"/>
    <col min="2822" max="2830" width="6.140625" style="171" customWidth="1"/>
    <col min="2831" max="2831" width="6.5703125" style="171" customWidth="1"/>
    <col min="2832" max="2832" width="8.42578125" style="171" customWidth="1"/>
    <col min="2833" max="2833" width="7.28515625" style="171" customWidth="1"/>
    <col min="2834" max="2834" width="3" style="171" bestFit="1" customWidth="1"/>
    <col min="2835" max="2835" width="11.7109375" style="171" customWidth="1"/>
    <col min="2836" max="2837" width="4" style="171" bestFit="1" customWidth="1"/>
    <col min="2838" max="2838" width="5.5703125" style="171" bestFit="1" customWidth="1"/>
    <col min="2839" max="2839" width="7.42578125" style="171" customWidth="1"/>
    <col min="2840" max="2840" width="7.5703125" style="171" customWidth="1"/>
    <col min="2841" max="3072" width="11.42578125" style="171"/>
    <col min="3073" max="3073" width="0.140625" style="171" customWidth="1"/>
    <col min="3074" max="3074" width="2.7109375" style="171" customWidth="1"/>
    <col min="3075" max="3075" width="15.42578125" style="171" customWidth="1"/>
    <col min="3076" max="3076" width="1.28515625" style="171" customWidth="1"/>
    <col min="3077" max="3077" width="15.85546875" style="171" customWidth="1"/>
    <col min="3078" max="3086" width="6.140625" style="171" customWidth="1"/>
    <col min="3087" max="3087" width="6.5703125" style="171" customWidth="1"/>
    <col min="3088" max="3088" width="8.42578125" style="171" customWidth="1"/>
    <col min="3089" max="3089" width="7.28515625" style="171" customWidth="1"/>
    <col min="3090" max="3090" width="3" style="171" bestFit="1" customWidth="1"/>
    <col min="3091" max="3091" width="11.7109375" style="171" customWidth="1"/>
    <col min="3092" max="3093" width="4" style="171" bestFit="1" customWidth="1"/>
    <col min="3094" max="3094" width="5.5703125" style="171" bestFit="1" customWidth="1"/>
    <col min="3095" max="3095" width="7.42578125" style="171" customWidth="1"/>
    <col min="3096" max="3096" width="7.5703125" style="171" customWidth="1"/>
    <col min="3097" max="3328" width="11.42578125" style="171"/>
    <col min="3329" max="3329" width="0.140625" style="171" customWidth="1"/>
    <col min="3330" max="3330" width="2.7109375" style="171" customWidth="1"/>
    <col min="3331" max="3331" width="15.42578125" style="171" customWidth="1"/>
    <col min="3332" max="3332" width="1.28515625" style="171" customWidth="1"/>
    <col min="3333" max="3333" width="15.85546875" style="171" customWidth="1"/>
    <col min="3334" max="3342" width="6.140625" style="171" customWidth="1"/>
    <col min="3343" max="3343" width="6.5703125" style="171" customWidth="1"/>
    <col min="3344" max="3344" width="8.42578125" style="171" customWidth="1"/>
    <col min="3345" max="3345" width="7.28515625" style="171" customWidth="1"/>
    <col min="3346" max="3346" width="3" style="171" bestFit="1" customWidth="1"/>
    <col min="3347" max="3347" width="11.7109375" style="171" customWidth="1"/>
    <col min="3348" max="3349" width="4" style="171" bestFit="1" customWidth="1"/>
    <col min="3350" max="3350" width="5.5703125" style="171" bestFit="1" customWidth="1"/>
    <col min="3351" max="3351" width="7.42578125" style="171" customWidth="1"/>
    <col min="3352" max="3352" width="7.5703125" style="171" customWidth="1"/>
    <col min="3353" max="3584" width="11.42578125" style="171"/>
    <col min="3585" max="3585" width="0.140625" style="171" customWidth="1"/>
    <col min="3586" max="3586" width="2.7109375" style="171" customWidth="1"/>
    <col min="3587" max="3587" width="15.42578125" style="171" customWidth="1"/>
    <col min="3588" max="3588" width="1.28515625" style="171" customWidth="1"/>
    <col min="3589" max="3589" width="15.85546875" style="171" customWidth="1"/>
    <col min="3590" max="3598" width="6.140625" style="171" customWidth="1"/>
    <col min="3599" max="3599" width="6.5703125" style="171" customWidth="1"/>
    <col min="3600" max="3600" width="8.42578125" style="171" customWidth="1"/>
    <col min="3601" max="3601" width="7.28515625" style="171" customWidth="1"/>
    <col min="3602" max="3602" width="3" style="171" bestFit="1" customWidth="1"/>
    <col min="3603" max="3603" width="11.7109375" style="171" customWidth="1"/>
    <col min="3604" max="3605" width="4" style="171" bestFit="1" customWidth="1"/>
    <col min="3606" max="3606" width="5.5703125" style="171" bestFit="1" customWidth="1"/>
    <col min="3607" max="3607" width="7.42578125" style="171" customWidth="1"/>
    <col min="3608" max="3608" width="7.5703125" style="171" customWidth="1"/>
    <col min="3609" max="3840" width="11.42578125" style="171"/>
    <col min="3841" max="3841" width="0.140625" style="171" customWidth="1"/>
    <col min="3842" max="3842" width="2.7109375" style="171" customWidth="1"/>
    <col min="3843" max="3843" width="15.42578125" style="171" customWidth="1"/>
    <col min="3844" max="3844" width="1.28515625" style="171" customWidth="1"/>
    <col min="3845" max="3845" width="15.85546875" style="171" customWidth="1"/>
    <col min="3846" max="3854" width="6.140625" style="171" customWidth="1"/>
    <col min="3855" max="3855" width="6.5703125" style="171" customWidth="1"/>
    <col min="3856" max="3856" width="8.42578125" style="171" customWidth="1"/>
    <col min="3857" max="3857" width="7.28515625" style="171" customWidth="1"/>
    <col min="3858" max="3858" width="3" style="171" bestFit="1" customWidth="1"/>
    <col min="3859" max="3859" width="11.7109375" style="171" customWidth="1"/>
    <col min="3860" max="3861" width="4" style="171" bestFit="1" customWidth="1"/>
    <col min="3862" max="3862" width="5.5703125" style="171" bestFit="1" customWidth="1"/>
    <col min="3863" max="3863" width="7.42578125" style="171" customWidth="1"/>
    <col min="3864" max="3864" width="7.5703125" style="171" customWidth="1"/>
    <col min="3865" max="4096" width="11.42578125" style="171"/>
    <col min="4097" max="4097" width="0.140625" style="171" customWidth="1"/>
    <col min="4098" max="4098" width="2.7109375" style="171" customWidth="1"/>
    <col min="4099" max="4099" width="15.42578125" style="171" customWidth="1"/>
    <col min="4100" max="4100" width="1.28515625" style="171" customWidth="1"/>
    <col min="4101" max="4101" width="15.85546875" style="171" customWidth="1"/>
    <col min="4102" max="4110" width="6.140625" style="171" customWidth="1"/>
    <col min="4111" max="4111" width="6.5703125" style="171" customWidth="1"/>
    <col min="4112" max="4112" width="8.42578125" style="171" customWidth="1"/>
    <col min="4113" max="4113" width="7.28515625" style="171" customWidth="1"/>
    <col min="4114" max="4114" width="3" style="171" bestFit="1" customWidth="1"/>
    <col min="4115" max="4115" width="11.7109375" style="171" customWidth="1"/>
    <col min="4116" max="4117" width="4" style="171" bestFit="1" customWidth="1"/>
    <col min="4118" max="4118" width="5.5703125" style="171" bestFit="1" customWidth="1"/>
    <col min="4119" max="4119" width="7.42578125" style="171" customWidth="1"/>
    <col min="4120" max="4120" width="7.5703125" style="171" customWidth="1"/>
    <col min="4121" max="4352" width="11.42578125" style="171"/>
    <col min="4353" max="4353" width="0.140625" style="171" customWidth="1"/>
    <col min="4354" max="4354" width="2.7109375" style="171" customWidth="1"/>
    <col min="4355" max="4355" width="15.42578125" style="171" customWidth="1"/>
    <col min="4356" max="4356" width="1.28515625" style="171" customWidth="1"/>
    <col min="4357" max="4357" width="15.85546875" style="171" customWidth="1"/>
    <col min="4358" max="4366" width="6.140625" style="171" customWidth="1"/>
    <col min="4367" max="4367" width="6.5703125" style="171" customWidth="1"/>
    <col min="4368" max="4368" width="8.42578125" style="171" customWidth="1"/>
    <col min="4369" max="4369" width="7.28515625" style="171" customWidth="1"/>
    <col min="4370" max="4370" width="3" style="171" bestFit="1" customWidth="1"/>
    <col min="4371" max="4371" width="11.7109375" style="171" customWidth="1"/>
    <col min="4372" max="4373" width="4" style="171" bestFit="1" customWidth="1"/>
    <col min="4374" max="4374" width="5.5703125" style="171" bestFit="1" customWidth="1"/>
    <col min="4375" max="4375" width="7.42578125" style="171" customWidth="1"/>
    <col min="4376" max="4376" width="7.5703125" style="171" customWidth="1"/>
    <col min="4377" max="4608" width="11.42578125" style="171"/>
    <col min="4609" max="4609" width="0.140625" style="171" customWidth="1"/>
    <col min="4610" max="4610" width="2.7109375" style="171" customWidth="1"/>
    <col min="4611" max="4611" width="15.42578125" style="171" customWidth="1"/>
    <col min="4612" max="4612" width="1.28515625" style="171" customWidth="1"/>
    <col min="4613" max="4613" width="15.85546875" style="171" customWidth="1"/>
    <col min="4614" max="4622" width="6.140625" style="171" customWidth="1"/>
    <col min="4623" max="4623" width="6.5703125" style="171" customWidth="1"/>
    <col min="4624" max="4624" width="8.42578125" style="171" customWidth="1"/>
    <col min="4625" max="4625" width="7.28515625" style="171" customWidth="1"/>
    <col min="4626" max="4626" width="3" style="171" bestFit="1" customWidth="1"/>
    <col min="4627" max="4627" width="11.7109375" style="171" customWidth="1"/>
    <col min="4628" max="4629" width="4" style="171" bestFit="1" customWidth="1"/>
    <col min="4630" max="4630" width="5.5703125" style="171" bestFit="1" customWidth="1"/>
    <col min="4631" max="4631" width="7.42578125" style="171" customWidth="1"/>
    <col min="4632" max="4632" width="7.5703125" style="171" customWidth="1"/>
    <col min="4633" max="4864" width="11.42578125" style="171"/>
    <col min="4865" max="4865" width="0.140625" style="171" customWidth="1"/>
    <col min="4866" max="4866" width="2.7109375" style="171" customWidth="1"/>
    <col min="4867" max="4867" width="15.42578125" style="171" customWidth="1"/>
    <col min="4868" max="4868" width="1.28515625" style="171" customWidth="1"/>
    <col min="4869" max="4869" width="15.85546875" style="171" customWidth="1"/>
    <col min="4870" max="4878" width="6.140625" style="171" customWidth="1"/>
    <col min="4879" max="4879" width="6.5703125" style="171" customWidth="1"/>
    <col min="4880" max="4880" width="8.42578125" style="171" customWidth="1"/>
    <col min="4881" max="4881" width="7.28515625" style="171" customWidth="1"/>
    <col min="4882" max="4882" width="3" style="171" bestFit="1" customWidth="1"/>
    <col min="4883" max="4883" width="11.7109375" style="171" customWidth="1"/>
    <col min="4884" max="4885" width="4" style="171" bestFit="1" customWidth="1"/>
    <col min="4886" max="4886" width="5.5703125" style="171" bestFit="1" customWidth="1"/>
    <col min="4887" max="4887" width="7.42578125" style="171" customWidth="1"/>
    <col min="4888" max="4888" width="7.5703125" style="171" customWidth="1"/>
    <col min="4889" max="5120" width="11.42578125" style="171"/>
    <col min="5121" max="5121" width="0.140625" style="171" customWidth="1"/>
    <col min="5122" max="5122" width="2.7109375" style="171" customWidth="1"/>
    <col min="5123" max="5123" width="15.42578125" style="171" customWidth="1"/>
    <col min="5124" max="5124" width="1.28515625" style="171" customWidth="1"/>
    <col min="5125" max="5125" width="15.85546875" style="171" customWidth="1"/>
    <col min="5126" max="5134" width="6.140625" style="171" customWidth="1"/>
    <col min="5135" max="5135" width="6.5703125" style="171" customWidth="1"/>
    <col min="5136" max="5136" width="8.42578125" style="171" customWidth="1"/>
    <col min="5137" max="5137" width="7.28515625" style="171" customWidth="1"/>
    <col min="5138" max="5138" width="3" style="171" bestFit="1" customWidth="1"/>
    <col min="5139" max="5139" width="11.7109375" style="171" customWidth="1"/>
    <col min="5140" max="5141" width="4" style="171" bestFit="1" customWidth="1"/>
    <col min="5142" max="5142" width="5.5703125" style="171" bestFit="1" customWidth="1"/>
    <col min="5143" max="5143" width="7.42578125" style="171" customWidth="1"/>
    <col min="5144" max="5144" width="7.5703125" style="171" customWidth="1"/>
    <col min="5145" max="5376" width="11.42578125" style="171"/>
    <col min="5377" max="5377" width="0.140625" style="171" customWidth="1"/>
    <col min="5378" max="5378" width="2.7109375" style="171" customWidth="1"/>
    <col min="5379" max="5379" width="15.42578125" style="171" customWidth="1"/>
    <col min="5380" max="5380" width="1.28515625" style="171" customWidth="1"/>
    <col min="5381" max="5381" width="15.85546875" style="171" customWidth="1"/>
    <col min="5382" max="5390" width="6.140625" style="171" customWidth="1"/>
    <col min="5391" max="5391" width="6.5703125" style="171" customWidth="1"/>
    <col min="5392" max="5392" width="8.42578125" style="171" customWidth="1"/>
    <col min="5393" max="5393" width="7.28515625" style="171" customWidth="1"/>
    <col min="5394" max="5394" width="3" style="171" bestFit="1" customWidth="1"/>
    <col min="5395" max="5395" width="11.7109375" style="171" customWidth="1"/>
    <col min="5396" max="5397" width="4" style="171" bestFit="1" customWidth="1"/>
    <col min="5398" max="5398" width="5.5703125" style="171" bestFit="1" customWidth="1"/>
    <col min="5399" max="5399" width="7.42578125" style="171" customWidth="1"/>
    <col min="5400" max="5400" width="7.5703125" style="171" customWidth="1"/>
    <col min="5401" max="5632" width="11.42578125" style="171"/>
    <col min="5633" max="5633" width="0.140625" style="171" customWidth="1"/>
    <col min="5634" max="5634" width="2.7109375" style="171" customWidth="1"/>
    <col min="5635" max="5635" width="15.42578125" style="171" customWidth="1"/>
    <col min="5636" max="5636" width="1.28515625" style="171" customWidth="1"/>
    <col min="5637" max="5637" width="15.85546875" style="171" customWidth="1"/>
    <col min="5638" max="5646" width="6.140625" style="171" customWidth="1"/>
    <col min="5647" max="5647" width="6.5703125" style="171" customWidth="1"/>
    <col min="5648" max="5648" width="8.42578125" style="171" customWidth="1"/>
    <col min="5649" max="5649" width="7.28515625" style="171" customWidth="1"/>
    <col min="5650" max="5650" width="3" style="171" bestFit="1" customWidth="1"/>
    <col min="5651" max="5651" width="11.7109375" style="171" customWidth="1"/>
    <col min="5652" max="5653" width="4" style="171" bestFit="1" customWidth="1"/>
    <col min="5654" max="5654" width="5.5703125" style="171" bestFit="1" customWidth="1"/>
    <col min="5655" max="5655" width="7.42578125" style="171" customWidth="1"/>
    <col min="5656" max="5656" width="7.5703125" style="171" customWidth="1"/>
    <col min="5657" max="5888" width="11.42578125" style="171"/>
    <col min="5889" max="5889" width="0.140625" style="171" customWidth="1"/>
    <col min="5890" max="5890" width="2.7109375" style="171" customWidth="1"/>
    <col min="5891" max="5891" width="15.42578125" style="171" customWidth="1"/>
    <col min="5892" max="5892" width="1.28515625" style="171" customWidth="1"/>
    <col min="5893" max="5893" width="15.85546875" style="171" customWidth="1"/>
    <col min="5894" max="5902" width="6.140625" style="171" customWidth="1"/>
    <col min="5903" max="5903" width="6.5703125" style="171" customWidth="1"/>
    <col min="5904" max="5904" width="8.42578125" style="171" customWidth="1"/>
    <col min="5905" max="5905" width="7.28515625" style="171" customWidth="1"/>
    <col min="5906" max="5906" width="3" style="171" bestFit="1" customWidth="1"/>
    <col min="5907" max="5907" width="11.7109375" style="171" customWidth="1"/>
    <col min="5908" max="5909" width="4" style="171" bestFit="1" customWidth="1"/>
    <col min="5910" max="5910" width="5.5703125" style="171" bestFit="1" customWidth="1"/>
    <col min="5911" max="5911" width="7.42578125" style="171" customWidth="1"/>
    <col min="5912" max="5912" width="7.5703125" style="171" customWidth="1"/>
    <col min="5913" max="6144" width="11.42578125" style="171"/>
    <col min="6145" max="6145" width="0.140625" style="171" customWidth="1"/>
    <col min="6146" max="6146" width="2.7109375" style="171" customWidth="1"/>
    <col min="6147" max="6147" width="15.42578125" style="171" customWidth="1"/>
    <col min="6148" max="6148" width="1.28515625" style="171" customWidth="1"/>
    <col min="6149" max="6149" width="15.85546875" style="171" customWidth="1"/>
    <col min="6150" max="6158" width="6.140625" style="171" customWidth="1"/>
    <col min="6159" max="6159" width="6.5703125" style="171" customWidth="1"/>
    <col min="6160" max="6160" width="8.42578125" style="171" customWidth="1"/>
    <col min="6161" max="6161" width="7.28515625" style="171" customWidth="1"/>
    <col min="6162" max="6162" width="3" style="171" bestFit="1" customWidth="1"/>
    <col min="6163" max="6163" width="11.7109375" style="171" customWidth="1"/>
    <col min="6164" max="6165" width="4" style="171" bestFit="1" customWidth="1"/>
    <col min="6166" max="6166" width="5.5703125" style="171" bestFit="1" customWidth="1"/>
    <col min="6167" max="6167" width="7.42578125" style="171" customWidth="1"/>
    <col min="6168" max="6168" width="7.5703125" style="171" customWidth="1"/>
    <col min="6169" max="6400" width="11.42578125" style="171"/>
    <col min="6401" max="6401" width="0.140625" style="171" customWidth="1"/>
    <col min="6402" max="6402" width="2.7109375" style="171" customWidth="1"/>
    <col min="6403" max="6403" width="15.42578125" style="171" customWidth="1"/>
    <col min="6404" max="6404" width="1.28515625" style="171" customWidth="1"/>
    <col min="6405" max="6405" width="15.85546875" style="171" customWidth="1"/>
    <col min="6406" max="6414" width="6.140625" style="171" customWidth="1"/>
    <col min="6415" max="6415" width="6.5703125" style="171" customWidth="1"/>
    <col min="6416" max="6416" width="8.42578125" style="171" customWidth="1"/>
    <col min="6417" max="6417" width="7.28515625" style="171" customWidth="1"/>
    <col min="6418" max="6418" width="3" style="171" bestFit="1" customWidth="1"/>
    <col min="6419" max="6419" width="11.7109375" style="171" customWidth="1"/>
    <col min="6420" max="6421" width="4" style="171" bestFit="1" customWidth="1"/>
    <col min="6422" max="6422" width="5.5703125" style="171" bestFit="1" customWidth="1"/>
    <col min="6423" max="6423" width="7.42578125" style="171" customWidth="1"/>
    <col min="6424" max="6424" width="7.5703125" style="171" customWidth="1"/>
    <col min="6425" max="6656" width="11.42578125" style="171"/>
    <col min="6657" max="6657" width="0.140625" style="171" customWidth="1"/>
    <col min="6658" max="6658" width="2.7109375" style="171" customWidth="1"/>
    <col min="6659" max="6659" width="15.42578125" style="171" customWidth="1"/>
    <col min="6660" max="6660" width="1.28515625" style="171" customWidth="1"/>
    <col min="6661" max="6661" width="15.85546875" style="171" customWidth="1"/>
    <col min="6662" max="6670" width="6.140625" style="171" customWidth="1"/>
    <col min="6671" max="6671" width="6.5703125" style="171" customWidth="1"/>
    <col min="6672" max="6672" width="8.42578125" style="171" customWidth="1"/>
    <col min="6673" max="6673" width="7.28515625" style="171" customWidth="1"/>
    <col min="6674" max="6674" width="3" style="171" bestFit="1" customWidth="1"/>
    <col min="6675" max="6675" width="11.7109375" style="171" customWidth="1"/>
    <col min="6676" max="6677" width="4" style="171" bestFit="1" customWidth="1"/>
    <col min="6678" max="6678" width="5.5703125" style="171" bestFit="1" customWidth="1"/>
    <col min="6679" max="6679" width="7.42578125" style="171" customWidth="1"/>
    <col min="6680" max="6680" width="7.5703125" style="171" customWidth="1"/>
    <col min="6681" max="6912" width="11.42578125" style="171"/>
    <col min="6913" max="6913" width="0.140625" style="171" customWidth="1"/>
    <col min="6914" max="6914" width="2.7109375" style="171" customWidth="1"/>
    <col min="6915" max="6915" width="15.42578125" style="171" customWidth="1"/>
    <col min="6916" max="6916" width="1.28515625" style="171" customWidth="1"/>
    <col min="6917" max="6917" width="15.85546875" style="171" customWidth="1"/>
    <col min="6918" max="6926" width="6.140625" style="171" customWidth="1"/>
    <col min="6927" max="6927" width="6.5703125" style="171" customWidth="1"/>
    <col min="6928" max="6928" width="8.42578125" style="171" customWidth="1"/>
    <col min="6929" max="6929" width="7.28515625" style="171" customWidth="1"/>
    <col min="6930" max="6930" width="3" style="171" bestFit="1" customWidth="1"/>
    <col min="6931" max="6931" width="11.7109375" style="171" customWidth="1"/>
    <col min="6932" max="6933" width="4" style="171" bestFit="1" customWidth="1"/>
    <col min="6934" max="6934" width="5.5703125" style="171" bestFit="1" customWidth="1"/>
    <col min="6935" max="6935" width="7.42578125" style="171" customWidth="1"/>
    <col min="6936" max="6936" width="7.5703125" style="171" customWidth="1"/>
    <col min="6937" max="7168" width="11.42578125" style="171"/>
    <col min="7169" max="7169" width="0.140625" style="171" customWidth="1"/>
    <col min="7170" max="7170" width="2.7109375" style="171" customWidth="1"/>
    <col min="7171" max="7171" width="15.42578125" style="171" customWidth="1"/>
    <col min="7172" max="7172" width="1.28515625" style="171" customWidth="1"/>
    <col min="7173" max="7173" width="15.85546875" style="171" customWidth="1"/>
    <col min="7174" max="7182" width="6.140625" style="171" customWidth="1"/>
    <col min="7183" max="7183" width="6.5703125" style="171" customWidth="1"/>
    <col min="7184" max="7184" width="8.42578125" style="171" customWidth="1"/>
    <col min="7185" max="7185" width="7.28515625" style="171" customWidth="1"/>
    <col min="7186" max="7186" width="3" style="171" bestFit="1" customWidth="1"/>
    <col min="7187" max="7187" width="11.7109375" style="171" customWidth="1"/>
    <col min="7188" max="7189" width="4" style="171" bestFit="1" customWidth="1"/>
    <col min="7190" max="7190" width="5.5703125" style="171" bestFit="1" customWidth="1"/>
    <col min="7191" max="7191" width="7.42578125" style="171" customWidth="1"/>
    <col min="7192" max="7192" width="7.5703125" style="171" customWidth="1"/>
    <col min="7193" max="7424" width="11.42578125" style="171"/>
    <col min="7425" max="7425" width="0.140625" style="171" customWidth="1"/>
    <col min="7426" max="7426" width="2.7109375" style="171" customWidth="1"/>
    <col min="7427" max="7427" width="15.42578125" style="171" customWidth="1"/>
    <col min="7428" max="7428" width="1.28515625" style="171" customWidth="1"/>
    <col min="7429" max="7429" width="15.85546875" style="171" customWidth="1"/>
    <col min="7430" max="7438" width="6.140625" style="171" customWidth="1"/>
    <col min="7439" max="7439" width="6.5703125" style="171" customWidth="1"/>
    <col min="7440" max="7440" width="8.42578125" style="171" customWidth="1"/>
    <col min="7441" max="7441" width="7.28515625" style="171" customWidth="1"/>
    <col min="7442" max="7442" width="3" style="171" bestFit="1" customWidth="1"/>
    <col min="7443" max="7443" width="11.7109375" style="171" customWidth="1"/>
    <col min="7444" max="7445" width="4" style="171" bestFit="1" customWidth="1"/>
    <col min="7446" max="7446" width="5.5703125" style="171" bestFit="1" customWidth="1"/>
    <col min="7447" max="7447" width="7.42578125" style="171" customWidth="1"/>
    <col min="7448" max="7448" width="7.5703125" style="171" customWidth="1"/>
    <col min="7449" max="7680" width="11.42578125" style="171"/>
    <col min="7681" max="7681" width="0.140625" style="171" customWidth="1"/>
    <col min="7682" max="7682" width="2.7109375" style="171" customWidth="1"/>
    <col min="7683" max="7683" width="15.42578125" style="171" customWidth="1"/>
    <col min="7684" max="7684" width="1.28515625" style="171" customWidth="1"/>
    <col min="7685" max="7685" width="15.85546875" style="171" customWidth="1"/>
    <col min="7686" max="7694" width="6.140625" style="171" customWidth="1"/>
    <col min="7695" max="7695" width="6.5703125" style="171" customWidth="1"/>
    <col min="7696" max="7696" width="8.42578125" style="171" customWidth="1"/>
    <col min="7697" max="7697" width="7.28515625" style="171" customWidth="1"/>
    <col min="7698" max="7698" width="3" style="171" bestFit="1" customWidth="1"/>
    <col min="7699" max="7699" width="11.7109375" style="171" customWidth="1"/>
    <col min="7700" max="7701" width="4" style="171" bestFit="1" customWidth="1"/>
    <col min="7702" max="7702" width="5.5703125" style="171" bestFit="1" customWidth="1"/>
    <col min="7703" max="7703" width="7.42578125" style="171" customWidth="1"/>
    <col min="7704" max="7704" width="7.5703125" style="171" customWidth="1"/>
    <col min="7705" max="7936" width="11.42578125" style="171"/>
    <col min="7937" max="7937" width="0.140625" style="171" customWidth="1"/>
    <col min="7938" max="7938" width="2.7109375" style="171" customWidth="1"/>
    <col min="7939" max="7939" width="15.42578125" style="171" customWidth="1"/>
    <col min="7940" max="7940" width="1.28515625" style="171" customWidth="1"/>
    <col min="7941" max="7941" width="15.85546875" style="171" customWidth="1"/>
    <col min="7942" max="7950" width="6.140625" style="171" customWidth="1"/>
    <col min="7951" max="7951" width="6.5703125" style="171" customWidth="1"/>
    <col min="7952" max="7952" width="8.42578125" style="171" customWidth="1"/>
    <col min="7953" max="7953" width="7.28515625" style="171" customWidth="1"/>
    <col min="7954" max="7954" width="3" style="171" bestFit="1" customWidth="1"/>
    <col min="7955" max="7955" width="11.7109375" style="171" customWidth="1"/>
    <col min="7956" max="7957" width="4" style="171" bestFit="1" customWidth="1"/>
    <col min="7958" max="7958" width="5.5703125" style="171" bestFit="1" customWidth="1"/>
    <col min="7959" max="7959" width="7.42578125" style="171" customWidth="1"/>
    <col min="7960" max="7960" width="7.5703125" style="171" customWidth="1"/>
    <col min="7961" max="8192" width="11.42578125" style="171"/>
    <col min="8193" max="8193" width="0.140625" style="171" customWidth="1"/>
    <col min="8194" max="8194" width="2.7109375" style="171" customWidth="1"/>
    <col min="8195" max="8195" width="15.42578125" style="171" customWidth="1"/>
    <col min="8196" max="8196" width="1.28515625" style="171" customWidth="1"/>
    <col min="8197" max="8197" width="15.85546875" style="171" customWidth="1"/>
    <col min="8198" max="8206" width="6.140625" style="171" customWidth="1"/>
    <col min="8207" max="8207" width="6.5703125" style="171" customWidth="1"/>
    <col min="8208" max="8208" width="8.42578125" style="171" customWidth="1"/>
    <col min="8209" max="8209" width="7.28515625" style="171" customWidth="1"/>
    <col min="8210" max="8210" width="3" style="171" bestFit="1" customWidth="1"/>
    <col min="8211" max="8211" width="11.7109375" style="171" customWidth="1"/>
    <col min="8212" max="8213" width="4" style="171" bestFit="1" customWidth="1"/>
    <col min="8214" max="8214" width="5.5703125" style="171" bestFit="1" customWidth="1"/>
    <col min="8215" max="8215" width="7.42578125" style="171" customWidth="1"/>
    <col min="8216" max="8216" width="7.5703125" style="171" customWidth="1"/>
    <col min="8217" max="8448" width="11.42578125" style="171"/>
    <col min="8449" max="8449" width="0.140625" style="171" customWidth="1"/>
    <col min="8450" max="8450" width="2.7109375" style="171" customWidth="1"/>
    <col min="8451" max="8451" width="15.42578125" style="171" customWidth="1"/>
    <col min="8452" max="8452" width="1.28515625" style="171" customWidth="1"/>
    <col min="8453" max="8453" width="15.85546875" style="171" customWidth="1"/>
    <col min="8454" max="8462" width="6.140625" style="171" customWidth="1"/>
    <col min="8463" max="8463" width="6.5703125" style="171" customWidth="1"/>
    <col min="8464" max="8464" width="8.42578125" style="171" customWidth="1"/>
    <col min="8465" max="8465" width="7.28515625" style="171" customWidth="1"/>
    <col min="8466" max="8466" width="3" style="171" bestFit="1" customWidth="1"/>
    <col min="8467" max="8467" width="11.7109375" style="171" customWidth="1"/>
    <col min="8468" max="8469" width="4" style="171" bestFit="1" customWidth="1"/>
    <col min="8470" max="8470" width="5.5703125" style="171" bestFit="1" customWidth="1"/>
    <col min="8471" max="8471" width="7.42578125" style="171" customWidth="1"/>
    <col min="8472" max="8472" width="7.5703125" style="171" customWidth="1"/>
    <col min="8473" max="8704" width="11.42578125" style="171"/>
    <col min="8705" max="8705" width="0.140625" style="171" customWidth="1"/>
    <col min="8706" max="8706" width="2.7109375" style="171" customWidth="1"/>
    <col min="8707" max="8707" width="15.42578125" style="171" customWidth="1"/>
    <col min="8708" max="8708" width="1.28515625" style="171" customWidth="1"/>
    <col min="8709" max="8709" width="15.85546875" style="171" customWidth="1"/>
    <col min="8710" max="8718" width="6.140625" style="171" customWidth="1"/>
    <col min="8719" max="8719" width="6.5703125" style="171" customWidth="1"/>
    <col min="8720" max="8720" width="8.42578125" style="171" customWidth="1"/>
    <col min="8721" max="8721" width="7.28515625" style="171" customWidth="1"/>
    <col min="8722" max="8722" width="3" style="171" bestFit="1" customWidth="1"/>
    <col min="8723" max="8723" width="11.7109375" style="171" customWidth="1"/>
    <col min="8724" max="8725" width="4" style="171" bestFit="1" customWidth="1"/>
    <col min="8726" max="8726" width="5.5703125" style="171" bestFit="1" customWidth="1"/>
    <col min="8727" max="8727" width="7.42578125" style="171" customWidth="1"/>
    <col min="8728" max="8728" width="7.5703125" style="171" customWidth="1"/>
    <col min="8729" max="8960" width="11.42578125" style="171"/>
    <col min="8961" max="8961" width="0.140625" style="171" customWidth="1"/>
    <col min="8962" max="8962" width="2.7109375" style="171" customWidth="1"/>
    <col min="8963" max="8963" width="15.42578125" style="171" customWidth="1"/>
    <col min="8964" max="8964" width="1.28515625" style="171" customWidth="1"/>
    <col min="8965" max="8965" width="15.85546875" style="171" customWidth="1"/>
    <col min="8966" max="8974" width="6.140625" style="171" customWidth="1"/>
    <col min="8975" max="8975" width="6.5703125" style="171" customWidth="1"/>
    <col min="8976" max="8976" width="8.42578125" style="171" customWidth="1"/>
    <col min="8977" max="8977" width="7.28515625" style="171" customWidth="1"/>
    <col min="8978" max="8978" width="3" style="171" bestFit="1" customWidth="1"/>
    <col min="8979" max="8979" width="11.7109375" style="171" customWidth="1"/>
    <col min="8980" max="8981" width="4" style="171" bestFit="1" customWidth="1"/>
    <col min="8982" max="8982" width="5.5703125" style="171" bestFit="1" customWidth="1"/>
    <col min="8983" max="8983" width="7.42578125" style="171" customWidth="1"/>
    <col min="8984" max="8984" width="7.5703125" style="171" customWidth="1"/>
    <col min="8985" max="9216" width="11.42578125" style="171"/>
    <col min="9217" max="9217" width="0.140625" style="171" customWidth="1"/>
    <col min="9218" max="9218" width="2.7109375" style="171" customWidth="1"/>
    <col min="9219" max="9219" width="15.42578125" style="171" customWidth="1"/>
    <col min="9220" max="9220" width="1.28515625" style="171" customWidth="1"/>
    <col min="9221" max="9221" width="15.85546875" style="171" customWidth="1"/>
    <col min="9222" max="9230" width="6.140625" style="171" customWidth="1"/>
    <col min="9231" max="9231" width="6.5703125" style="171" customWidth="1"/>
    <col min="9232" max="9232" width="8.42578125" style="171" customWidth="1"/>
    <col min="9233" max="9233" width="7.28515625" style="171" customWidth="1"/>
    <col min="9234" max="9234" width="3" style="171" bestFit="1" customWidth="1"/>
    <col min="9235" max="9235" width="11.7109375" style="171" customWidth="1"/>
    <col min="9236" max="9237" width="4" style="171" bestFit="1" customWidth="1"/>
    <col min="9238" max="9238" width="5.5703125" style="171" bestFit="1" customWidth="1"/>
    <col min="9239" max="9239" width="7.42578125" style="171" customWidth="1"/>
    <col min="9240" max="9240" width="7.5703125" style="171" customWidth="1"/>
    <col min="9241" max="9472" width="11.42578125" style="171"/>
    <col min="9473" max="9473" width="0.140625" style="171" customWidth="1"/>
    <col min="9474" max="9474" width="2.7109375" style="171" customWidth="1"/>
    <col min="9475" max="9475" width="15.42578125" style="171" customWidth="1"/>
    <col min="9476" max="9476" width="1.28515625" style="171" customWidth="1"/>
    <col min="9477" max="9477" width="15.85546875" style="171" customWidth="1"/>
    <col min="9478" max="9486" width="6.140625" style="171" customWidth="1"/>
    <col min="9487" max="9487" width="6.5703125" style="171" customWidth="1"/>
    <col min="9488" max="9488" width="8.42578125" style="171" customWidth="1"/>
    <col min="9489" max="9489" width="7.28515625" style="171" customWidth="1"/>
    <col min="9490" max="9490" width="3" style="171" bestFit="1" customWidth="1"/>
    <col min="9491" max="9491" width="11.7109375" style="171" customWidth="1"/>
    <col min="9492" max="9493" width="4" style="171" bestFit="1" customWidth="1"/>
    <col min="9494" max="9494" width="5.5703125" style="171" bestFit="1" customWidth="1"/>
    <col min="9495" max="9495" width="7.42578125" style="171" customWidth="1"/>
    <col min="9496" max="9496" width="7.5703125" style="171" customWidth="1"/>
    <col min="9497" max="9728" width="11.42578125" style="171"/>
    <col min="9729" max="9729" width="0.140625" style="171" customWidth="1"/>
    <col min="9730" max="9730" width="2.7109375" style="171" customWidth="1"/>
    <col min="9731" max="9731" width="15.42578125" style="171" customWidth="1"/>
    <col min="9732" max="9732" width="1.28515625" style="171" customWidth="1"/>
    <col min="9733" max="9733" width="15.85546875" style="171" customWidth="1"/>
    <col min="9734" max="9742" width="6.140625" style="171" customWidth="1"/>
    <col min="9743" max="9743" width="6.5703125" style="171" customWidth="1"/>
    <col min="9744" max="9744" width="8.42578125" style="171" customWidth="1"/>
    <col min="9745" max="9745" width="7.28515625" style="171" customWidth="1"/>
    <col min="9746" max="9746" width="3" style="171" bestFit="1" customWidth="1"/>
    <col min="9747" max="9747" width="11.7109375" style="171" customWidth="1"/>
    <col min="9748" max="9749" width="4" style="171" bestFit="1" customWidth="1"/>
    <col min="9750" max="9750" width="5.5703125" style="171" bestFit="1" customWidth="1"/>
    <col min="9751" max="9751" width="7.42578125" style="171" customWidth="1"/>
    <col min="9752" max="9752" width="7.5703125" style="171" customWidth="1"/>
    <col min="9753" max="9984" width="11.42578125" style="171"/>
    <col min="9985" max="9985" width="0.140625" style="171" customWidth="1"/>
    <col min="9986" max="9986" width="2.7109375" style="171" customWidth="1"/>
    <col min="9987" max="9987" width="15.42578125" style="171" customWidth="1"/>
    <col min="9988" max="9988" width="1.28515625" style="171" customWidth="1"/>
    <col min="9989" max="9989" width="15.85546875" style="171" customWidth="1"/>
    <col min="9990" max="9998" width="6.140625" style="171" customWidth="1"/>
    <col min="9999" max="9999" width="6.5703125" style="171" customWidth="1"/>
    <col min="10000" max="10000" width="8.42578125" style="171" customWidth="1"/>
    <col min="10001" max="10001" width="7.28515625" style="171" customWidth="1"/>
    <col min="10002" max="10002" width="3" style="171" bestFit="1" customWidth="1"/>
    <col min="10003" max="10003" width="11.7109375" style="171" customWidth="1"/>
    <col min="10004" max="10005" width="4" style="171" bestFit="1" customWidth="1"/>
    <col min="10006" max="10006" width="5.5703125" style="171" bestFit="1" customWidth="1"/>
    <col min="10007" max="10007" width="7.42578125" style="171" customWidth="1"/>
    <col min="10008" max="10008" width="7.5703125" style="171" customWidth="1"/>
    <col min="10009" max="10240" width="11.42578125" style="171"/>
    <col min="10241" max="10241" width="0.140625" style="171" customWidth="1"/>
    <col min="10242" max="10242" width="2.7109375" style="171" customWidth="1"/>
    <col min="10243" max="10243" width="15.42578125" style="171" customWidth="1"/>
    <col min="10244" max="10244" width="1.28515625" style="171" customWidth="1"/>
    <col min="10245" max="10245" width="15.85546875" style="171" customWidth="1"/>
    <col min="10246" max="10254" width="6.140625" style="171" customWidth="1"/>
    <col min="10255" max="10255" width="6.5703125" style="171" customWidth="1"/>
    <col min="10256" max="10256" width="8.42578125" style="171" customWidth="1"/>
    <col min="10257" max="10257" width="7.28515625" style="171" customWidth="1"/>
    <col min="10258" max="10258" width="3" style="171" bestFit="1" customWidth="1"/>
    <col min="10259" max="10259" width="11.7109375" style="171" customWidth="1"/>
    <col min="10260" max="10261" width="4" style="171" bestFit="1" customWidth="1"/>
    <col min="10262" max="10262" width="5.5703125" style="171" bestFit="1" customWidth="1"/>
    <col min="10263" max="10263" width="7.42578125" style="171" customWidth="1"/>
    <col min="10264" max="10264" width="7.5703125" style="171" customWidth="1"/>
    <col min="10265" max="10496" width="11.42578125" style="171"/>
    <col min="10497" max="10497" width="0.140625" style="171" customWidth="1"/>
    <col min="10498" max="10498" width="2.7109375" style="171" customWidth="1"/>
    <col min="10499" max="10499" width="15.42578125" style="171" customWidth="1"/>
    <col min="10500" max="10500" width="1.28515625" style="171" customWidth="1"/>
    <col min="10501" max="10501" width="15.85546875" style="171" customWidth="1"/>
    <col min="10502" max="10510" width="6.140625" style="171" customWidth="1"/>
    <col min="10511" max="10511" width="6.5703125" style="171" customWidth="1"/>
    <col min="10512" max="10512" width="8.42578125" style="171" customWidth="1"/>
    <col min="10513" max="10513" width="7.28515625" style="171" customWidth="1"/>
    <col min="10514" max="10514" width="3" style="171" bestFit="1" customWidth="1"/>
    <col min="10515" max="10515" width="11.7109375" style="171" customWidth="1"/>
    <col min="10516" max="10517" width="4" style="171" bestFit="1" customWidth="1"/>
    <col min="10518" max="10518" width="5.5703125" style="171" bestFit="1" customWidth="1"/>
    <col min="10519" max="10519" width="7.42578125" style="171" customWidth="1"/>
    <col min="10520" max="10520" width="7.5703125" style="171" customWidth="1"/>
    <col min="10521" max="10752" width="11.42578125" style="171"/>
    <col min="10753" max="10753" width="0.140625" style="171" customWidth="1"/>
    <col min="10754" max="10754" width="2.7109375" style="171" customWidth="1"/>
    <col min="10755" max="10755" width="15.42578125" style="171" customWidth="1"/>
    <col min="10756" max="10756" width="1.28515625" style="171" customWidth="1"/>
    <col min="10757" max="10757" width="15.85546875" style="171" customWidth="1"/>
    <col min="10758" max="10766" width="6.140625" style="171" customWidth="1"/>
    <col min="10767" max="10767" width="6.5703125" style="171" customWidth="1"/>
    <col min="10768" max="10768" width="8.42578125" style="171" customWidth="1"/>
    <col min="10769" max="10769" width="7.28515625" style="171" customWidth="1"/>
    <col min="10770" max="10770" width="3" style="171" bestFit="1" customWidth="1"/>
    <col min="10771" max="10771" width="11.7109375" style="171" customWidth="1"/>
    <col min="10772" max="10773" width="4" style="171" bestFit="1" customWidth="1"/>
    <col min="10774" max="10774" width="5.5703125" style="171" bestFit="1" customWidth="1"/>
    <col min="10775" max="10775" width="7.42578125" style="171" customWidth="1"/>
    <col min="10776" max="10776" width="7.5703125" style="171" customWidth="1"/>
    <col min="10777" max="11008" width="11.42578125" style="171"/>
    <col min="11009" max="11009" width="0.140625" style="171" customWidth="1"/>
    <col min="11010" max="11010" width="2.7109375" style="171" customWidth="1"/>
    <col min="11011" max="11011" width="15.42578125" style="171" customWidth="1"/>
    <col min="11012" max="11012" width="1.28515625" style="171" customWidth="1"/>
    <col min="11013" max="11013" width="15.85546875" style="171" customWidth="1"/>
    <col min="11014" max="11022" width="6.140625" style="171" customWidth="1"/>
    <col min="11023" max="11023" width="6.5703125" style="171" customWidth="1"/>
    <col min="11024" max="11024" width="8.42578125" style="171" customWidth="1"/>
    <col min="11025" max="11025" width="7.28515625" style="171" customWidth="1"/>
    <col min="11026" max="11026" width="3" style="171" bestFit="1" customWidth="1"/>
    <col min="11027" max="11027" width="11.7109375" style="171" customWidth="1"/>
    <col min="11028" max="11029" width="4" style="171" bestFit="1" customWidth="1"/>
    <col min="11030" max="11030" width="5.5703125" style="171" bestFit="1" customWidth="1"/>
    <col min="11031" max="11031" width="7.42578125" style="171" customWidth="1"/>
    <col min="11032" max="11032" width="7.5703125" style="171" customWidth="1"/>
    <col min="11033" max="11264" width="11.42578125" style="171"/>
    <col min="11265" max="11265" width="0.140625" style="171" customWidth="1"/>
    <col min="11266" max="11266" width="2.7109375" style="171" customWidth="1"/>
    <col min="11267" max="11267" width="15.42578125" style="171" customWidth="1"/>
    <col min="11268" max="11268" width="1.28515625" style="171" customWidth="1"/>
    <col min="11269" max="11269" width="15.85546875" style="171" customWidth="1"/>
    <col min="11270" max="11278" width="6.140625" style="171" customWidth="1"/>
    <col min="11279" max="11279" width="6.5703125" style="171" customWidth="1"/>
    <col min="11280" max="11280" width="8.42578125" style="171" customWidth="1"/>
    <col min="11281" max="11281" width="7.28515625" style="171" customWidth="1"/>
    <col min="11282" max="11282" width="3" style="171" bestFit="1" customWidth="1"/>
    <col min="11283" max="11283" width="11.7109375" style="171" customWidth="1"/>
    <col min="11284" max="11285" width="4" style="171" bestFit="1" customWidth="1"/>
    <col min="11286" max="11286" width="5.5703125" style="171" bestFit="1" customWidth="1"/>
    <col min="11287" max="11287" width="7.42578125" style="171" customWidth="1"/>
    <col min="11288" max="11288" width="7.5703125" style="171" customWidth="1"/>
    <col min="11289" max="11520" width="11.42578125" style="171"/>
    <col min="11521" max="11521" width="0.140625" style="171" customWidth="1"/>
    <col min="11522" max="11522" width="2.7109375" style="171" customWidth="1"/>
    <col min="11523" max="11523" width="15.42578125" style="171" customWidth="1"/>
    <col min="11524" max="11524" width="1.28515625" style="171" customWidth="1"/>
    <col min="11525" max="11525" width="15.85546875" style="171" customWidth="1"/>
    <col min="11526" max="11534" width="6.140625" style="171" customWidth="1"/>
    <col min="11535" max="11535" width="6.5703125" style="171" customWidth="1"/>
    <col min="11536" max="11536" width="8.42578125" style="171" customWidth="1"/>
    <col min="11537" max="11537" width="7.28515625" style="171" customWidth="1"/>
    <col min="11538" max="11538" width="3" style="171" bestFit="1" customWidth="1"/>
    <col min="11539" max="11539" width="11.7109375" style="171" customWidth="1"/>
    <col min="11540" max="11541" width="4" style="171" bestFit="1" customWidth="1"/>
    <col min="11542" max="11542" width="5.5703125" style="171" bestFit="1" customWidth="1"/>
    <col min="11543" max="11543" width="7.42578125" style="171" customWidth="1"/>
    <col min="11544" max="11544" width="7.5703125" style="171" customWidth="1"/>
    <col min="11545" max="11776" width="11.42578125" style="171"/>
    <col min="11777" max="11777" width="0.140625" style="171" customWidth="1"/>
    <col min="11778" max="11778" width="2.7109375" style="171" customWidth="1"/>
    <col min="11779" max="11779" width="15.42578125" style="171" customWidth="1"/>
    <col min="11780" max="11780" width="1.28515625" style="171" customWidth="1"/>
    <col min="11781" max="11781" width="15.85546875" style="171" customWidth="1"/>
    <col min="11782" max="11790" width="6.140625" style="171" customWidth="1"/>
    <col min="11791" max="11791" width="6.5703125" style="171" customWidth="1"/>
    <col min="11792" max="11792" width="8.42578125" style="171" customWidth="1"/>
    <col min="11793" max="11793" width="7.28515625" style="171" customWidth="1"/>
    <col min="11794" max="11794" width="3" style="171" bestFit="1" customWidth="1"/>
    <col min="11795" max="11795" width="11.7109375" style="171" customWidth="1"/>
    <col min="11796" max="11797" width="4" style="171" bestFit="1" customWidth="1"/>
    <col min="11798" max="11798" width="5.5703125" style="171" bestFit="1" customWidth="1"/>
    <col min="11799" max="11799" width="7.42578125" style="171" customWidth="1"/>
    <col min="11800" max="11800" width="7.5703125" style="171" customWidth="1"/>
    <col min="11801" max="12032" width="11.42578125" style="171"/>
    <col min="12033" max="12033" width="0.140625" style="171" customWidth="1"/>
    <col min="12034" max="12034" width="2.7109375" style="171" customWidth="1"/>
    <col min="12035" max="12035" width="15.42578125" style="171" customWidth="1"/>
    <col min="12036" max="12036" width="1.28515625" style="171" customWidth="1"/>
    <col min="12037" max="12037" width="15.85546875" style="171" customWidth="1"/>
    <col min="12038" max="12046" width="6.140625" style="171" customWidth="1"/>
    <col min="12047" max="12047" width="6.5703125" style="171" customWidth="1"/>
    <col min="12048" max="12048" width="8.42578125" style="171" customWidth="1"/>
    <col min="12049" max="12049" width="7.28515625" style="171" customWidth="1"/>
    <col min="12050" max="12050" width="3" style="171" bestFit="1" customWidth="1"/>
    <col min="12051" max="12051" width="11.7109375" style="171" customWidth="1"/>
    <col min="12052" max="12053" width="4" style="171" bestFit="1" customWidth="1"/>
    <col min="12054" max="12054" width="5.5703125" style="171" bestFit="1" customWidth="1"/>
    <col min="12055" max="12055" width="7.42578125" style="171" customWidth="1"/>
    <col min="12056" max="12056" width="7.5703125" style="171" customWidth="1"/>
    <col min="12057" max="12288" width="11.42578125" style="171"/>
    <col min="12289" max="12289" width="0.140625" style="171" customWidth="1"/>
    <col min="12290" max="12290" width="2.7109375" style="171" customWidth="1"/>
    <col min="12291" max="12291" width="15.42578125" style="171" customWidth="1"/>
    <col min="12292" max="12292" width="1.28515625" style="171" customWidth="1"/>
    <col min="12293" max="12293" width="15.85546875" style="171" customWidth="1"/>
    <col min="12294" max="12302" width="6.140625" style="171" customWidth="1"/>
    <col min="12303" max="12303" width="6.5703125" style="171" customWidth="1"/>
    <col min="12304" max="12304" width="8.42578125" style="171" customWidth="1"/>
    <col min="12305" max="12305" width="7.28515625" style="171" customWidth="1"/>
    <col min="12306" max="12306" width="3" style="171" bestFit="1" customWidth="1"/>
    <col min="12307" max="12307" width="11.7109375" style="171" customWidth="1"/>
    <col min="12308" max="12309" width="4" style="171" bestFit="1" customWidth="1"/>
    <col min="12310" max="12310" width="5.5703125" style="171" bestFit="1" customWidth="1"/>
    <col min="12311" max="12311" width="7.42578125" style="171" customWidth="1"/>
    <col min="12312" max="12312" width="7.5703125" style="171" customWidth="1"/>
    <col min="12313" max="12544" width="11.42578125" style="171"/>
    <col min="12545" max="12545" width="0.140625" style="171" customWidth="1"/>
    <col min="12546" max="12546" width="2.7109375" style="171" customWidth="1"/>
    <col min="12547" max="12547" width="15.42578125" style="171" customWidth="1"/>
    <col min="12548" max="12548" width="1.28515625" style="171" customWidth="1"/>
    <col min="12549" max="12549" width="15.85546875" style="171" customWidth="1"/>
    <col min="12550" max="12558" width="6.140625" style="171" customWidth="1"/>
    <col min="12559" max="12559" width="6.5703125" style="171" customWidth="1"/>
    <col min="12560" max="12560" width="8.42578125" style="171" customWidth="1"/>
    <col min="12561" max="12561" width="7.28515625" style="171" customWidth="1"/>
    <col min="12562" max="12562" width="3" style="171" bestFit="1" customWidth="1"/>
    <col min="12563" max="12563" width="11.7109375" style="171" customWidth="1"/>
    <col min="12564" max="12565" width="4" style="171" bestFit="1" customWidth="1"/>
    <col min="12566" max="12566" width="5.5703125" style="171" bestFit="1" customWidth="1"/>
    <col min="12567" max="12567" width="7.42578125" style="171" customWidth="1"/>
    <col min="12568" max="12568" width="7.5703125" style="171" customWidth="1"/>
    <col min="12569" max="12800" width="11.42578125" style="171"/>
    <col min="12801" max="12801" width="0.140625" style="171" customWidth="1"/>
    <col min="12802" max="12802" width="2.7109375" style="171" customWidth="1"/>
    <col min="12803" max="12803" width="15.42578125" style="171" customWidth="1"/>
    <col min="12804" max="12804" width="1.28515625" style="171" customWidth="1"/>
    <col min="12805" max="12805" width="15.85546875" style="171" customWidth="1"/>
    <col min="12806" max="12814" width="6.140625" style="171" customWidth="1"/>
    <col min="12815" max="12815" width="6.5703125" style="171" customWidth="1"/>
    <col min="12816" max="12816" width="8.42578125" style="171" customWidth="1"/>
    <col min="12817" max="12817" width="7.28515625" style="171" customWidth="1"/>
    <col min="12818" max="12818" width="3" style="171" bestFit="1" customWidth="1"/>
    <col min="12819" max="12819" width="11.7109375" style="171" customWidth="1"/>
    <col min="12820" max="12821" width="4" style="171" bestFit="1" customWidth="1"/>
    <col min="12822" max="12822" width="5.5703125" style="171" bestFit="1" customWidth="1"/>
    <col min="12823" max="12823" width="7.42578125" style="171" customWidth="1"/>
    <col min="12824" max="12824" width="7.5703125" style="171" customWidth="1"/>
    <col min="12825" max="13056" width="11.42578125" style="171"/>
    <col min="13057" max="13057" width="0.140625" style="171" customWidth="1"/>
    <col min="13058" max="13058" width="2.7109375" style="171" customWidth="1"/>
    <col min="13059" max="13059" width="15.42578125" style="171" customWidth="1"/>
    <col min="13060" max="13060" width="1.28515625" style="171" customWidth="1"/>
    <col min="13061" max="13061" width="15.85546875" style="171" customWidth="1"/>
    <col min="13062" max="13070" width="6.140625" style="171" customWidth="1"/>
    <col min="13071" max="13071" width="6.5703125" style="171" customWidth="1"/>
    <col min="13072" max="13072" width="8.42578125" style="171" customWidth="1"/>
    <col min="13073" max="13073" width="7.28515625" style="171" customWidth="1"/>
    <col min="13074" max="13074" width="3" style="171" bestFit="1" customWidth="1"/>
    <col min="13075" max="13075" width="11.7109375" style="171" customWidth="1"/>
    <col min="13076" max="13077" width="4" style="171" bestFit="1" customWidth="1"/>
    <col min="13078" max="13078" width="5.5703125" style="171" bestFit="1" customWidth="1"/>
    <col min="13079" max="13079" width="7.42578125" style="171" customWidth="1"/>
    <col min="13080" max="13080" width="7.5703125" style="171" customWidth="1"/>
    <col min="13081" max="13312" width="11.42578125" style="171"/>
    <col min="13313" max="13313" width="0.140625" style="171" customWidth="1"/>
    <col min="13314" max="13314" width="2.7109375" style="171" customWidth="1"/>
    <col min="13315" max="13315" width="15.42578125" style="171" customWidth="1"/>
    <col min="13316" max="13316" width="1.28515625" style="171" customWidth="1"/>
    <col min="13317" max="13317" width="15.85546875" style="171" customWidth="1"/>
    <col min="13318" max="13326" width="6.140625" style="171" customWidth="1"/>
    <col min="13327" max="13327" width="6.5703125" style="171" customWidth="1"/>
    <col min="13328" max="13328" width="8.42578125" style="171" customWidth="1"/>
    <col min="13329" max="13329" width="7.28515625" style="171" customWidth="1"/>
    <col min="13330" max="13330" width="3" style="171" bestFit="1" customWidth="1"/>
    <col min="13331" max="13331" width="11.7109375" style="171" customWidth="1"/>
    <col min="13332" max="13333" width="4" style="171" bestFit="1" customWidth="1"/>
    <col min="13334" max="13334" width="5.5703125" style="171" bestFit="1" customWidth="1"/>
    <col min="13335" max="13335" width="7.42578125" style="171" customWidth="1"/>
    <col min="13336" max="13336" width="7.5703125" style="171" customWidth="1"/>
    <col min="13337" max="13568" width="11.42578125" style="171"/>
    <col min="13569" max="13569" width="0.140625" style="171" customWidth="1"/>
    <col min="13570" max="13570" width="2.7109375" style="171" customWidth="1"/>
    <col min="13571" max="13571" width="15.42578125" style="171" customWidth="1"/>
    <col min="13572" max="13572" width="1.28515625" style="171" customWidth="1"/>
    <col min="13573" max="13573" width="15.85546875" style="171" customWidth="1"/>
    <col min="13574" max="13582" width="6.140625" style="171" customWidth="1"/>
    <col min="13583" max="13583" width="6.5703125" style="171" customWidth="1"/>
    <col min="13584" max="13584" width="8.42578125" style="171" customWidth="1"/>
    <col min="13585" max="13585" width="7.28515625" style="171" customWidth="1"/>
    <col min="13586" max="13586" width="3" style="171" bestFit="1" customWidth="1"/>
    <col min="13587" max="13587" width="11.7109375" style="171" customWidth="1"/>
    <col min="13588" max="13589" width="4" style="171" bestFit="1" customWidth="1"/>
    <col min="13590" max="13590" width="5.5703125" style="171" bestFit="1" customWidth="1"/>
    <col min="13591" max="13591" width="7.42578125" style="171" customWidth="1"/>
    <col min="13592" max="13592" width="7.5703125" style="171" customWidth="1"/>
    <col min="13593" max="13824" width="11.42578125" style="171"/>
    <col min="13825" max="13825" width="0.140625" style="171" customWidth="1"/>
    <col min="13826" max="13826" width="2.7109375" style="171" customWidth="1"/>
    <col min="13827" max="13827" width="15.42578125" style="171" customWidth="1"/>
    <col min="13828" max="13828" width="1.28515625" style="171" customWidth="1"/>
    <col min="13829" max="13829" width="15.85546875" style="171" customWidth="1"/>
    <col min="13830" max="13838" width="6.140625" style="171" customWidth="1"/>
    <col min="13839" max="13839" width="6.5703125" style="171" customWidth="1"/>
    <col min="13840" max="13840" width="8.42578125" style="171" customWidth="1"/>
    <col min="13841" max="13841" width="7.28515625" style="171" customWidth="1"/>
    <col min="13842" max="13842" width="3" style="171" bestFit="1" customWidth="1"/>
    <col min="13843" max="13843" width="11.7109375" style="171" customWidth="1"/>
    <col min="13844" max="13845" width="4" style="171" bestFit="1" customWidth="1"/>
    <col min="13846" max="13846" width="5.5703125" style="171" bestFit="1" customWidth="1"/>
    <col min="13847" max="13847" width="7.42578125" style="171" customWidth="1"/>
    <col min="13848" max="13848" width="7.5703125" style="171" customWidth="1"/>
    <col min="13849" max="14080" width="11.42578125" style="171"/>
    <col min="14081" max="14081" width="0.140625" style="171" customWidth="1"/>
    <col min="14082" max="14082" width="2.7109375" style="171" customWidth="1"/>
    <col min="14083" max="14083" width="15.42578125" style="171" customWidth="1"/>
    <col min="14084" max="14084" width="1.28515625" style="171" customWidth="1"/>
    <col min="14085" max="14085" width="15.85546875" style="171" customWidth="1"/>
    <col min="14086" max="14094" width="6.140625" style="171" customWidth="1"/>
    <col min="14095" max="14095" width="6.5703125" style="171" customWidth="1"/>
    <col min="14096" max="14096" width="8.42578125" style="171" customWidth="1"/>
    <col min="14097" max="14097" width="7.28515625" style="171" customWidth="1"/>
    <col min="14098" max="14098" width="3" style="171" bestFit="1" customWidth="1"/>
    <col min="14099" max="14099" width="11.7109375" style="171" customWidth="1"/>
    <col min="14100" max="14101" width="4" style="171" bestFit="1" customWidth="1"/>
    <col min="14102" max="14102" width="5.5703125" style="171" bestFit="1" customWidth="1"/>
    <col min="14103" max="14103" width="7.42578125" style="171" customWidth="1"/>
    <col min="14104" max="14104" width="7.5703125" style="171" customWidth="1"/>
    <col min="14105" max="14336" width="11.42578125" style="171"/>
    <col min="14337" max="14337" width="0.140625" style="171" customWidth="1"/>
    <col min="14338" max="14338" width="2.7109375" style="171" customWidth="1"/>
    <col min="14339" max="14339" width="15.42578125" style="171" customWidth="1"/>
    <col min="14340" max="14340" width="1.28515625" style="171" customWidth="1"/>
    <col min="14341" max="14341" width="15.85546875" style="171" customWidth="1"/>
    <col min="14342" max="14350" width="6.140625" style="171" customWidth="1"/>
    <col min="14351" max="14351" width="6.5703125" style="171" customWidth="1"/>
    <col min="14352" max="14352" width="8.42578125" style="171" customWidth="1"/>
    <col min="14353" max="14353" width="7.28515625" style="171" customWidth="1"/>
    <col min="14354" max="14354" width="3" style="171" bestFit="1" customWidth="1"/>
    <col min="14355" max="14355" width="11.7109375" style="171" customWidth="1"/>
    <col min="14356" max="14357" width="4" style="171" bestFit="1" customWidth="1"/>
    <col min="14358" max="14358" width="5.5703125" style="171" bestFit="1" customWidth="1"/>
    <col min="14359" max="14359" width="7.42578125" style="171" customWidth="1"/>
    <col min="14360" max="14360" width="7.5703125" style="171" customWidth="1"/>
    <col min="14361" max="14592" width="11.42578125" style="171"/>
    <col min="14593" max="14593" width="0.140625" style="171" customWidth="1"/>
    <col min="14594" max="14594" width="2.7109375" style="171" customWidth="1"/>
    <col min="14595" max="14595" width="15.42578125" style="171" customWidth="1"/>
    <col min="14596" max="14596" width="1.28515625" style="171" customWidth="1"/>
    <col min="14597" max="14597" width="15.85546875" style="171" customWidth="1"/>
    <col min="14598" max="14606" width="6.140625" style="171" customWidth="1"/>
    <col min="14607" max="14607" width="6.5703125" style="171" customWidth="1"/>
    <col min="14608" max="14608" width="8.42578125" style="171" customWidth="1"/>
    <col min="14609" max="14609" width="7.28515625" style="171" customWidth="1"/>
    <col min="14610" max="14610" width="3" style="171" bestFit="1" customWidth="1"/>
    <col min="14611" max="14611" width="11.7109375" style="171" customWidth="1"/>
    <col min="14612" max="14613" width="4" style="171" bestFit="1" customWidth="1"/>
    <col min="14614" max="14614" width="5.5703125" style="171" bestFit="1" customWidth="1"/>
    <col min="14615" max="14615" width="7.42578125" style="171" customWidth="1"/>
    <col min="14616" max="14616" width="7.5703125" style="171" customWidth="1"/>
    <col min="14617" max="14848" width="11.42578125" style="171"/>
    <col min="14849" max="14849" width="0.140625" style="171" customWidth="1"/>
    <col min="14850" max="14850" width="2.7109375" style="171" customWidth="1"/>
    <col min="14851" max="14851" width="15.42578125" style="171" customWidth="1"/>
    <col min="14852" max="14852" width="1.28515625" style="171" customWidth="1"/>
    <col min="14853" max="14853" width="15.85546875" style="171" customWidth="1"/>
    <col min="14854" max="14862" width="6.140625" style="171" customWidth="1"/>
    <col min="14863" max="14863" width="6.5703125" style="171" customWidth="1"/>
    <col min="14864" max="14864" width="8.42578125" style="171" customWidth="1"/>
    <col min="14865" max="14865" width="7.28515625" style="171" customWidth="1"/>
    <col min="14866" max="14866" width="3" style="171" bestFit="1" customWidth="1"/>
    <col min="14867" max="14867" width="11.7109375" style="171" customWidth="1"/>
    <col min="14868" max="14869" width="4" style="171" bestFit="1" customWidth="1"/>
    <col min="14870" max="14870" width="5.5703125" style="171" bestFit="1" customWidth="1"/>
    <col min="14871" max="14871" width="7.42578125" style="171" customWidth="1"/>
    <col min="14872" max="14872" width="7.5703125" style="171" customWidth="1"/>
    <col min="14873" max="15104" width="11.42578125" style="171"/>
    <col min="15105" max="15105" width="0.140625" style="171" customWidth="1"/>
    <col min="15106" max="15106" width="2.7109375" style="171" customWidth="1"/>
    <col min="15107" max="15107" width="15.42578125" style="171" customWidth="1"/>
    <col min="15108" max="15108" width="1.28515625" style="171" customWidth="1"/>
    <col min="15109" max="15109" width="15.85546875" style="171" customWidth="1"/>
    <col min="15110" max="15118" width="6.140625" style="171" customWidth="1"/>
    <col min="15119" max="15119" width="6.5703125" style="171" customWidth="1"/>
    <col min="15120" max="15120" width="8.42578125" style="171" customWidth="1"/>
    <col min="15121" max="15121" width="7.28515625" style="171" customWidth="1"/>
    <col min="15122" max="15122" width="3" style="171" bestFit="1" customWidth="1"/>
    <col min="15123" max="15123" width="11.7109375" style="171" customWidth="1"/>
    <col min="15124" max="15125" width="4" style="171" bestFit="1" customWidth="1"/>
    <col min="15126" max="15126" width="5.5703125" style="171" bestFit="1" customWidth="1"/>
    <col min="15127" max="15127" width="7.42578125" style="171" customWidth="1"/>
    <col min="15128" max="15128" width="7.5703125" style="171" customWidth="1"/>
    <col min="15129" max="15360" width="11.42578125" style="171"/>
    <col min="15361" max="15361" width="0.140625" style="171" customWidth="1"/>
    <col min="15362" max="15362" width="2.7109375" style="171" customWidth="1"/>
    <col min="15363" max="15363" width="15.42578125" style="171" customWidth="1"/>
    <col min="15364" max="15364" width="1.28515625" style="171" customWidth="1"/>
    <col min="15365" max="15365" width="15.85546875" style="171" customWidth="1"/>
    <col min="15366" max="15374" width="6.140625" style="171" customWidth="1"/>
    <col min="15375" max="15375" width="6.5703125" style="171" customWidth="1"/>
    <col min="15376" max="15376" width="8.42578125" style="171" customWidth="1"/>
    <col min="15377" max="15377" width="7.28515625" style="171" customWidth="1"/>
    <col min="15378" max="15378" width="3" style="171" bestFit="1" customWidth="1"/>
    <col min="15379" max="15379" width="11.7109375" style="171" customWidth="1"/>
    <col min="15380" max="15381" width="4" style="171" bestFit="1" customWidth="1"/>
    <col min="15382" max="15382" width="5.5703125" style="171" bestFit="1" customWidth="1"/>
    <col min="15383" max="15383" width="7.42578125" style="171" customWidth="1"/>
    <col min="15384" max="15384" width="7.5703125" style="171" customWidth="1"/>
    <col min="15385" max="15616" width="11.42578125" style="171"/>
    <col min="15617" max="15617" width="0.140625" style="171" customWidth="1"/>
    <col min="15618" max="15618" width="2.7109375" style="171" customWidth="1"/>
    <col min="15619" max="15619" width="15.42578125" style="171" customWidth="1"/>
    <col min="15620" max="15620" width="1.28515625" style="171" customWidth="1"/>
    <col min="15621" max="15621" width="15.85546875" style="171" customWidth="1"/>
    <col min="15622" max="15630" width="6.140625" style="171" customWidth="1"/>
    <col min="15631" max="15631" width="6.5703125" style="171" customWidth="1"/>
    <col min="15632" max="15632" width="8.42578125" style="171" customWidth="1"/>
    <col min="15633" max="15633" width="7.28515625" style="171" customWidth="1"/>
    <col min="15634" max="15634" width="3" style="171" bestFit="1" customWidth="1"/>
    <col min="15635" max="15635" width="11.7109375" style="171" customWidth="1"/>
    <col min="15636" max="15637" width="4" style="171" bestFit="1" customWidth="1"/>
    <col min="15638" max="15638" width="5.5703125" style="171" bestFit="1" customWidth="1"/>
    <col min="15639" max="15639" width="7.42578125" style="171" customWidth="1"/>
    <col min="15640" max="15640" width="7.5703125" style="171" customWidth="1"/>
    <col min="15641" max="15872" width="11.42578125" style="171"/>
    <col min="15873" max="15873" width="0.140625" style="171" customWidth="1"/>
    <col min="15874" max="15874" width="2.7109375" style="171" customWidth="1"/>
    <col min="15875" max="15875" width="15.42578125" style="171" customWidth="1"/>
    <col min="15876" max="15876" width="1.28515625" style="171" customWidth="1"/>
    <col min="15877" max="15877" width="15.85546875" style="171" customWidth="1"/>
    <col min="15878" max="15886" width="6.140625" style="171" customWidth="1"/>
    <col min="15887" max="15887" width="6.5703125" style="171" customWidth="1"/>
    <col min="15888" max="15888" width="8.42578125" style="171" customWidth="1"/>
    <col min="15889" max="15889" width="7.28515625" style="171" customWidth="1"/>
    <col min="15890" max="15890" width="3" style="171" bestFit="1" customWidth="1"/>
    <col min="15891" max="15891" width="11.7109375" style="171" customWidth="1"/>
    <col min="15892" max="15893" width="4" style="171" bestFit="1" customWidth="1"/>
    <col min="15894" max="15894" width="5.5703125" style="171" bestFit="1" customWidth="1"/>
    <col min="15895" max="15895" width="7.42578125" style="171" customWidth="1"/>
    <col min="15896" max="15896" width="7.5703125" style="171" customWidth="1"/>
    <col min="15897" max="16128" width="11.42578125" style="171"/>
    <col min="16129" max="16129" width="0.140625" style="171" customWidth="1"/>
    <col min="16130" max="16130" width="2.7109375" style="171" customWidth="1"/>
    <col min="16131" max="16131" width="15.42578125" style="171" customWidth="1"/>
    <col min="16132" max="16132" width="1.28515625" style="171" customWidth="1"/>
    <col min="16133" max="16133" width="15.85546875" style="171" customWidth="1"/>
    <col min="16134" max="16142" width="6.140625" style="171" customWidth="1"/>
    <col min="16143" max="16143" width="6.5703125" style="171" customWidth="1"/>
    <col min="16144" max="16144" width="8.42578125" style="171" customWidth="1"/>
    <col min="16145" max="16145" width="7.28515625" style="171" customWidth="1"/>
    <col min="16146" max="16146" width="3" style="171" bestFit="1" customWidth="1"/>
    <col min="16147" max="16147" width="11.7109375" style="171" customWidth="1"/>
    <col min="16148" max="16149" width="4" style="171" bestFit="1" customWidth="1"/>
    <col min="16150" max="16150" width="5.5703125" style="171" bestFit="1" customWidth="1"/>
    <col min="16151" max="16151" width="7.42578125" style="171" customWidth="1"/>
    <col min="16152" max="16152" width="7.5703125" style="171" customWidth="1"/>
    <col min="16153" max="16384" width="11.42578125" style="171"/>
  </cols>
  <sheetData>
    <row r="1" spans="1:18" ht="0.75" customHeight="1"/>
    <row r="2" spans="1:18" ht="21" customHeight="1">
      <c r="O2" s="881" t="s">
        <v>36</v>
      </c>
    </row>
    <row r="3" spans="1:18" ht="15" customHeight="1">
      <c r="E3" s="1046" t="s">
        <v>559</v>
      </c>
      <c r="F3" s="1046"/>
      <c r="G3" s="1046"/>
      <c r="H3" s="1046"/>
      <c r="I3" s="1046"/>
      <c r="J3" s="1046"/>
      <c r="K3" s="1046"/>
      <c r="L3" s="1046"/>
      <c r="M3" s="1046"/>
      <c r="N3" s="1046"/>
      <c r="O3" s="1046"/>
    </row>
    <row r="4" spans="1:18" ht="20.25" customHeight="1">
      <c r="C4" s="6" t="s">
        <v>364</v>
      </c>
    </row>
    <row r="5" spans="1:18" ht="12.75" customHeight="1"/>
    <row r="6" spans="1:18" ht="13.5" customHeight="1"/>
    <row r="7" spans="1:18" ht="81.75">
      <c r="C7" s="98" t="s">
        <v>1000</v>
      </c>
      <c r="E7" s="276"/>
      <c r="F7" s="277" t="s">
        <v>273</v>
      </c>
      <c r="G7" s="277" t="s">
        <v>274</v>
      </c>
      <c r="H7" s="277" t="s">
        <v>275</v>
      </c>
      <c r="I7" s="277" t="s">
        <v>276</v>
      </c>
      <c r="J7" s="277" t="s">
        <v>277</v>
      </c>
      <c r="K7" s="277" t="s">
        <v>278</v>
      </c>
      <c r="L7" s="277" t="s">
        <v>279</v>
      </c>
      <c r="M7" s="277" t="s">
        <v>280</v>
      </c>
      <c r="N7" s="277" t="s">
        <v>281</v>
      </c>
      <c r="O7" s="277" t="s">
        <v>282</v>
      </c>
      <c r="Q7" s="284"/>
    </row>
    <row r="8" spans="1:18" ht="12.75" customHeight="1">
      <c r="C8" s="327" t="s">
        <v>317</v>
      </c>
      <c r="E8" s="422" t="s">
        <v>205</v>
      </c>
      <c r="F8" s="619">
        <f>'Data 3'!D266</f>
        <v>623.28800000000001</v>
      </c>
      <c r="G8" s="619">
        <f>'Data 3'!E266</f>
        <v>1338.3145</v>
      </c>
      <c r="H8" s="619">
        <f>'Data 3'!F266</f>
        <v>804.97680000000003</v>
      </c>
      <c r="I8" s="619" t="str">
        <f>'Data 3'!G266</f>
        <v>-</v>
      </c>
      <c r="J8" s="619">
        <f>'Data 3'!H266</f>
        <v>641.89400000000001</v>
      </c>
      <c r="K8" s="619">
        <f>'Data 3'!I266</f>
        <v>1.52</v>
      </c>
      <c r="L8" s="619">
        <f>'Data 3'!J266</f>
        <v>98.912000000000006</v>
      </c>
      <c r="M8" s="619">
        <f>'Data 3'!K266</f>
        <v>651.548</v>
      </c>
      <c r="N8" s="619">
        <f>'Data 3'!L266</f>
        <v>4397.5622999999996</v>
      </c>
      <c r="O8" s="619">
        <f>'Data 3'!M266</f>
        <v>1922.0527999999999</v>
      </c>
      <c r="Q8" s="284"/>
      <c r="R8" s="280"/>
    </row>
    <row r="9" spans="1:18" ht="12.75" customHeight="1">
      <c r="C9"/>
      <c r="D9"/>
      <c r="E9" s="422" t="s">
        <v>206</v>
      </c>
      <c r="F9" s="619" t="str">
        <f>'Data 3'!D272</f>
        <v>-</v>
      </c>
      <c r="G9" s="619" t="str">
        <f>'Data 3'!E272</f>
        <v>-</v>
      </c>
      <c r="H9" s="619" t="str">
        <f>'Data 3'!F272</f>
        <v>-</v>
      </c>
      <c r="I9" s="619" t="str">
        <f>'Data 3'!G272</f>
        <v>-</v>
      </c>
      <c r="J9" s="619" t="str">
        <f>'Data 3'!H272</f>
        <v>-</v>
      </c>
      <c r="K9" s="619">
        <f>'Data 3'!I272</f>
        <v>11.32</v>
      </c>
      <c r="L9" s="619" t="str">
        <f>'Data 3'!J272</f>
        <v>-</v>
      </c>
      <c r="M9" s="619" t="str">
        <f>'Data 3'!K272</f>
        <v>-</v>
      </c>
      <c r="N9" s="619" t="str">
        <f>'Data 3'!L272</f>
        <v>-</v>
      </c>
      <c r="O9" s="619" t="str">
        <f>'Data 3'!M272</f>
        <v>-</v>
      </c>
      <c r="R9" s="280"/>
    </row>
    <row r="10" spans="1:18" s="270" customFormat="1" ht="12.75" customHeight="1">
      <c r="A10" s="171"/>
      <c r="B10" s="171"/>
      <c r="C10"/>
      <c r="D10"/>
      <c r="E10" s="422" t="s">
        <v>207</v>
      </c>
      <c r="F10" s="619">
        <f>'Data 3'!D273</f>
        <v>3474.5304999999998</v>
      </c>
      <c r="G10" s="619">
        <f>'Data 3'!E273</f>
        <v>4284.0140000000001</v>
      </c>
      <c r="H10" s="619">
        <f>'Data 3'!F273</f>
        <v>519.45000000000005</v>
      </c>
      <c r="I10" s="619">
        <f>'Data 3'!G273</f>
        <v>3.6375000000000002</v>
      </c>
      <c r="J10" s="619">
        <f>'Data 3'!H273</f>
        <v>1243.03</v>
      </c>
      <c r="K10" s="619">
        <f>'Data 3'!I273</f>
        <v>451.01499999999999</v>
      </c>
      <c r="L10" s="619">
        <f>'Data 3'!J273</f>
        <v>35.307000000000002</v>
      </c>
      <c r="M10" s="619">
        <f>'Data 3'!K273</f>
        <v>3877.5241999999998</v>
      </c>
      <c r="N10" s="619">
        <f>'Data 3'!L273</f>
        <v>6267.5169999999998</v>
      </c>
      <c r="O10" s="619">
        <f>'Data 3'!M273</f>
        <v>1271.1600000000001</v>
      </c>
      <c r="P10" s="171"/>
      <c r="R10" s="280"/>
    </row>
    <row r="11" spans="1:18" s="270" customFormat="1" ht="12.75" customHeight="1">
      <c r="A11" s="171"/>
      <c r="B11" s="171"/>
      <c r="C11"/>
      <c r="D11"/>
      <c r="E11" s="422" t="s">
        <v>208</v>
      </c>
      <c r="F11" s="619">
        <f>'Data 3'!D274</f>
        <v>2680.7484290000002</v>
      </c>
      <c r="G11" s="619">
        <f>'Data 3'!E274</f>
        <v>1098.1719900000001</v>
      </c>
      <c r="H11" s="619">
        <f>'Data 3'!F274</f>
        <v>0.80448500000000001</v>
      </c>
      <c r="I11" s="619">
        <f>'Data 3'!G274</f>
        <v>103.347925</v>
      </c>
      <c r="J11" s="619">
        <f>'Data 3'!H274</f>
        <v>364.39811500000002</v>
      </c>
      <c r="K11" s="619">
        <f>'Data 3'!I274</f>
        <v>167.13214500000001</v>
      </c>
      <c r="L11" s="619">
        <f>'Data 3'!J274</f>
        <v>2.1538149999999998</v>
      </c>
      <c r="M11" s="619">
        <f>'Data 3'!K274</f>
        <v>1939.3784900000001</v>
      </c>
      <c r="N11" s="619">
        <f>'Data 3'!L274</f>
        <v>844.029225</v>
      </c>
      <c r="O11" s="619">
        <f>'Data 3'!M274</f>
        <v>279.88326999999998</v>
      </c>
      <c r="P11" s="171"/>
      <c r="R11" s="280"/>
    </row>
    <row r="12" spans="1:18" ht="12.75" customHeight="1">
      <c r="C12"/>
      <c r="D12"/>
      <c r="E12" s="422" t="s">
        <v>209</v>
      </c>
      <c r="F12" s="619">
        <f>'Data 3'!D275</f>
        <v>1000.023</v>
      </c>
      <c r="G12" s="619" t="str">
        <f>'Data 3'!E275</f>
        <v>-</v>
      </c>
      <c r="H12" s="619" t="str">
        <f>'Data 3'!F275</f>
        <v>-</v>
      </c>
      <c r="I12" s="619" t="str">
        <f>'Data 3'!G275</f>
        <v>-</v>
      </c>
      <c r="J12" s="619">
        <f>'Data 3'!H275</f>
        <v>49.9</v>
      </c>
      <c r="K12" s="619" t="str">
        <f>'Data 3'!I275</f>
        <v>-</v>
      </c>
      <c r="L12" s="619" t="str">
        <f>'Data 3'!J275</f>
        <v>-</v>
      </c>
      <c r="M12" s="619">
        <f>'Data 3'!K275</f>
        <v>349.4</v>
      </c>
      <c r="N12" s="619" t="str">
        <f>'Data 3'!L275</f>
        <v>-</v>
      </c>
      <c r="O12" s="619">
        <f>'Data 3'!M275</f>
        <v>24.29</v>
      </c>
      <c r="R12" s="280"/>
    </row>
    <row r="13" spans="1:18" ht="12.75" customHeight="1">
      <c r="C13"/>
      <c r="D13"/>
      <c r="E13" s="449" t="s">
        <v>331</v>
      </c>
      <c r="F13" s="619">
        <f>'Data 3'!D276</f>
        <v>451.14600000000002</v>
      </c>
      <c r="G13" s="619">
        <f>'Data 3'!E276</f>
        <v>6.6849999999999996</v>
      </c>
      <c r="H13" s="619">
        <f>'Data 3'!F276</f>
        <v>90.86</v>
      </c>
      <c r="I13" s="619">
        <f>'Data 3'!G276</f>
        <v>2.13</v>
      </c>
      <c r="J13" s="619">
        <f>'Data 3'!H276</f>
        <v>12.563000000000001</v>
      </c>
      <c r="K13" s="619">
        <f>'Data 3'!I276</f>
        <v>3.6960000000000002</v>
      </c>
      <c r="L13" s="619">
        <f>'Data 3'!J276</f>
        <v>12.862</v>
      </c>
      <c r="M13" s="619">
        <f>'Data 3'!K276</f>
        <v>109.09099999999999</v>
      </c>
      <c r="N13" s="619">
        <f>'Data 3'!L276</f>
        <v>100.98099999999999</v>
      </c>
      <c r="O13" s="619">
        <f>'Data 3'!M276</f>
        <v>63.848999999999997</v>
      </c>
      <c r="R13" s="280"/>
    </row>
    <row r="14" spans="1:18" ht="12.75" customHeight="1">
      <c r="C14"/>
      <c r="D14"/>
      <c r="E14" s="543" t="s">
        <v>369</v>
      </c>
      <c r="F14" s="619" t="str">
        <f>'Data 3'!D279</f>
        <v>-</v>
      </c>
      <c r="G14" s="619" t="str">
        <f>'Data 3'!E279</f>
        <v>-</v>
      </c>
      <c r="H14" s="619" t="str">
        <f>'Data 3'!F279</f>
        <v>-</v>
      </c>
      <c r="I14" s="619">
        <f>'Data 3'!G279</f>
        <v>37.4</v>
      </c>
      <c r="J14" s="619" t="str">
        <f>'Data 3'!H279</f>
        <v>-</v>
      </c>
      <c r="K14" s="619" t="str">
        <f>'Data 3'!I279</f>
        <v>-</v>
      </c>
      <c r="L14" s="619">
        <f>'Data 3'!J279</f>
        <v>4.9669999999999996</v>
      </c>
      <c r="M14" s="619" t="str">
        <f>'Data 3'!K279</f>
        <v>-</v>
      </c>
      <c r="N14" s="619" t="str">
        <f>'Data 3'!L279</f>
        <v>-</v>
      </c>
      <c r="O14" s="619">
        <f>'Data 3'!M279</f>
        <v>27.174499999999998</v>
      </c>
      <c r="R14" s="280"/>
    </row>
    <row r="15" spans="1:18" ht="12.75" customHeight="1">
      <c r="C15"/>
      <c r="D15"/>
      <c r="E15" s="748" t="s">
        <v>235</v>
      </c>
      <c r="F15" s="976">
        <f>SUM(F8:F14)</f>
        <v>8229.7359290000004</v>
      </c>
      <c r="G15" s="976">
        <f t="shared" ref="G15:O15" si="0">SUM(G8:G14)</f>
        <v>6727.1854899999998</v>
      </c>
      <c r="H15" s="976">
        <f t="shared" si="0"/>
        <v>1416.0912850000002</v>
      </c>
      <c r="I15" s="976">
        <f t="shared" si="0"/>
        <v>146.51542499999999</v>
      </c>
      <c r="J15" s="976">
        <f t="shared" si="0"/>
        <v>2311.7851150000001</v>
      </c>
      <c r="K15" s="976">
        <f t="shared" si="0"/>
        <v>634.68314499999997</v>
      </c>
      <c r="L15" s="976">
        <f t="shared" si="0"/>
        <v>154.20181500000001</v>
      </c>
      <c r="M15" s="976">
        <f t="shared" si="0"/>
        <v>6926.9416899999997</v>
      </c>
      <c r="N15" s="976">
        <f t="shared" si="0"/>
        <v>11610.089524999999</v>
      </c>
      <c r="O15" s="976">
        <f t="shared" si="0"/>
        <v>3588.4095700000003</v>
      </c>
      <c r="R15" s="280"/>
    </row>
    <row r="16" spans="1:18" ht="12.75" customHeight="1">
      <c r="C16" s="327"/>
      <c r="E16" s="553" t="s">
        <v>397</v>
      </c>
      <c r="F16" s="619">
        <f>'Data 3'!D267</f>
        <v>584.87</v>
      </c>
      <c r="G16" s="619">
        <f>'Data 3'!E267</f>
        <v>219.14</v>
      </c>
      <c r="H16" s="619" t="str">
        <f>'Data 3'!F267</f>
        <v>-</v>
      </c>
      <c r="I16" s="619" t="str">
        <f>'Data 3'!G267</f>
        <v>-</v>
      </c>
      <c r="J16" s="619">
        <f>'Data 3'!H267</f>
        <v>1511.95</v>
      </c>
      <c r="K16" s="619" t="str">
        <f>'Data 3'!I267</f>
        <v>-</v>
      </c>
      <c r="L16" s="619">
        <f>'Data 3'!J267</f>
        <v>360.6</v>
      </c>
      <c r="M16" s="619">
        <f>'Data 3'!K267</f>
        <v>215</v>
      </c>
      <c r="N16" s="619" t="str">
        <f>'Data 3'!L267</f>
        <v>-</v>
      </c>
      <c r="O16" s="619">
        <f>'Data 3'!M267</f>
        <v>439.84</v>
      </c>
      <c r="Q16" s="284"/>
      <c r="R16" s="280"/>
    </row>
    <row r="17" spans="3:18" ht="12.75" customHeight="1">
      <c r="E17" s="422" t="s">
        <v>3</v>
      </c>
      <c r="F17" s="619" t="str">
        <f>'Data 3'!D268</f>
        <v>-</v>
      </c>
      <c r="G17" s="619" t="str">
        <f>'Data 3'!E268</f>
        <v>-</v>
      </c>
      <c r="H17" s="619" t="str">
        <f>'Data 3'!F268</f>
        <v>-</v>
      </c>
      <c r="I17" s="619" t="str">
        <f>'Data 3'!G268</f>
        <v>-</v>
      </c>
      <c r="J17" s="619">
        <f>'Data 3'!H268</f>
        <v>1063.94</v>
      </c>
      <c r="K17" s="619" t="str">
        <f>'Data 3'!I268</f>
        <v>-</v>
      </c>
      <c r="L17" s="619" t="str">
        <f>'Data 3'!J268</f>
        <v>-</v>
      </c>
      <c r="M17" s="619">
        <f>'Data 3'!K268</f>
        <v>1003.41</v>
      </c>
      <c r="N17" s="619" t="str">
        <f>'Data 3'!L268</f>
        <v>-</v>
      </c>
      <c r="O17" s="619">
        <f>'Data 3'!M268</f>
        <v>3032.81</v>
      </c>
      <c r="Q17" s="284"/>
      <c r="R17" s="280"/>
    </row>
    <row r="18" spans="3:18" ht="12.75" customHeight="1">
      <c r="C18" s="198"/>
      <c r="E18" s="422" t="s">
        <v>4</v>
      </c>
      <c r="F18" s="619">
        <f>'Data 3'!D269</f>
        <v>1989.4</v>
      </c>
      <c r="G18" s="619" t="str">
        <f>'Data 3'!E269</f>
        <v>-</v>
      </c>
      <c r="H18" s="619">
        <f>'Data 3'!F269</f>
        <v>2099.4349999999999</v>
      </c>
      <c r="I18" s="619">
        <f>'Data 3'!G269</f>
        <v>241.2</v>
      </c>
      <c r="J18" s="619" t="str">
        <f>'Data 3'!H269</f>
        <v>-</v>
      </c>
      <c r="K18" s="619" t="str">
        <f>'Data 3'!I269</f>
        <v>-</v>
      </c>
      <c r="L18" s="619" t="str">
        <f>'Data 3'!J269</f>
        <v>-</v>
      </c>
      <c r="M18" s="619" t="str">
        <f>'Data 3'!K269</f>
        <v>-</v>
      </c>
      <c r="N18" s="619" t="str">
        <f>'Data 3'!L269</f>
        <v>-</v>
      </c>
      <c r="O18" s="619" t="str">
        <f>'Data 3'!M269</f>
        <v>-</v>
      </c>
      <c r="Q18" s="284"/>
      <c r="R18" s="280"/>
    </row>
    <row r="19" spans="3:18" ht="12.75" customHeight="1">
      <c r="C19"/>
      <c r="D19"/>
      <c r="E19" s="449" t="s">
        <v>66</v>
      </c>
      <c r="F19" s="619" t="str">
        <f>'Data 3'!D270</f>
        <v>-</v>
      </c>
      <c r="G19" s="619" t="str">
        <f>'Data 3'!E270</f>
        <v>-</v>
      </c>
      <c r="H19" s="619" t="str">
        <f>'Data 3'!F270</f>
        <v>-</v>
      </c>
      <c r="I19" s="619">
        <f>'Data 3'!G270</f>
        <v>742.5</v>
      </c>
      <c r="J19" s="619">
        <f>'Data 3'!H270</f>
        <v>7.95</v>
      </c>
      <c r="K19" s="619">
        <f>'Data 3'!I270</f>
        <v>1491.9499999999998</v>
      </c>
      <c r="L19" s="619" t="str">
        <f>'Data 3'!J270</f>
        <v>-</v>
      </c>
      <c r="M19" s="619" t="str">
        <f>'Data 3'!K270</f>
        <v>-</v>
      </c>
      <c r="N19" s="619" t="str">
        <f>'Data 3'!L270</f>
        <v>-</v>
      </c>
      <c r="O19" s="619" t="str">
        <f>'Data 3'!M270</f>
        <v>-</v>
      </c>
      <c r="Q19" s="284"/>
      <c r="R19" s="280"/>
    </row>
    <row r="20" spans="3:18" ht="12.75" customHeight="1">
      <c r="C20"/>
      <c r="D20"/>
      <c r="E20" s="449" t="s">
        <v>67</v>
      </c>
      <c r="F20" s="619">
        <f>'Data 3'!D271</f>
        <v>5951.7150000000001</v>
      </c>
      <c r="G20" s="619">
        <f>'Data 3'!E271</f>
        <v>1869.67</v>
      </c>
      <c r="H20" s="619">
        <f>'Data 3'!F271</f>
        <v>854.17</v>
      </c>
      <c r="I20" s="619">
        <f>'Data 3'!G271</f>
        <v>822.9</v>
      </c>
      <c r="J20" s="619">
        <f>'Data 3'!H271</f>
        <v>2853.54</v>
      </c>
      <c r="K20" s="619">
        <f>'Data 3'!I271</f>
        <v>865.4</v>
      </c>
      <c r="L20" s="619" t="str">
        <f>'Data 3'!J271</f>
        <v>-</v>
      </c>
      <c r="M20" s="619">
        <f>'Data 3'!K271</f>
        <v>758.74</v>
      </c>
      <c r="N20" s="619" t="str">
        <f>'Data 3'!L271</f>
        <v>-</v>
      </c>
      <c r="O20" s="619">
        <f>'Data 3'!M271</f>
        <v>3788.23</v>
      </c>
      <c r="R20" s="280"/>
    </row>
    <row r="21" spans="3:18" ht="12.75" customHeight="1">
      <c r="C21"/>
      <c r="D21"/>
      <c r="E21" s="449" t="s">
        <v>219</v>
      </c>
      <c r="F21" s="619">
        <f>'Data 3'!D277</f>
        <v>706.59349999999995</v>
      </c>
      <c r="G21" s="619">
        <f>'Data 3'!E277</f>
        <v>514.17999999999995</v>
      </c>
      <c r="H21" s="619">
        <f>'Data 3'!F277</f>
        <v>67.692999999999998</v>
      </c>
      <c r="I21" s="619">
        <f>'Data 3'!G277</f>
        <v>11.523</v>
      </c>
      <c r="J21" s="619">
        <f>'Data 3'!H277</f>
        <v>451.38900000000001</v>
      </c>
      <c r="K21" s="619">
        <f>'Data 3'!I277</f>
        <v>38.200000000000003</v>
      </c>
      <c r="L21" s="619">
        <f>'Data 3'!J277</f>
        <v>280.72949999999997</v>
      </c>
      <c r="M21" s="619">
        <f>'Data 3'!K277</f>
        <v>380.87400000000002</v>
      </c>
      <c r="N21" s="619">
        <f>'Data 3'!L277</f>
        <v>586.93299999999999</v>
      </c>
      <c r="O21" s="619">
        <f>'Data 3'!M277</f>
        <v>983.85199999999998</v>
      </c>
      <c r="R21" s="280"/>
    </row>
    <row r="22" spans="3:18" ht="12.75" customHeight="1">
      <c r="C22"/>
      <c r="D22"/>
      <c r="E22" s="543" t="s">
        <v>370</v>
      </c>
      <c r="F22" s="619">
        <f>'Data 3'!D278</f>
        <v>51.292999999999999</v>
      </c>
      <c r="G22" s="619">
        <f>'Data 3'!E278</f>
        <v>49.9</v>
      </c>
      <c r="H22" s="619">
        <f>'Data 3'!F278</f>
        <v>73.388000000000005</v>
      </c>
      <c r="I22" s="619">
        <f>'Data 3'!G278</f>
        <v>37.4</v>
      </c>
      <c r="J22" s="619">
        <f>'Data 3'!H278</f>
        <v>63.088000000000001</v>
      </c>
      <c r="K22" s="619" t="str">
        <f>'Data 3'!I278</f>
        <v>-</v>
      </c>
      <c r="L22" s="619">
        <f>'Data 3'!J278</f>
        <v>4.9669999999999996</v>
      </c>
      <c r="M22" s="619" t="str">
        <f>'Data 3'!K278</f>
        <v>-</v>
      </c>
      <c r="N22" s="619" t="str">
        <f>'Data 3'!L278</f>
        <v>-</v>
      </c>
      <c r="O22" s="619">
        <f>'Data 3'!M278</f>
        <v>32.374499999999998</v>
      </c>
      <c r="R22" s="280"/>
    </row>
    <row r="23" spans="3:18" ht="12.75" customHeight="1">
      <c r="C23"/>
      <c r="D23"/>
      <c r="E23" s="748" t="s">
        <v>236</v>
      </c>
      <c r="F23" s="975">
        <f>SUM(F16:F22)</f>
        <v>9283.8714999999993</v>
      </c>
      <c r="G23" s="975">
        <f t="shared" ref="G23:O23" si="1">SUM(G16:G22)</f>
        <v>2652.89</v>
      </c>
      <c r="H23" s="975">
        <f t="shared" si="1"/>
        <v>3094.6860000000001</v>
      </c>
      <c r="I23" s="975">
        <f t="shared" si="1"/>
        <v>1855.5229999999999</v>
      </c>
      <c r="J23" s="975">
        <f t="shared" si="1"/>
        <v>5951.857</v>
      </c>
      <c r="K23" s="975">
        <f t="shared" si="1"/>
        <v>2395.5499999999997</v>
      </c>
      <c r="L23" s="975">
        <f t="shared" si="1"/>
        <v>646.29650000000004</v>
      </c>
      <c r="M23" s="975">
        <f t="shared" si="1"/>
        <v>2358.0239999999999</v>
      </c>
      <c r="N23" s="975">
        <f t="shared" si="1"/>
        <v>586.93299999999999</v>
      </c>
      <c r="O23" s="975">
        <f t="shared" si="1"/>
        <v>8277.1064999999999</v>
      </c>
      <c r="R23" s="280"/>
    </row>
    <row r="24" spans="3:18" ht="12.75" customHeight="1">
      <c r="C24"/>
      <c r="D24"/>
      <c r="E24" s="453" t="s">
        <v>1001</v>
      </c>
      <c r="F24" s="453">
        <f>SUM(F15,F23)</f>
        <v>17513.607429</v>
      </c>
      <c r="G24" s="453">
        <f t="shared" ref="G24:O24" si="2">SUM(G15,G23)</f>
        <v>9380.0754899999993</v>
      </c>
      <c r="H24" s="453">
        <f t="shared" si="2"/>
        <v>4510.7772850000001</v>
      </c>
      <c r="I24" s="453">
        <f t="shared" si="2"/>
        <v>2002.038425</v>
      </c>
      <c r="J24" s="453">
        <f t="shared" si="2"/>
        <v>8263.6421150000006</v>
      </c>
      <c r="K24" s="453">
        <f t="shared" si="2"/>
        <v>3030.2331449999997</v>
      </c>
      <c r="L24" s="453">
        <f t="shared" si="2"/>
        <v>800.49831500000005</v>
      </c>
      <c r="M24" s="453">
        <f t="shared" si="2"/>
        <v>9284.9656899999991</v>
      </c>
      <c r="N24" s="453">
        <f t="shared" si="2"/>
        <v>12197.022525</v>
      </c>
      <c r="O24" s="453">
        <f t="shared" si="2"/>
        <v>11865.51607</v>
      </c>
    </row>
    <row r="25" spans="3:18" ht="12.75" customHeight="1">
      <c r="C25"/>
      <c r="D25"/>
      <c r="E25" s="633" t="s">
        <v>507</v>
      </c>
      <c r="F25" s="633">
        <f>'Data 3'!D262</f>
        <v>16645.839599000003</v>
      </c>
      <c r="G25" s="633">
        <f>'Data 3'!E262</f>
        <v>9112.1162299999996</v>
      </c>
      <c r="H25" s="633">
        <f>'Data 3'!F262</f>
        <v>4509.7772849999992</v>
      </c>
      <c r="I25" s="633">
        <f>'Data 3'!G262</f>
        <v>2207.0327850000008</v>
      </c>
      <c r="J25" s="633">
        <f>'Data 3'!H262</f>
        <v>8220.9081149999984</v>
      </c>
      <c r="K25" s="633">
        <f>'Data 3'!I262</f>
        <v>3009.5331449999999</v>
      </c>
      <c r="L25" s="633">
        <f>'Data 3'!J262</f>
        <v>804.98105499999997</v>
      </c>
      <c r="M25" s="633">
        <f>'Data 3'!K262</f>
        <v>9006.5766299999996</v>
      </c>
      <c r="N25" s="633">
        <f>'Data 3'!L262</f>
        <v>14003.874754999999</v>
      </c>
      <c r="O25" s="633">
        <f>'Data 3'!M262</f>
        <v>11863.688249999999</v>
      </c>
    </row>
    <row r="26" spans="3:18" ht="12.75" customHeight="1">
      <c r="C26"/>
      <c r="D26"/>
      <c r="E26" s="634" t="s">
        <v>999</v>
      </c>
      <c r="F26" s="627">
        <f t="shared" ref="F26:N26" si="3">(F24/F25-1)*100</f>
        <v>5.2131214219565569</v>
      </c>
      <c r="G26" s="627">
        <f t="shared" si="3"/>
        <v>2.9406918572635332</v>
      </c>
      <c r="H26" s="627">
        <f t="shared" si="3"/>
        <v>2.2174044011591398E-2</v>
      </c>
      <c r="I26" s="627">
        <f>(I24/I25-1)*100</f>
        <v>-9.2882335683110782</v>
      </c>
      <c r="J26" s="627">
        <f t="shared" si="3"/>
        <v>0.51982091761892946</v>
      </c>
      <c r="K26" s="627">
        <f>(K24/K25-1)*100</f>
        <v>0.68781432211140192</v>
      </c>
      <c r="L26" s="627">
        <f>(L24/L25-1)*100</f>
        <v>-0.55687521739252732</v>
      </c>
      <c r="M26" s="627">
        <f>(M24/M25-1)*100</f>
        <v>3.0909531050089978</v>
      </c>
      <c r="N26" s="627">
        <f t="shared" si="3"/>
        <v>-12.902516350732663</v>
      </c>
      <c r="O26" s="627">
        <f>(O24/O25-1)*100</f>
        <v>1.5406844494592065E-2</v>
      </c>
    </row>
    <row r="27" spans="3:18" ht="12.75" customHeight="1">
      <c r="C27"/>
      <c r="D27"/>
      <c r="E27" s="278"/>
      <c r="F27" s="274"/>
      <c r="G27" s="274"/>
      <c r="H27" s="274"/>
      <c r="I27" s="274"/>
      <c r="J27" s="274"/>
      <c r="K27" s="274"/>
      <c r="L27" s="274"/>
      <c r="M27" s="274"/>
      <c r="N27" s="274"/>
      <c r="O27" s="274"/>
    </row>
    <row r="28" spans="3:18" ht="57.75">
      <c r="C28"/>
      <c r="D28"/>
      <c r="E28" s="276"/>
      <c r="F28" s="277" t="s">
        <v>232</v>
      </c>
      <c r="G28" s="277" t="s">
        <v>283</v>
      </c>
      <c r="H28" s="277" t="s">
        <v>284</v>
      </c>
      <c r="I28" s="277" t="s">
        <v>285</v>
      </c>
      <c r="J28" s="277" t="s">
        <v>133</v>
      </c>
      <c r="K28" s="277" t="s">
        <v>214</v>
      </c>
      <c r="L28" s="277" t="s">
        <v>286</v>
      </c>
      <c r="M28" s="277" t="s">
        <v>287</v>
      </c>
      <c r="N28" s="277" t="s">
        <v>288</v>
      </c>
      <c r="O28" s="277" t="s">
        <v>289</v>
      </c>
    </row>
    <row r="29" spans="3:18" ht="12.75" customHeight="1">
      <c r="E29" s="422" t="s">
        <v>205</v>
      </c>
      <c r="F29" s="619" t="str">
        <f>'Data 3'!N266</f>
        <v>-</v>
      </c>
      <c r="G29" s="619">
        <f>'Data 3'!O266</f>
        <v>2277.3622999999998</v>
      </c>
      <c r="H29" s="619">
        <f>'Data 3'!P266</f>
        <v>3729.4006899999999</v>
      </c>
      <c r="I29" s="619">
        <f>'Data 3'!Q266</f>
        <v>52.425539999999998</v>
      </c>
      <c r="J29" s="619">
        <f>'Data 3'!R266</f>
        <v>108.5166</v>
      </c>
      <c r="K29" s="619" t="str">
        <f>'Data 3'!S266</f>
        <v>-</v>
      </c>
      <c r="L29" s="619">
        <f>'Data 3'!T266</f>
        <v>34.533000000000001</v>
      </c>
      <c r="M29" s="619">
        <f>'Data 3'!U266</f>
        <v>237.71100000000001</v>
      </c>
      <c r="N29" s="619">
        <f>'Data 3'!V266</f>
        <v>177.65649999999999</v>
      </c>
      <c r="O29" s="619">
        <f t="shared" ref="O29:O35" si="4">SUM(F8:O8,F29:N29)</f>
        <v>17097.674029999995</v>
      </c>
      <c r="P29" s="172"/>
      <c r="R29" s="280"/>
    </row>
    <row r="30" spans="3:18" ht="12.75" customHeight="1">
      <c r="E30" s="422" t="s">
        <v>206</v>
      </c>
      <c r="F30" s="619" t="str">
        <f>'Data 3'!N272</f>
        <v>-</v>
      </c>
      <c r="G30" s="619" t="str">
        <f>'Data 3'!O272</f>
        <v>-</v>
      </c>
      <c r="H30" s="619" t="str">
        <f>'Data 3'!P272</f>
        <v>-</v>
      </c>
      <c r="I30" s="619" t="str">
        <f>'Data 3'!Q272</f>
        <v>-</v>
      </c>
      <c r="J30" s="619" t="str">
        <f>'Data 3'!R272</f>
        <v>-</v>
      </c>
      <c r="K30" s="619" t="str">
        <f>'Data 3'!S272</f>
        <v>-</v>
      </c>
      <c r="L30" s="619" t="str">
        <f>'Data 3'!T272</f>
        <v>-</v>
      </c>
      <c r="M30" s="619" t="str">
        <f>'Data 3'!U272</f>
        <v>-</v>
      </c>
      <c r="N30" s="619" t="str">
        <f>'Data 3'!V272</f>
        <v>-</v>
      </c>
      <c r="O30" s="619">
        <f t="shared" si="4"/>
        <v>11.32</v>
      </c>
      <c r="P30" s="172"/>
      <c r="R30" s="280"/>
    </row>
    <row r="31" spans="3:18" ht="12.75" customHeight="1">
      <c r="E31" s="422" t="s">
        <v>207</v>
      </c>
      <c r="F31" s="619" t="str">
        <f>'Data 3'!N273</f>
        <v>-</v>
      </c>
      <c r="G31" s="619">
        <f>'Data 3'!O273</f>
        <v>39.375</v>
      </c>
      <c r="H31" s="619">
        <f>'Data 3'!P273</f>
        <v>3851.16</v>
      </c>
      <c r="I31" s="619">
        <f>'Data 3'!Q273</f>
        <v>448.12</v>
      </c>
      <c r="J31" s="619" t="str">
        <f>'Data 3'!R273</f>
        <v>-</v>
      </c>
      <c r="K31" s="619" t="str">
        <f>'Data 3'!S273</f>
        <v>-</v>
      </c>
      <c r="L31" s="619">
        <f>'Data 3'!T273</f>
        <v>262.77</v>
      </c>
      <c r="M31" s="619">
        <f>'Data 3'!U273</f>
        <v>1302.2919999999999</v>
      </c>
      <c r="N31" s="619">
        <f>'Data 3'!V273</f>
        <v>154.28380000000001</v>
      </c>
      <c r="O31" s="619">
        <f t="shared" si="4"/>
        <v>27485.186000000005</v>
      </c>
      <c r="P31" s="172"/>
      <c r="R31" s="280"/>
    </row>
    <row r="32" spans="3:18" ht="12.75" customHeight="1">
      <c r="E32" s="422" t="s">
        <v>208</v>
      </c>
      <c r="F32" s="619" t="str">
        <f>'Data 3'!N274</f>
        <v>-</v>
      </c>
      <c r="G32" s="619">
        <f>'Data 3'!O274</f>
        <v>2568.860259</v>
      </c>
      <c r="H32" s="619">
        <f>'Data 3'!P274</f>
        <v>18.072595</v>
      </c>
      <c r="I32" s="619">
        <f>'Data 3'!Q274</f>
        <v>98.800780000000003</v>
      </c>
      <c r="J32" s="619">
        <f>'Data 3'!R274</f>
        <v>63.441561999999998</v>
      </c>
      <c r="K32" s="619">
        <f>'Data 3'!S274</f>
        <v>5.9700000000000003E-2</v>
      </c>
      <c r="L32" s="619">
        <f>'Data 3'!T274</f>
        <v>1270.855771</v>
      </c>
      <c r="M32" s="619">
        <f>'Data 3'!U274</f>
        <v>163.44732999999999</v>
      </c>
      <c r="N32" s="619">
        <f>'Data 3'!V274</f>
        <v>50.19791</v>
      </c>
      <c r="O32" s="619">
        <f t="shared" si="4"/>
        <v>11713.783796000002</v>
      </c>
      <c r="P32" s="172"/>
      <c r="R32" s="280"/>
    </row>
    <row r="33" spans="3:18" ht="12.75" customHeight="1">
      <c r="E33" s="422" t="s">
        <v>209</v>
      </c>
      <c r="F33" s="619" t="str">
        <f>'Data 3'!N275</f>
        <v>-</v>
      </c>
      <c r="G33" s="619">
        <f>'Data 3'!O275</f>
        <v>849</v>
      </c>
      <c r="H33" s="619" t="str">
        <f>'Data 3'!P275</f>
        <v>-</v>
      </c>
      <c r="I33" s="619" t="str">
        <f>'Data 3'!Q275</f>
        <v>-</v>
      </c>
      <c r="J33" s="619" t="str">
        <f>'Data 3'!R275</f>
        <v>-</v>
      </c>
      <c r="K33" s="619" t="str">
        <f>'Data 3'!S275</f>
        <v>-</v>
      </c>
      <c r="L33" s="619">
        <f>'Data 3'!T275</f>
        <v>31.4</v>
      </c>
      <c r="M33" s="619" t="str">
        <f>'Data 3'!U275</f>
        <v>-</v>
      </c>
      <c r="N33" s="619" t="str">
        <f>'Data 3'!V275</f>
        <v>-</v>
      </c>
      <c r="O33" s="619">
        <f t="shared" si="4"/>
        <v>2304.0129999999999</v>
      </c>
      <c r="P33" s="172"/>
      <c r="R33" s="280"/>
    </row>
    <row r="34" spans="3:18" ht="12.75" customHeight="1">
      <c r="C34" s="173"/>
      <c r="D34" s="174"/>
      <c r="E34" s="449" t="s">
        <v>331</v>
      </c>
      <c r="F34" s="619" t="str">
        <f>'Data 3'!N276</f>
        <v>-</v>
      </c>
      <c r="G34" s="619">
        <f>'Data 3'!O276</f>
        <v>44.085000000000001</v>
      </c>
      <c r="H34" s="619">
        <f>'Data 3'!P276</f>
        <v>65.147000000000006</v>
      </c>
      <c r="I34" s="619">
        <f>'Data 3'!Q276</f>
        <v>3.6269999999999998</v>
      </c>
      <c r="J34" s="619">
        <f>'Data 3'!R276</f>
        <v>45.084000000000003</v>
      </c>
      <c r="K34" s="619" t="str">
        <f>'Data 3'!S276</f>
        <v>-</v>
      </c>
      <c r="L34" s="619">
        <f>'Data 3'!T276</f>
        <v>8.3650000000000002</v>
      </c>
      <c r="M34" s="619">
        <f>'Data 3'!U276</f>
        <v>42.691000000000003</v>
      </c>
      <c r="N34" s="619">
        <f>'Data 3'!V276</f>
        <v>27.433</v>
      </c>
      <c r="O34" s="619">
        <f t="shared" si="4"/>
        <v>1090.2950000000001</v>
      </c>
      <c r="P34" s="172"/>
      <c r="R34" s="280"/>
    </row>
    <row r="35" spans="3:18" ht="12.75" customHeight="1">
      <c r="E35" s="543" t="s">
        <v>369</v>
      </c>
      <c r="F35" s="619" t="str">
        <f>'Data 3'!N279</f>
        <v>-</v>
      </c>
      <c r="G35" s="619" t="str">
        <f>'Data 3'!O279</f>
        <v>-</v>
      </c>
      <c r="H35" s="619">
        <f>'Data 3'!P279</f>
        <v>25</v>
      </c>
      <c r="I35" s="619" t="str">
        <f>'Data 3'!Q279</f>
        <v>-</v>
      </c>
      <c r="J35" s="619">
        <f>'Data 3'!R279</f>
        <v>14.9</v>
      </c>
      <c r="K35" s="619">
        <f>'Data 3'!S279</f>
        <v>1.0840000000000001</v>
      </c>
      <c r="L35" s="619" t="str">
        <f>'Data 3'!T279</f>
        <v>-</v>
      </c>
      <c r="M35" s="619" t="str">
        <f>'Data 3'!U279</f>
        <v>-</v>
      </c>
      <c r="N35" s="619">
        <f>'Data 3'!V279</f>
        <v>46.795999999999999</v>
      </c>
      <c r="O35" s="619">
        <f t="shared" si="4"/>
        <v>157.32150000000001</v>
      </c>
      <c r="P35" s="172"/>
      <c r="R35" s="280"/>
    </row>
    <row r="36" spans="3:18" ht="12.75" customHeight="1">
      <c r="E36" s="748" t="s">
        <v>235</v>
      </c>
      <c r="F36" s="976">
        <f>SUM(F29:F35)</f>
        <v>0</v>
      </c>
      <c r="G36" s="976">
        <f t="shared" ref="G36:O36" si="5">SUM(G29:G35)</f>
        <v>5778.6825589999999</v>
      </c>
      <c r="H36" s="976">
        <f t="shared" si="5"/>
        <v>7688.7802849999998</v>
      </c>
      <c r="I36" s="976">
        <f t="shared" si="5"/>
        <v>602.97331999999994</v>
      </c>
      <c r="J36" s="976">
        <f t="shared" si="5"/>
        <v>231.942162</v>
      </c>
      <c r="K36" s="976">
        <f t="shared" si="5"/>
        <v>1.1437000000000002</v>
      </c>
      <c r="L36" s="976">
        <f t="shared" si="5"/>
        <v>1607.923771</v>
      </c>
      <c r="M36" s="976">
        <f t="shared" si="5"/>
        <v>1746.1413299999999</v>
      </c>
      <c r="N36" s="976">
        <f t="shared" si="5"/>
        <v>456.36720999999994</v>
      </c>
      <c r="O36" s="976">
        <f t="shared" si="5"/>
        <v>59859.593326000002</v>
      </c>
      <c r="P36" s="172"/>
      <c r="R36" s="280"/>
    </row>
    <row r="37" spans="3:18" ht="12.75" customHeight="1">
      <c r="E37" s="553" t="s">
        <v>397</v>
      </c>
      <c r="F37" s="619" t="str">
        <f>'Data 3'!N267</f>
        <v>-</v>
      </c>
      <c r="G37" s="619" t="str">
        <f>'Data 3'!O267</f>
        <v>-</v>
      </c>
      <c r="H37" s="619" t="str">
        <f>'Data 3'!P267</f>
        <v>-</v>
      </c>
      <c r="I37" s="619" t="str">
        <f>'Data 3'!Q267</f>
        <v>-</v>
      </c>
      <c r="J37" s="619" t="str">
        <f>'Data 3'!R267</f>
        <v>-</v>
      </c>
      <c r="K37" s="619" t="str">
        <f>'Data 3'!S267</f>
        <v>-</v>
      </c>
      <c r="L37" s="619" t="str">
        <f>'Data 3'!T267</f>
        <v>-</v>
      </c>
      <c r="M37" s="619" t="str">
        <f>'Data 3'!U267</f>
        <v>-</v>
      </c>
      <c r="N37" s="619" t="str">
        <f>'Data 3'!V267</f>
        <v>-</v>
      </c>
      <c r="O37" s="619">
        <f t="shared" ref="O37:O43" si="6">SUM(F16:O16,F37:N37)</f>
        <v>3331.4</v>
      </c>
      <c r="P37" s="172"/>
      <c r="R37" s="280"/>
    </row>
    <row r="38" spans="3:18" ht="12.75" customHeight="1">
      <c r="E38" s="422" t="s">
        <v>3</v>
      </c>
      <c r="F38" s="619" t="str">
        <f>'Data 3'!N268</f>
        <v>-</v>
      </c>
      <c r="G38" s="619">
        <f>'Data 3'!O268</f>
        <v>2017.13</v>
      </c>
      <c r="H38" s="619" t="str">
        <f>'Data 3'!P268</f>
        <v>-</v>
      </c>
      <c r="I38" s="619" t="str">
        <f>'Data 3'!Q268</f>
        <v>-</v>
      </c>
      <c r="J38" s="619" t="str">
        <f>'Data 3'!R268</f>
        <v>-</v>
      </c>
      <c r="K38" s="619" t="str">
        <f>'Data 3'!S268</f>
        <v>-</v>
      </c>
      <c r="L38" s="619" t="str">
        <f>'Data 3'!T268</f>
        <v>-</v>
      </c>
      <c r="M38" s="619" t="str">
        <f>'Data 3'!U268</f>
        <v>-</v>
      </c>
      <c r="N38" s="619" t="str">
        <f>'Data 3'!V268</f>
        <v>-</v>
      </c>
      <c r="O38" s="619">
        <f t="shared" si="6"/>
        <v>7117.29</v>
      </c>
      <c r="P38" s="172"/>
      <c r="R38" s="280"/>
    </row>
    <row r="39" spans="3:18" ht="12.75" customHeight="1">
      <c r="E39" s="422" t="s">
        <v>4</v>
      </c>
      <c r="F39" s="619" t="str">
        <f>'Data 3'!N269</f>
        <v>-</v>
      </c>
      <c r="G39" s="619" t="str">
        <f>'Data 3'!O269</f>
        <v>-</v>
      </c>
      <c r="H39" s="619">
        <f>'Data 3'!P269</f>
        <v>1403.19</v>
      </c>
      <c r="I39" s="619" t="str">
        <f>'Data 3'!Q269</f>
        <v>-</v>
      </c>
      <c r="J39" s="619" t="str">
        <f>'Data 3'!R269</f>
        <v>-</v>
      </c>
      <c r="K39" s="619" t="str">
        <f>'Data 3'!S269</f>
        <v>-</v>
      </c>
      <c r="L39" s="619" t="str">
        <f>'Data 3'!T269</f>
        <v>-</v>
      </c>
      <c r="M39" s="619" t="str">
        <f>'Data 3'!U269</f>
        <v>-</v>
      </c>
      <c r="N39" s="619" t="str">
        <f>'Data 3'!V269</f>
        <v>-</v>
      </c>
      <c r="O39" s="619">
        <f t="shared" si="6"/>
        <v>5733.2250000000004</v>
      </c>
      <c r="P39" s="172"/>
      <c r="R39" s="280"/>
    </row>
    <row r="40" spans="3:18" ht="12.75" customHeight="1">
      <c r="E40" s="449" t="s">
        <v>66</v>
      </c>
      <c r="F40" s="619">
        <f>'Data 3'!N270</f>
        <v>90.82</v>
      </c>
      <c r="G40" s="619" t="str">
        <f>'Data 3'!O270</f>
        <v>-</v>
      </c>
      <c r="H40" s="619" t="str">
        <f>'Data 3'!P270</f>
        <v>-</v>
      </c>
      <c r="I40" s="619" t="str">
        <f>'Data 3'!Q270</f>
        <v>-</v>
      </c>
      <c r="J40" s="619" t="str">
        <f>'Data 3'!R270</f>
        <v>-</v>
      </c>
      <c r="K40" s="619">
        <f>'Data 3'!S270</f>
        <v>75.61</v>
      </c>
      <c r="L40" s="619" t="str">
        <f>'Data 3'!T270</f>
        <v>-</v>
      </c>
      <c r="M40" s="619" t="str">
        <f>'Data 3'!U270</f>
        <v>-</v>
      </c>
      <c r="N40" s="619" t="str">
        <f>'Data 3'!V270</f>
        <v>-</v>
      </c>
      <c r="O40" s="619">
        <f t="shared" si="6"/>
        <v>2408.83</v>
      </c>
      <c r="P40" s="172"/>
      <c r="R40" s="280"/>
    </row>
    <row r="41" spans="3:18" ht="12.75" customHeight="1">
      <c r="E41" s="449" t="s">
        <v>67</v>
      </c>
      <c r="F41" s="619" t="str">
        <f>'Data 3'!N271</f>
        <v>-</v>
      </c>
      <c r="G41" s="619" t="str">
        <f>'Data 3'!O271</f>
        <v>-</v>
      </c>
      <c r="H41" s="619">
        <f>'Data 3'!P271</f>
        <v>1246.98</v>
      </c>
      <c r="I41" s="619">
        <f>'Data 3'!Q271</f>
        <v>784.7</v>
      </c>
      <c r="J41" s="619" t="str">
        <f>'Data 3'!R271</f>
        <v>-</v>
      </c>
      <c r="K41" s="619" t="str">
        <f>'Data 3'!S271</f>
        <v>-</v>
      </c>
      <c r="L41" s="619">
        <f>'Data 3'!T271</f>
        <v>3263.71</v>
      </c>
      <c r="M41" s="619">
        <f>'Data 3'!U271</f>
        <v>1222.32</v>
      </c>
      <c r="N41" s="619">
        <f>'Data 3'!V271</f>
        <v>1968.07</v>
      </c>
      <c r="O41" s="619">
        <f t="shared" si="6"/>
        <v>26250.144999999997</v>
      </c>
      <c r="P41" s="172"/>
      <c r="R41" s="280"/>
    </row>
    <row r="42" spans="3:18" ht="12.75" customHeight="1">
      <c r="E42" s="449" t="s">
        <v>219</v>
      </c>
      <c r="F42" s="619" t="str">
        <f>'Data 3'!N277</f>
        <v>-</v>
      </c>
      <c r="G42" s="619">
        <f>'Data 3'!O277</f>
        <v>9.7919999999999998</v>
      </c>
      <c r="H42" s="619">
        <f>'Data 3'!P277</f>
        <v>534.23760000000004</v>
      </c>
      <c r="I42" s="619">
        <f>'Data 3'!Q277</f>
        <v>22.917000000000002</v>
      </c>
      <c r="J42" s="619">
        <f>'Data 3'!R277</f>
        <v>210.00890000000001</v>
      </c>
      <c r="K42" s="619" t="str">
        <f>'Data 3'!S277</f>
        <v>-</v>
      </c>
      <c r="L42" s="619">
        <f>'Data 3'!T277</f>
        <v>315.31400000000002</v>
      </c>
      <c r="M42" s="619">
        <f>'Data 3'!U277</f>
        <v>151.5455</v>
      </c>
      <c r="N42" s="619">
        <f>'Data 3'!V277</f>
        <v>445.08949999999999</v>
      </c>
      <c r="O42" s="619">
        <f t="shared" si="6"/>
        <v>5710.8715000000002</v>
      </c>
      <c r="P42" s="172"/>
      <c r="R42" s="280"/>
    </row>
    <row r="43" spans="3:18" ht="12.75" customHeight="1">
      <c r="E43" s="543" t="s">
        <v>370</v>
      </c>
      <c r="F43" s="619" t="str">
        <f>'Data 3'!N278</f>
        <v>-</v>
      </c>
      <c r="G43" s="619" t="str">
        <f>'Data 3'!O278</f>
        <v>-</v>
      </c>
      <c r="H43" s="619">
        <f>'Data 3'!P278</f>
        <v>40.68</v>
      </c>
      <c r="I43" s="619" t="str">
        <f>'Data 3'!Q278</f>
        <v>-</v>
      </c>
      <c r="J43" s="619">
        <f>'Data 3'!R278</f>
        <v>14.9</v>
      </c>
      <c r="K43" s="619">
        <f>'Data 3'!S278</f>
        <v>1.0840000000000001</v>
      </c>
      <c r="L43" s="619" t="str">
        <f>'Data 3'!T278</f>
        <v>-</v>
      </c>
      <c r="M43" s="619" t="str">
        <f>'Data 3'!U278</f>
        <v>-</v>
      </c>
      <c r="N43" s="619">
        <f>'Data 3'!V278</f>
        <v>58.996000000000002</v>
      </c>
      <c r="O43" s="619">
        <f t="shared" si="6"/>
        <v>428.07049999999998</v>
      </c>
      <c r="P43" s="172"/>
      <c r="R43" s="280"/>
    </row>
    <row r="44" spans="3:18" ht="12.75" customHeight="1">
      <c r="E44" s="748" t="s">
        <v>236</v>
      </c>
      <c r="F44" s="975">
        <f>SUM(F37:F43)</f>
        <v>90.82</v>
      </c>
      <c r="G44" s="975">
        <f t="shared" ref="G44:O44" si="7">SUM(G37:G43)</f>
        <v>2026.922</v>
      </c>
      <c r="H44" s="975">
        <f t="shared" si="7"/>
        <v>3225.0875999999998</v>
      </c>
      <c r="I44" s="975">
        <f t="shared" si="7"/>
        <v>807.61700000000008</v>
      </c>
      <c r="J44" s="975">
        <f t="shared" si="7"/>
        <v>224.90890000000002</v>
      </c>
      <c r="K44" s="975">
        <f t="shared" si="7"/>
        <v>76.694000000000003</v>
      </c>
      <c r="L44" s="975">
        <f t="shared" si="7"/>
        <v>3579.0239999999999</v>
      </c>
      <c r="M44" s="975">
        <f t="shared" si="7"/>
        <v>1373.8654999999999</v>
      </c>
      <c r="N44" s="975">
        <f t="shared" si="7"/>
        <v>2472.1554999999998</v>
      </c>
      <c r="O44" s="975">
        <f t="shared" si="7"/>
        <v>50979.832000000002</v>
      </c>
      <c r="P44" s="172"/>
      <c r="R44" s="280"/>
    </row>
    <row r="45" spans="3:18" ht="12.75" customHeight="1">
      <c r="E45" s="453" t="s">
        <v>1001</v>
      </c>
      <c r="F45" s="453">
        <f>SUM(F36,F44)</f>
        <v>90.82</v>
      </c>
      <c r="G45" s="453">
        <f t="shared" ref="G45:O45" si="8">SUM(G36,G44)</f>
        <v>7805.6045589999994</v>
      </c>
      <c r="H45" s="453">
        <f t="shared" si="8"/>
        <v>10913.867885</v>
      </c>
      <c r="I45" s="453">
        <f t="shared" si="8"/>
        <v>1410.59032</v>
      </c>
      <c r="J45" s="453">
        <f t="shared" si="8"/>
        <v>456.85106200000001</v>
      </c>
      <c r="K45" s="453">
        <f t="shared" si="8"/>
        <v>77.837699999999998</v>
      </c>
      <c r="L45" s="453">
        <f t="shared" si="8"/>
        <v>5186.9477710000001</v>
      </c>
      <c r="M45" s="453">
        <f t="shared" si="8"/>
        <v>3120.0068299999998</v>
      </c>
      <c r="N45" s="453">
        <f t="shared" si="8"/>
        <v>2928.5227099999997</v>
      </c>
      <c r="O45" s="453">
        <f t="shared" si="8"/>
        <v>110839.425326</v>
      </c>
      <c r="P45" s="172"/>
    </row>
    <row r="46" spans="3:18" ht="12.75" customHeight="1">
      <c r="E46" s="633" t="s">
        <v>507</v>
      </c>
      <c r="F46" s="633">
        <f>'Data 3'!N262</f>
        <v>90.82</v>
      </c>
      <c r="G46" s="633">
        <f>'Data 3'!O262</f>
        <v>6311.8060640000003</v>
      </c>
      <c r="H46" s="633">
        <f>'Data 3'!P262</f>
        <v>11425.099295</v>
      </c>
      <c r="I46" s="633">
        <f>'Data 3'!Q262</f>
        <v>1411.0903199999998</v>
      </c>
      <c r="J46" s="633">
        <f>'Data 3'!R262</f>
        <v>457.8931859999999</v>
      </c>
      <c r="K46" s="633">
        <f>'Data 3'!S262</f>
        <v>77.837700000000012</v>
      </c>
      <c r="L46" s="633">
        <f>'Data 3'!T262</f>
        <v>5040.3875410000001</v>
      </c>
      <c r="M46" s="633">
        <f>'Data 3'!U262</f>
        <v>2903.3641099999991</v>
      </c>
      <c r="N46" s="633">
        <f>'Data 3'!V262</f>
        <v>2930.4752150000004</v>
      </c>
      <c r="O46" s="633">
        <f>SUM(F25:O25,F46:N46)</f>
        <v>110033.10128</v>
      </c>
      <c r="P46" s="172"/>
    </row>
    <row r="47" spans="3:18" ht="12.75" customHeight="1">
      <c r="E47" s="634" t="s">
        <v>999</v>
      </c>
      <c r="F47" s="627">
        <f>(F45/F46-1)*100</f>
        <v>0</v>
      </c>
      <c r="G47" s="627">
        <f>(G45/G46-1)*100</f>
        <v>23.666736269354406</v>
      </c>
      <c r="H47" s="627">
        <f t="shared" ref="H47:N47" si="9">(H45/H46-1)*100</f>
        <v>-4.47463428369268</v>
      </c>
      <c r="I47" s="627">
        <f>(I45/I46-1)*100</f>
        <v>-3.5433592939659864E-2</v>
      </c>
      <c r="J47" s="627">
        <f t="shared" si="9"/>
        <v>-0.22759106967795706</v>
      </c>
      <c r="K47" s="627">
        <f>(K45/K46-1)*100</f>
        <v>-2.2204460492503131E-14</v>
      </c>
      <c r="L47" s="627">
        <f t="shared" si="9"/>
        <v>2.907717488146222</v>
      </c>
      <c r="M47" s="627">
        <f t="shared" si="9"/>
        <v>7.4617826697596312</v>
      </c>
      <c r="N47" s="627">
        <f t="shared" si="9"/>
        <v>-6.6627589614354221E-2</v>
      </c>
      <c r="O47" s="627">
        <f>(O45/O46-1)*100</f>
        <v>0.73280134488633575</v>
      </c>
      <c r="R47" s="172"/>
    </row>
    <row r="48" spans="3:18" ht="11.25" customHeight="1">
      <c r="E48" s="1089" t="s">
        <v>354</v>
      </c>
      <c r="F48" s="1089"/>
      <c r="G48" s="1089"/>
      <c r="H48" s="1089"/>
      <c r="I48" s="1089"/>
      <c r="J48" s="1089"/>
      <c r="K48" s="1089"/>
      <c r="L48" s="1089"/>
      <c r="M48" s="1089"/>
      <c r="N48" s="1089"/>
      <c r="O48" s="1089"/>
    </row>
    <row r="49" spans="5:15">
      <c r="E49" s="279"/>
      <c r="F49" s="279"/>
      <c r="G49" s="279"/>
      <c r="H49" s="279"/>
      <c r="I49" s="279"/>
      <c r="J49" s="279"/>
      <c r="K49" s="279"/>
      <c r="L49" s="279"/>
      <c r="M49" s="279"/>
      <c r="N49" s="279"/>
      <c r="O49" s="279"/>
    </row>
    <row r="50" spans="5:15">
      <c r="E50" s="407"/>
      <c r="F50" s="407"/>
      <c r="G50" s="407"/>
      <c r="H50" s="407"/>
      <c r="I50" s="407"/>
      <c r="J50" s="407"/>
      <c r="K50" s="407"/>
    </row>
    <row r="51" spans="5:15">
      <c r="E51" s="408"/>
      <c r="F51" s="408"/>
      <c r="G51" s="408"/>
      <c r="H51" s="408"/>
      <c r="I51" s="408"/>
      <c r="J51" s="408"/>
      <c r="K51" s="408"/>
    </row>
    <row r="52" spans="5:15">
      <c r="E52" s="407"/>
      <c r="F52" s="407"/>
      <c r="G52" s="407"/>
      <c r="H52" s="407"/>
      <c r="I52" s="407"/>
      <c r="J52" s="407"/>
      <c r="K52" s="407"/>
    </row>
    <row r="53" spans="5:15">
      <c r="E53" s="407"/>
      <c r="F53" s="407"/>
      <c r="G53" s="407"/>
      <c r="H53" s="407"/>
      <c r="I53" s="407"/>
      <c r="J53" s="407"/>
      <c r="K53" s="407"/>
    </row>
  </sheetData>
  <mergeCells count="2">
    <mergeCell ref="E3:O3"/>
    <mergeCell ref="E48:O48"/>
  </mergeCells>
  <hyperlinks>
    <hyperlink ref="C4" location="Indice!A1" display="Indice!A1" xr:uid="{00000000-0004-0000-3100-000000000000}"/>
  </hyperlinks>
  <printOptions horizontalCentered="1" verticalCentered="1"/>
  <pageMargins left="0.39370078740157483" right="0.78740157480314965" top="0.39370078740157483" bottom="0.98425196850393704" header="0" footer="0"/>
  <pageSetup paperSize="9" scale="83" orientation="portrait" r:id="rId1"/>
  <headerFooter alignWithMargins="0"/>
  <ignoredErrors>
    <ignoredError sqref="O36" formula="1"/>
  </ignoredError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181">
    <pageSetUpPr autoPageBreaks="0"/>
  </sheetPr>
  <dimension ref="C1:E26"/>
  <sheetViews>
    <sheetView showGridLines="0" showRowColHeaders="0" showOutlineSymbols="0" zoomScaleNormal="100" workbookViewId="0">
      <selection activeCell="B2" sqref="B2"/>
    </sheetView>
  </sheetViews>
  <sheetFormatPr baseColWidth="10" defaultRowHeight="11.25"/>
  <cols>
    <col min="1" max="1" width="0.140625" style="171" customWidth="1"/>
    <col min="2" max="2" width="2.7109375" style="171" customWidth="1"/>
    <col min="3" max="3" width="23.7109375" style="171" customWidth="1"/>
    <col min="4" max="4" width="1.28515625" style="171" customWidth="1"/>
    <col min="5" max="5" width="105.7109375" style="171" customWidth="1"/>
    <col min="6" max="256" width="11.42578125" style="171"/>
    <col min="257" max="257" width="0.140625" style="171" customWidth="1"/>
    <col min="258" max="258" width="2.7109375" style="171" customWidth="1"/>
    <col min="259" max="259" width="15.42578125" style="171" customWidth="1"/>
    <col min="260" max="260" width="1.28515625" style="171" customWidth="1"/>
    <col min="261" max="261" width="71.42578125" style="171" customWidth="1"/>
    <col min="262" max="262" width="6.5703125" style="171" bestFit="1" customWidth="1"/>
    <col min="263" max="264" width="6.5703125" style="171" customWidth="1"/>
    <col min="265" max="265" width="4" style="171" bestFit="1" customWidth="1"/>
    <col min="266" max="268" width="6.5703125" style="171" bestFit="1" customWidth="1"/>
    <col min="269" max="269" width="6.5703125" style="171" customWidth="1"/>
    <col min="270" max="272" width="6.5703125" style="171" bestFit="1" customWidth="1"/>
    <col min="273" max="274" width="3" style="171" bestFit="1" customWidth="1"/>
    <col min="275" max="275" width="4.140625" style="171" customWidth="1"/>
    <col min="276" max="277" width="4" style="171" bestFit="1" customWidth="1"/>
    <col min="278" max="278" width="5.5703125" style="171" bestFit="1" customWidth="1"/>
    <col min="279" max="279" width="0.28515625" style="171" customWidth="1"/>
    <col min="280" max="280" width="7.42578125" style="171" customWidth="1"/>
    <col min="281" max="281" width="7.5703125" style="171" customWidth="1"/>
    <col min="282" max="282" width="7.5703125" style="171" bestFit="1" customWidth="1"/>
    <col min="283" max="512" width="11.42578125" style="171"/>
    <col min="513" max="513" width="0.140625" style="171" customWidth="1"/>
    <col min="514" max="514" width="2.7109375" style="171" customWidth="1"/>
    <col min="515" max="515" width="15.42578125" style="171" customWidth="1"/>
    <col min="516" max="516" width="1.28515625" style="171" customWidth="1"/>
    <col min="517" max="517" width="71.42578125" style="171" customWidth="1"/>
    <col min="518" max="518" width="6.5703125" style="171" bestFit="1" customWidth="1"/>
    <col min="519" max="520" width="6.5703125" style="171" customWidth="1"/>
    <col min="521" max="521" width="4" style="171" bestFit="1" customWidth="1"/>
    <col min="522" max="524" width="6.5703125" style="171" bestFit="1" customWidth="1"/>
    <col min="525" max="525" width="6.5703125" style="171" customWidth="1"/>
    <col min="526" max="528" width="6.5703125" style="171" bestFit="1" customWidth="1"/>
    <col min="529" max="530" width="3" style="171" bestFit="1" customWidth="1"/>
    <col min="531" max="531" width="4.140625" style="171" customWidth="1"/>
    <col min="532" max="533" width="4" style="171" bestFit="1" customWidth="1"/>
    <col min="534" max="534" width="5.5703125" style="171" bestFit="1" customWidth="1"/>
    <col min="535" max="535" width="0.28515625" style="171" customWidth="1"/>
    <col min="536" max="536" width="7.42578125" style="171" customWidth="1"/>
    <col min="537" max="537" width="7.5703125" style="171" customWidth="1"/>
    <col min="538" max="538" width="7.5703125" style="171" bestFit="1" customWidth="1"/>
    <col min="539" max="768" width="11.42578125" style="171"/>
    <col min="769" max="769" width="0.140625" style="171" customWidth="1"/>
    <col min="770" max="770" width="2.7109375" style="171" customWidth="1"/>
    <col min="771" max="771" width="15.42578125" style="171" customWidth="1"/>
    <col min="772" max="772" width="1.28515625" style="171" customWidth="1"/>
    <col min="773" max="773" width="71.42578125" style="171" customWidth="1"/>
    <col min="774" max="774" width="6.5703125" style="171" bestFit="1" customWidth="1"/>
    <col min="775" max="776" width="6.5703125" style="171" customWidth="1"/>
    <col min="777" max="777" width="4" style="171" bestFit="1" customWidth="1"/>
    <col min="778" max="780" width="6.5703125" style="171" bestFit="1" customWidth="1"/>
    <col min="781" max="781" width="6.5703125" style="171" customWidth="1"/>
    <col min="782" max="784" width="6.5703125" style="171" bestFit="1" customWidth="1"/>
    <col min="785" max="786" width="3" style="171" bestFit="1" customWidth="1"/>
    <col min="787" max="787" width="4.140625" style="171" customWidth="1"/>
    <col min="788" max="789" width="4" style="171" bestFit="1" customWidth="1"/>
    <col min="790" max="790" width="5.5703125" style="171" bestFit="1" customWidth="1"/>
    <col min="791" max="791" width="0.28515625" style="171" customWidth="1"/>
    <col min="792" max="792" width="7.42578125" style="171" customWidth="1"/>
    <col min="793" max="793" width="7.5703125" style="171" customWidth="1"/>
    <col min="794" max="794" width="7.5703125" style="171" bestFit="1" customWidth="1"/>
    <col min="795" max="1024" width="11.42578125" style="171"/>
    <col min="1025" max="1025" width="0.140625" style="171" customWidth="1"/>
    <col min="1026" max="1026" width="2.7109375" style="171" customWidth="1"/>
    <col min="1027" max="1027" width="15.42578125" style="171" customWidth="1"/>
    <col min="1028" max="1028" width="1.28515625" style="171" customWidth="1"/>
    <col min="1029" max="1029" width="71.42578125" style="171" customWidth="1"/>
    <col min="1030" max="1030" width="6.5703125" style="171" bestFit="1" customWidth="1"/>
    <col min="1031" max="1032" width="6.5703125" style="171" customWidth="1"/>
    <col min="1033" max="1033" width="4" style="171" bestFit="1" customWidth="1"/>
    <col min="1034" max="1036" width="6.5703125" style="171" bestFit="1" customWidth="1"/>
    <col min="1037" max="1037" width="6.5703125" style="171" customWidth="1"/>
    <col min="1038" max="1040" width="6.5703125" style="171" bestFit="1" customWidth="1"/>
    <col min="1041" max="1042" width="3" style="171" bestFit="1" customWidth="1"/>
    <col min="1043" max="1043" width="4.140625" style="171" customWidth="1"/>
    <col min="1044" max="1045" width="4" style="171" bestFit="1" customWidth="1"/>
    <col min="1046" max="1046" width="5.5703125" style="171" bestFit="1" customWidth="1"/>
    <col min="1047" max="1047" width="0.28515625" style="171" customWidth="1"/>
    <col min="1048" max="1048" width="7.42578125" style="171" customWidth="1"/>
    <col min="1049" max="1049" width="7.5703125" style="171" customWidth="1"/>
    <col min="1050" max="1050" width="7.5703125" style="171" bestFit="1" customWidth="1"/>
    <col min="1051" max="1280" width="11.42578125" style="171"/>
    <col min="1281" max="1281" width="0.140625" style="171" customWidth="1"/>
    <col min="1282" max="1282" width="2.7109375" style="171" customWidth="1"/>
    <col min="1283" max="1283" width="15.42578125" style="171" customWidth="1"/>
    <col min="1284" max="1284" width="1.28515625" style="171" customWidth="1"/>
    <col min="1285" max="1285" width="71.42578125" style="171" customWidth="1"/>
    <col min="1286" max="1286" width="6.5703125" style="171" bestFit="1" customWidth="1"/>
    <col min="1287" max="1288" width="6.5703125" style="171" customWidth="1"/>
    <col min="1289" max="1289" width="4" style="171" bestFit="1" customWidth="1"/>
    <col min="1290" max="1292" width="6.5703125" style="171" bestFit="1" customWidth="1"/>
    <col min="1293" max="1293" width="6.5703125" style="171" customWidth="1"/>
    <col min="1294" max="1296" width="6.5703125" style="171" bestFit="1" customWidth="1"/>
    <col min="1297" max="1298" width="3" style="171" bestFit="1" customWidth="1"/>
    <col min="1299" max="1299" width="4.140625" style="171" customWidth="1"/>
    <col min="1300" max="1301" width="4" style="171" bestFit="1" customWidth="1"/>
    <col min="1302" max="1302" width="5.5703125" style="171" bestFit="1" customWidth="1"/>
    <col min="1303" max="1303" width="0.28515625" style="171" customWidth="1"/>
    <col min="1304" max="1304" width="7.42578125" style="171" customWidth="1"/>
    <col min="1305" max="1305" width="7.5703125" style="171" customWidth="1"/>
    <col min="1306" max="1306" width="7.5703125" style="171" bestFit="1" customWidth="1"/>
    <col min="1307" max="1536" width="11.42578125" style="171"/>
    <col min="1537" max="1537" width="0.140625" style="171" customWidth="1"/>
    <col min="1538" max="1538" width="2.7109375" style="171" customWidth="1"/>
    <col min="1539" max="1539" width="15.42578125" style="171" customWidth="1"/>
    <col min="1540" max="1540" width="1.28515625" style="171" customWidth="1"/>
    <col min="1541" max="1541" width="71.42578125" style="171" customWidth="1"/>
    <col min="1542" max="1542" width="6.5703125" style="171" bestFit="1" customWidth="1"/>
    <col min="1543" max="1544" width="6.5703125" style="171" customWidth="1"/>
    <col min="1545" max="1545" width="4" style="171" bestFit="1" customWidth="1"/>
    <col min="1546" max="1548" width="6.5703125" style="171" bestFit="1" customWidth="1"/>
    <col min="1549" max="1549" width="6.5703125" style="171" customWidth="1"/>
    <col min="1550" max="1552" width="6.5703125" style="171" bestFit="1" customWidth="1"/>
    <col min="1553" max="1554" width="3" style="171" bestFit="1" customWidth="1"/>
    <col min="1555" max="1555" width="4.140625" style="171" customWidth="1"/>
    <col min="1556" max="1557" width="4" style="171" bestFit="1" customWidth="1"/>
    <col min="1558" max="1558" width="5.5703125" style="171" bestFit="1" customWidth="1"/>
    <col min="1559" max="1559" width="0.28515625" style="171" customWidth="1"/>
    <col min="1560" max="1560" width="7.42578125" style="171" customWidth="1"/>
    <col min="1561" max="1561" width="7.5703125" style="171" customWidth="1"/>
    <col min="1562" max="1562" width="7.5703125" style="171" bestFit="1" customWidth="1"/>
    <col min="1563" max="1792" width="11.42578125" style="171"/>
    <col min="1793" max="1793" width="0.140625" style="171" customWidth="1"/>
    <col min="1794" max="1794" width="2.7109375" style="171" customWidth="1"/>
    <col min="1795" max="1795" width="15.42578125" style="171" customWidth="1"/>
    <col min="1796" max="1796" width="1.28515625" style="171" customWidth="1"/>
    <col min="1797" max="1797" width="71.42578125" style="171" customWidth="1"/>
    <col min="1798" max="1798" width="6.5703125" style="171" bestFit="1" customWidth="1"/>
    <col min="1799" max="1800" width="6.5703125" style="171" customWidth="1"/>
    <col min="1801" max="1801" width="4" style="171" bestFit="1" customWidth="1"/>
    <col min="1802" max="1804" width="6.5703125" style="171" bestFit="1" customWidth="1"/>
    <col min="1805" max="1805" width="6.5703125" style="171" customWidth="1"/>
    <col min="1806" max="1808" width="6.5703125" style="171" bestFit="1" customWidth="1"/>
    <col min="1809" max="1810" width="3" style="171" bestFit="1" customWidth="1"/>
    <col min="1811" max="1811" width="4.140625" style="171" customWidth="1"/>
    <col min="1812" max="1813" width="4" style="171" bestFit="1" customWidth="1"/>
    <col min="1814" max="1814" width="5.5703125" style="171" bestFit="1" customWidth="1"/>
    <col min="1815" max="1815" width="0.28515625" style="171" customWidth="1"/>
    <col min="1816" max="1816" width="7.42578125" style="171" customWidth="1"/>
    <col min="1817" max="1817" width="7.5703125" style="171" customWidth="1"/>
    <col min="1818" max="1818" width="7.5703125" style="171" bestFit="1" customWidth="1"/>
    <col min="1819" max="2048" width="11.42578125" style="171"/>
    <col min="2049" max="2049" width="0.140625" style="171" customWidth="1"/>
    <col min="2050" max="2050" width="2.7109375" style="171" customWidth="1"/>
    <col min="2051" max="2051" width="15.42578125" style="171" customWidth="1"/>
    <col min="2052" max="2052" width="1.28515625" style="171" customWidth="1"/>
    <col min="2053" max="2053" width="71.42578125" style="171" customWidth="1"/>
    <col min="2054" max="2054" width="6.5703125" style="171" bestFit="1" customWidth="1"/>
    <col min="2055" max="2056" width="6.5703125" style="171" customWidth="1"/>
    <col min="2057" max="2057" width="4" style="171" bestFit="1" customWidth="1"/>
    <col min="2058" max="2060" width="6.5703125" style="171" bestFit="1" customWidth="1"/>
    <col min="2061" max="2061" width="6.5703125" style="171" customWidth="1"/>
    <col min="2062" max="2064" width="6.5703125" style="171" bestFit="1" customWidth="1"/>
    <col min="2065" max="2066" width="3" style="171" bestFit="1" customWidth="1"/>
    <col min="2067" max="2067" width="4.140625" style="171" customWidth="1"/>
    <col min="2068" max="2069" width="4" style="171" bestFit="1" customWidth="1"/>
    <col min="2070" max="2070" width="5.5703125" style="171" bestFit="1" customWidth="1"/>
    <col min="2071" max="2071" width="0.28515625" style="171" customWidth="1"/>
    <col min="2072" max="2072" width="7.42578125" style="171" customWidth="1"/>
    <col min="2073" max="2073" width="7.5703125" style="171" customWidth="1"/>
    <col min="2074" max="2074" width="7.5703125" style="171" bestFit="1" customWidth="1"/>
    <col min="2075" max="2304" width="11.42578125" style="171"/>
    <col min="2305" max="2305" width="0.140625" style="171" customWidth="1"/>
    <col min="2306" max="2306" width="2.7109375" style="171" customWidth="1"/>
    <col min="2307" max="2307" width="15.42578125" style="171" customWidth="1"/>
    <col min="2308" max="2308" width="1.28515625" style="171" customWidth="1"/>
    <col min="2309" max="2309" width="71.42578125" style="171" customWidth="1"/>
    <col min="2310" max="2310" width="6.5703125" style="171" bestFit="1" customWidth="1"/>
    <col min="2311" max="2312" width="6.5703125" style="171" customWidth="1"/>
    <col min="2313" max="2313" width="4" style="171" bestFit="1" customWidth="1"/>
    <col min="2314" max="2316" width="6.5703125" style="171" bestFit="1" customWidth="1"/>
    <col min="2317" max="2317" width="6.5703125" style="171" customWidth="1"/>
    <col min="2318" max="2320" width="6.5703125" style="171" bestFit="1" customWidth="1"/>
    <col min="2321" max="2322" width="3" style="171" bestFit="1" customWidth="1"/>
    <col min="2323" max="2323" width="4.140625" style="171" customWidth="1"/>
    <col min="2324" max="2325" width="4" style="171" bestFit="1" customWidth="1"/>
    <col min="2326" max="2326" width="5.5703125" style="171" bestFit="1" customWidth="1"/>
    <col min="2327" max="2327" width="0.28515625" style="171" customWidth="1"/>
    <col min="2328" max="2328" width="7.42578125" style="171" customWidth="1"/>
    <col min="2329" max="2329" width="7.5703125" style="171" customWidth="1"/>
    <col min="2330" max="2330" width="7.5703125" style="171" bestFit="1" customWidth="1"/>
    <col min="2331" max="2560" width="11.42578125" style="171"/>
    <col min="2561" max="2561" width="0.140625" style="171" customWidth="1"/>
    <col min="2562" max="2562" width="2.7109375" style="171" customWidth="1"/>
    <col min="2563" max="2563" width="15.42578125" style="171" customWidth="1"/>
    <col min="2564" max="2564" width="1.28515625" style="171" customWidth="1"/>
    <col min="2565" max="2565" width="71.42578125" style="171" customWidth="1"/>
    <col min="2566" max="2566" width="6.5703125" style="171" bestFit="1" customWidth="1"/>
    <col min="2567" max="2568" width="6.5703125" style="171" customWidth="1"/>
    <col min="2569" max="2569" width="4" style="171" bestFit="1" customWidth="1"/>
    <col min="2570" max="2572" width="6.5703125" style="171" bestFit="1" customWidth="1"/>
    <col min="2573" max="2573" width="6.5703125" style="171" customWidth="1"/>
    <col min="2574" max="2576" width="6.5703125" style="171" bestFit="1" customWidth="1"/>
    <col min="2577" max="2578" width="3" style="171" bestFit="1" customWidth="1"/>
    <col min="2579" max="2579" width="4.140625" style="171" customWidth="1"/>
    <col min="2580" max="2581" width="4" style="171" bestFit="1" customWidth="1"/>
    <col min="2582" max="2582" width="5.5703125" style="171" bestFit="1" customWidth="1"/>
    <col min="2583" max="2583" width="0.28515625" style="171" customWidth="1"/>
    <col min="2584" max="2584" width="7.42578125" style="171" customWidth="1"/>
    <col min="2585" max="2585" width="7.5703125" style="171" customWidth="1"/>
    <col min="2586" max="2586" width="7.5703125" style="171" bestFit="1" customWidth="1"/>
    <col min="2587" max="2816" width="11.42578125" style="171"/>
    <col min="2817" max="2817" width="0.140625" style="171" customWidth="1"/>
    <col min="2818" max="2818" width="2.7109375" style="171" customWidth="1"/>
    <col min="2819" max="2819" width="15.42578125" style="171" customWidth="1"/>
    <col min="2820" max="2820" width="1.28515625" style="171" customWidth="1"/>
    <col min="2821" max="2821" width="71.42578125" style="171" customWidth="1"/>
    <col min="2822" max="2822" width="6.5703125" style="171" bestFit="1" customWidth="1"/>
    <col min="2823" max="2824" width="6.5703125" style="171" customWidth="1"/>
    <col min="2825" max="2825" width="4" style="171" bestFit="1" customWidth="1"/>
    <col min="2826" max="2828" width="6.5703125" style="171" bestFit="1" customWidth="1"/>
    <col min="2829" max="2829" width="6.5703125" style="171" customWidth="1"/>
    <col min="2830" max="2832" width="6.5703125" style="171" bestFit="1" customWidth="1"/>
    <col min="2833" max="2834" width="3" style="171" bestFit="1" customWidth="1"/>
    <col min="2835" max="2835" width="4.140625" style="171" customWidth="1"/>
    <col min="2836" max="2837" width="4" style="171" bestFit="1" customWidth="1"/>
    <col min="2838" max="2838" width="5.5703125" style="171" bestFit="1" customWidth="1"/>
    <col min="2839" max="2839" width="0.28515625" style="171" customWidth="1"/>
    <col min="2840" max="2840" width="7.42578125" style="171" customWidth="1"/>
    <col min="2841" max="2841" width="7.5703125" style="171" customWidth="1"/>
    <col min="2842" max="2842" width="7.5703125" style="171" bestFit="1" customWidth="1"/>
    <col min="2843" max="3072" width="11.42578125" style="171"/>
    <col min="3073" max="3073" width="0.140625" style="171" customWidth="1"/>
    <col min="3074" max="3074" width="2.7109375" style="171" customWidth="1"/>
    <col min="3075" max="3075" width="15.42578125" style="171" customWidth="1"/>
    <col min="3076" max="3076" width="1.28515625" style="171" customWidth="1"/>
    <col min="3077" max="3077" width="71.42578125" style="171" customWidth="1"/>
    <col min="3078" max="3078" width="6.5703125" style="171" bestFit="1" customWidth="1"/>
    <col min="3079" max="3080" width="6.5703125" style="171" customWidth="1"/>
    <col min="3081" max="3081" width="4" style="171" bestFit="1" customWidth="1"/>
    <col min="3082" max="3084" width="6.5703125" style="171" bestFit="1" customWidth="1"/>
    <col min="3085" max="3085" width="6.5703125" style="171" customWidth="1"/>
    <col min="3086" max="3088" width="6.5703125" style="171" bestFit="1" customWidth="1"/>
    <col min="3089" max="3090" width="3" style="171" bestFit="1" customWidth="1"/>
    <col min="3091" max="3091" width="4.140625" style="171" customWidth="1"/>
    <col min="3092" max="3093" width="4" style="171" bestFit="1" customWidth="1"/>
    <col min="3094" max="3094" width="5.5703125" style="171" bestFit="1" customWidth="1"/>
    <col min="3095" max="3095" width="0.28515625" style="171" customWidth="1"/>
    <col min="3096" max="3096" width="7.42578125" style="171" customWidth="1"/>
    <col min="3097" max="3097" width="7.5703125" style="171" customWidth="1"/>
    <col min="3098" max="3098" width="7.5703125" style="171" bestFit="1" customWidth="1"/>
    <col min="3099" max="3328" width="11.42578125" style="171"/>
    <col min="3329" max="3329" width="0.140625" style="171" customWidth="1"/>
    <col min="3330" max="3330" width="2.7109375" style="171" customWidth="1"/>
    <col min="3331" max="3331" width="15.42578125" style="171" customWidth="1"/>
    <col min="3332" max="3332" width="1.28515625" style="171" customWidth="1"/>
    <col min="3333" max="3333" width="71.42578125" style="171" customWidth="1"/>
    <col min="3334" max="3334" width="6.5703125" style="171" bestFit="1" customWidth="1"/>
    <col min="3335" max="3336" width="6.5703125" style="171" customWidth="1"/>
    <col min="3337" max="3337" width="4" style="171" bestFit="1" customWidth="1"/>
    <col min="3338" max="3340" width="6.5703125" style="171" bestFit="1" customWidth="1"/>
    <col min="3341" max="3341" width="6.5703125" style="171" customWidth="1"/>
    <col min="3342" max="3344" width="6.5703125" style="171" bestFit="1" customWidth="1"/>
    <col min="3345" max="3346" width="3" style="171" bestFit="1" customWidth="1"/>
    <col min="3347" max="3347" width="4.140625" style="171" customWidth="1"/>
    <col min="3348" max="3349" width="4" style="171" bestFit="1" customWidth="1"/>
    <col min="3350" max="3350" width="5.5703125" style="171" bestFit="1" customWidth="1"/>
    <col min="3351" max="3351" width="0.28515625" style="171" customWidth="1"/>
    <col min="3352" max="3352" width="7.42578125" style="171" customWidth="1"/>
    <col min="3353" max="3353" width="7.5703125" style="171" customWidth="1"/>
    <col min="3354" max="3354" width="7.5703125" style="171" bestFit="1" customWidth="1"/>
    <col min="3355" max="3584" width="11.42578125" style="171"/>
    <col min="3585" max="3585" width="0.140625" style="171" customWidth="1"/>
    <col min="3586" max="3586" width="2.7109375" style="171" customWidth="1"/>
    <col min="3587" max="3587" width="15.42578125" style="171" customWidth="1"/>
    <col min="3588" max="3588" width="1.28515625" style="171" customWidth="1"/>
    <col min="3589" max="3589" width="71.42578125" style="171" customWidth="1"/>
    <col min="3590" max="3590" width="6.5703125" style="171" bestFit="1" customWidth="1"/>
    <col min="3591" max="3592" width="6.5703125" style="171" customWidth="1"/>
    <col min="3593" max="3593" width="4" style="171" bestFit="1" customWidth="1"/>
    <col min="3594" max="3596" width="6.5703125" style="171" bestFit="1" customWidth="1"/>
    <col min="3597" max="3597" width="6.5703125" style="171" customWidth="1"/>
    <col min="3598" max="3600" width="6.5703125" style="171" bestFit="1" customWidth="1"/>
    <col min="3601" max="3602" width="3" style="171" bestFit="1" customWidth="1"/>
    <col min="3603" max="3603" width="4.140625" style="171" customWidth="1"/>
    <col min="3604" max="3605" width="4" style="171" bestFit="1" customWidth="1"/>
    <col min="3606" max="3606" width="5.5703125" style="171" bestFit="1" customWidth="1"/>
    <col min="3607" max="3607" width="0.28515625" style="171" customWidth="1"/>
    <col min="3608" max="3608" width="7.42578125" style="171" customWidth="1"/>
    <col min="3609" max="3609" width="7.5703125" style="171" customWidth="1"/>
    <col min="3610" max="3610" width="7.5703125" style="171" bestFit="1" customWidth="1"/>
    <col min="3611" max="3840" width="11.42578125" style="171"/>
    <col min="3841" max="3841" width="0.140625" style="171" customWidth="1"/>
    <col min="3842" max="3842" width="2.7109375" style="171" customWidth="1"/>
    <col min="3843" max="3843" width="15.42578125" style="171" customWidth="1"/>
    <col min="3844" max="3844" width="1.28515625" style="171" customWidth="1"/>
    <col min="3845" max="3845" width="71.42578125" style="171" customWidth="1"/>
    <col min="3846" max="3846" width="6.5703125" style="171" bestFit="1" customWidth="1"/>
    <col min="3847" max="3848" width="6.5703125" style="171" customWidth="1"/>
    <col min="3849" max="3849" width="4" style="171" bestFit="1" customWidth="1"/>
    <col min="3850" max="3852" width="6.5703125" style="171" bestFit="1" customWidth="1"/>
    <col min="3853" max="3853" width="6.5703125" style="171" customWidth="1"/>
    <col min="3854" max="3856" width="6.5703125" style="171" bestFit="1" customWidth="1"/>
    <col min="3857" max="3858" width="3" style="171" bestFit="1" customWidth="1"/>
    <col min="3859" max="3859" width="4.140625" style="171" customWidth="1"/>
    <col min="3860" max="3861" width="4" style="171" bestFit="1" customWidth="1"/>
    <col min="3862" max="3862" width="5.5703125" style="171" bestFit="1" customWidth="1"/>
    <col min="3863" max="3863" width="0.28515625" style="171" customWidth="1"/>
    <col min="3864" max="3864" width="7.42578125" style="171" customWidth="1"/>
    <col min="3865" max="3865" width="7.5703125" style="171" customWidth="1"/>
    <col min="3866" max="3866" width="7.5703125" style="171" bestFit="1" customWidth="1"/>
    <col min="3867" max="4096" width="11.42578125" style="171"/>
    <col min="4097" max="4097" width="0.140625" style="171" customWidth="1"/>
    <col min="4098" max="4098" width="2.7109375" style="171" customWidth="1"/>
    <col min="4099" max="4099" width="15.42578125" style="171" customWidth="1"/>
    <col min="4100" max="4100" width="1.28515625" style="171" customWidth="1"/>
    <col min="4101" max="4101" width="71.42578125" style="171" customWidth="1"/>
    <col min="4102" max="4102" width="6.5703125" style="171" bestFit="1" customWidth="1"/>
    <col min="4103" max="4104" width="6.5703125" style="171" customWidth="1"/>
    <col min="4105" max="4105" width="4" style="171" bestFit="1" customWidth="1"/>
    <col min="4106" max="4108" width="6.5703125" style="171" bestFit="1" customWidth="1"/>
    <col min="4109" max="4109" width="6.5703125" style="171" customWidth="1"/>
    <col min="4110" max="4112" width="6.5703125" style="171" bestFit="1" customWidth="1"/>
    <col min="4113" max="4114" width="3" style="171" bestFit="1" customWidth="1"/>
    <col min="4115" max="4115" width="4.140625" style="171" customWidth="1"/>
    <col min="4116" max="4117" width="4" style="171" bestFit="1" customWidth="1"/>
    <col min="4118" max="4118" width="5.5703125" style="171" bestFit="1" customWidth="1"/>
    <col min="4119" max="4119" width="0.28515625" style="171" customWidth="1"/>
    <col min="4120" max="4120" width="7.42578125" style="171" customWidth="1"/>
    <col min="4121" max="4121" width="7.5703125" style="171" customWidth="1"/>
    <col min="4122" max="4122" width="7.5703125" style="171" bestFit="1" customWidth="1"/>
    <col min="4123" max="4352" width="11.42578125" style="171"/>
    <col min="4353" max="4353" width="0.140625" style="171" customWidth="1"/>
    <col min="4354" max="4354" width="2.7109375" style="171" customWidth="1"/>
    <col min="4355" max="4355" width="15.42578125" style="171" customWidth="1"/>
    <col min="4356" max="4356" width="1.28515625" style="171" customWidth="1"/>
    <col min="4357" max="4357" width="71.42578125" style="171" customWidth="1"/>
    <col min="4358" max="4358" width="6.5703125" style="171" bestFit="1" customWidth="1"/>
    <col min="4359" max="4360" width="6.5703125" style="171" customWidth="1"/>
    <col min="4361" max="4361" width="4" style="171" bestFit="1" customWidth="1"/>
    <col min="4362" max="4364" width="6.5703125" style="171" bestFit="1" customWidth="1"/>
    <col min="4365" max="4365" width="6.5703125" style="171" customWidth="1"/>
    <col min="4366" max="4368" width="6.5703125" style="171" bestFit="1" customWidth="1"/>
    <col min="4369" max="4370" width="3" style="171" bestFit="1" customWidth="1"/>
    <col min="4371" max="4371" width="4.140625" style="171" customWidth="1"/>
    <col min="4372" max="4373" width="4" style="171" bestFit="1" customWidth="1"/>
    <col min="4374" max="4374" width="5.5703125" style="171" bestFit="1" customWidth="1"/>
    <col min="4375" max="4375" width="0.28515625" style="171" customWidth="1"/>
    <col min="4376" max="4376" width="7.42578125" style="171" customWidth="1"/>
    <col min="4377" max="4377" width="7.5703125" style="171" customWidth="1"/>
    <col min="4378" max="4378" width="7.5703125" style="171" bestFit="1" customWidth="1"/>
    <col min="4379" max="4608" width="11.42578125" style="171"/>
    <col min="4609" max="4609" width="0.140625" style="171" customWidth="1"/>
    <col min="4610" max="4610" width="2.7109375" style="171" customWidth="1"/>
    <col min="4611" max="4611" width="15.42578125" style="171" customWidth="1"/>
    <col min="4612" max="4612" width="1.28515625" style="171" customWidth="1"/>
    <col min="4613" max="4613" width="71.42578125" style="171" customWidth="1"/>
    <col min="4614" max="4614" width="6.5703125" style="171" bestFit="1" customWidth="1"/>
    <col min="4615" max="4616" width="6.5703125" style="171" customWidth="1"/>
    <col min="4617" max="4617" width="4" style="171" bestFit="1" customWidth="1"/>
    <col min="4618" max="4620" width="6.5703125" style="171" bestFit="1" customWidth="1"/>
    <col min="4621" max="4621" width="6.5703125" style="171" customWidth="1"/>
    <col min="4622" max="4624" width="6.5703125" style="171" bestFit="1" customWidth="1"/>
    <col min="4625" max="4626" width="3" style="171" bestFit="1" customWidth="1"/>
    <col min="4627" max="4627" width="4.140625" style="171" customWidth="1"/>
    <col min="4628" max="4629" width="4" style="171" bestFit="1" customWidth="1"/>
    <col min="4630" max="4630" width="5.5703125" style="171" bestFit="1" customWidth="1"/>
    <col min="4631" max="4631" width="0.28515625" style="171" customWidth="1"/>
    <col min="4632" max="4632" width="7.42578125" style="171" customWidth="1"/>
    <col min="4633" max="4633" width="7.5703125" style="171" customWidth="1"/>
    <col min="4634" max="4634" width="7.5703125" style="171" bestFit="1" customWidth="1"/>
    <col min="4635" max="4864" width="11.42578125" style="171"/>
    <col min="4865" max="4865" width="0.140625" style="171" customWidth="1"/>
    <col min="4866" max="4866" width="2.7109375" style="171" customWidth="1"/>
    <col min="4867" max="4867" width="15.42578125" style="171" customWidth="1"/>
    <col min="4868" max="4868" width="1.28515625" style="171" customWidth="1"/>
    <col min="4869" max="4869" width="71.42578125" style="171" customWidth="1"/>
    <col min="4870" max="4870" width="6.5703125" style="171" bestFit="1" customWidth="1"/>
    <col min="4871" max="4872" width="6.5703125" style="171" customWidth="1"/>
    <col min="4873" max="4873" width="4" style="171" bestFit="1" customWidth="1"/>
    <col min="4874" max="4876" width="6.5703125" style="171" bestFit="1" customWidth="1"/>
    <col min="4877" max="4877" width="6.5703125" style="171" customWidth="1"/>
    <col min="4878" max="4880" width="6.5703125" style="171" bestFit="1" customWidth="1"/>
    <col min="4881" max="4882" width="3" style="171" bestFit="1" customWidth="1"/>
    <col min="4883" max="4883" width="4.140625" style="171" customWidth="1"/>
    <col min="4884" max="4885" width="4" style="171" bestFit="1" customWidth="1"/>
    <col min="4886" max="4886" width="5.5703125" style="171" bestFit="1" customWidth="1"/>
    <col min="4887" max="4887" width="0.28515625" style="171" customWidth="1"/>
    <col min="4888" max="4888" width="7.42578125" style="171" customWidth="1"/>
    <col min="4889" max="4889" width="7.5703125" style="171" customWidth="1"/>
    <col min="4890" max="4890" width="7.5703125" style="171" bestFit="1" customWidth="1"/>
    <col min="4891" max="5120" width="11.42578125" style="171"/>
    <col min="5121" max="5121" width="0.140625" style="171" customWidth="1"/>
    <col min="5122" max="5122" width="2.7109375" style="171" customWidth="1"/>
    <col min="5123" max="5123" width="15.42578125" style="171" customWidth="1"/>
    <col min="5124" max="5124" width="1.28515625" style="171" customWidth="1"/>
    <col min="5125" max="5125" width="71.42578125" style="171" customWidth="1"/>
    <col min="5126" max="5126" width="6.5703125" style="171" bestFit="1" customWidth="1"/>
    <col min="5127" max="5128" width="6.5703125" style="171" customWidth="1"/>
    <col min="5129" max="5129" width="4" style="171" bestFit="1" customWidth="1"/>
    <col min="5130" max="5132" width="6.5703125" style="171" bestFit="1" customWidth="1"/>
    <col min="5133" max="5133" width="6.5703125" style="171" customWidth="1"/>
    <col min="5134" max="5136" width="6.5703125" style="171" bestFit="1" customWidth="1"/>
    <col min="5137" max="5138" width="3" style="171" bestFit="1" customWidth="1"/>
    <col min="5139" max="5139" width="4.140625" style="171" customWidth="1"/>
    <col min="5140" max="5141" width="4" style="171" bestFit="1" customWidth="1"/>
    <col min="5142" max="5142" width="5.5703125" style="171" bestFit="1" customWidth="1"/>
    <col min="5143" max="5143" width="0.28515625" style="171" customWidth="1"/>
    <col min="5144" max="5144" width="7.42578125" style="171" customWidth="1"/>
    <col min="5145" max="5145" width="7.5703125" style="171" customWidth="1"/>
    <col min="5146" max="5146" width="7.5703125" style="171" bestFit="1" customWidth="1"/>
    <col min="5147" max="5376" width="11.42578125" style="171"/>
    <col min="5377" max="5377" width="0.140625" style="171" customWidth="1"/>
    <col min="5378" max="5378" width="2.7109375" style="171" customWidth="1"/>
    <col min="5379" max="5379" width="15.42578125" style="171" customWidth="1"/>
    <col min="5380" max="5380" width="1.28515625" style="171" customWidth="1"/>
    <col min="5381" max="5381" width="71.42578125" style="171" customWidth="1"/>
    <col min="5382" max="5382" width="6.5703125" style="171" bestFit="1" customWidth="1"/>
    <col min="5383" max="5384" width="6.5703125" style="171" customWidth="1"/>
    <col min="5385" max="5385" width="4" style="171" bestFit="1" customWidth="1"/>
    <col min="5386" max="5388" width="6.5703125" style="171" bestFit="1" customWidth="1"/>
    <col min="5389" max="5389" width="6.5703125" style="171" customWidth="1"/>
    <col min="5390" max="5392" width="6.5703125" style="171" bestFit="1" customWidth="1"/>
    <col min="5393" max="5394" width="3" style="171" bestFit="1" customWidth="1"/>
    <col min="5395" max="5395" width="4.140625" style="171" customWidth="1"/>
    <col min="5396" max="5397" width="4" style="171" bestFit="1" customWidth="1"/>
    <col min="5398" max="5398" width="5.5703125" style="171" bestFit="1" customWidth="1"/>
    <col min="5399" max="5399" width="0.28515625" style="171" customWidth="1"/>
    <col min="5400" max="5400" width="7.42578125" style="171" customWidth="1"/>
    <col min="5401" max="5401" width="7.5703125" style="171" customWidth="1"/>
    <col min="5402" max="5402" width="7.5703125" style="171" bestFit="1" customWidth="1"/>
    <col min="5403" max="5632" width="11.42578125" style="171"/>
    <col min="5633" max="5633" width="0.140625" style="171" customWidth="1"/>
    <col min="5634" max="5634" width="2.7109375" style="171" customWidth="1"/>
    <col min="5635" max="5635" width="15.42578125" style="171" customWidth="1"/>
    <col min="5636" max="5636" width="1.28515625" style="171" customWidth="1"/>
    <col min="5637" max="5637" width="71.42578125" style="171" customWidth="1"/>
    <col min="5638" max="5638" width="6.5703125" style="171" bestFit="1" customWidth="1"/>
    <col min="5639" max="5640" width="6.5703125" style="171" customWidth="1"/>
    <col min="5641" max="5641" width="4" style="171" bestFit="1" customWidth="1"/>
    <col min="5642" max="5644" width="6.5703125" style="171" bestFit="1" customWidth="1"/>
    <col min="5645" max="5645" width="6.5703125" style="171" customWidth="1"/>
    <col min="5646" max="5648" width="6.5703125" style="171" bestFit="1" customWidth="1"/>
    <col min="5649" max="5650" width="3" style="171" bestFit="1" customWidth="1"/>
    <col min="5651" max="5651" width="4.140625" style="171" customWidth="1"/>
    <col min="5652" max="5653" width="4" style="171" bestFit="1" customWidth="1"/>
    <col min="5654" max="5654" width="5.5703125" style="171" bestFit="1" customWidth="1"/>
    <col min="5655" max="5655" width="0.28515625" style="171" customWidth="1"/>
    <col min="5656" max="5656" width="7.42578125" style="171" customWidth="1"/>
    <col min="5657" max="5657" width="7.5703125" style="171" customWidth="1"/>
    <col min="5658" max="5658" width="7.5703125" style="171" bestFit="1" customWidth="1"/>
    <col min="5659" max="5888" width="11.42578125" style="171"/>
    <col min="5889" max="5889" width="0.140625" style="171" customWidth="1"/>
    <col min="5890" max="5890" width="2.7109375" style="171" customWidth="1"/>
    <col min="5891" max="5891" width="15.42578125" style="171" customWidth="1"/>
    <col min="5892" max="5892" width="1.28515625" style="171" customWidth="1"/>
    <col min="5893" max="5893" width="71.42578125" style="171" customWidth="1"/>
    <col min="5894" max="5894" width="6.5703125" style="171" bestFit="1" customWidth="1"/>
    <col min="5895" max="5896" width="6.5703125" style="171" customWidth="1"/>
    <col min="5897" max="5897" width="4" style="171" bestFit="1" customWidth="1"/>
    <col min="5898" max="5900" width="6.5703125" style="171" bestFit="1" customWidth="1"/>
    <col min="5901" max="5901" width="6.5703125" style="171" customWidth="1"/>
    <col min="5902" max="5904" width="6.5703125" style="171" bestFit="1" customWidth="1"/>
    <col min="5905" max="5906" width="3" style="171" bestFit="1" customWidth="1"/>
    <col min="5907" max="5907" width="4.140625" style="171" customWidth="1"/>
    <col min="5908" max="5909" width="4" style="171" bestFit="1" customWidth="1"/>
    <col min="5910" max="5910" width="5.5703125" style="171" bestFit="1" customWidth="1"/>
    <col min="5911" max="5911" width="0.28515625" style="171" customWidth="1"/>
    <col min="5912" max="5912" width="7.42578125" style="171" customWidth="1"/>
    <col min="5913" max="5913" width="7.5703125" style="171" customWidth="1"/>
    <col min="5914" max="5914" width="7.5703125" style="171" bestFit="1" customWidth="1"/>
    <col min="5915" max="6144" width="11.42578125" style="171"/>
    <col min="6145" max="6145" width="0.140625" style="171" customWidth="1"/>
    <col min="6146" max="6146" width="2.7109375" style="171" customWidth="1"/>
    <col min="6147" max="6147" width="15.42578125" style="171" customWidth="1"/>
    <col min="6148" max="6148" width="1.28515625" style="171" customWidth="1"/>
    <col min="6149" max="6149" width="71.42578125" style="171" customWidth="1"/>
    <col min="6150" max="6150" width="6.5703125" style="171" bestFit="1" customWidth="1"/>
    <col min="6151" max="6152" width="6.5703125" style="171" customWidth="1"/>
    <col min="6153" max="6153" width="4" style="171" bestFit="1" customWidth="1"/>
    <col min="6154" max="6156" width="6.5703125" style="171" bestFit="1" customWidth="1"/>
    <col min="6157" max="6157" width="6.5703125" style="171" customWidth="1"/>
    <col min="6158" max="6160" width="6.5703125" style="171" bestFit="1" customWidth="1"/>
    <col min="6161" max="6162" width="3" style="171" bestFit="1" customWidth="1"/>
    <col min="6163" max="6163" width="4.140625" style="171" customWidth="1"/>
    <col min="6164" max="6165" width="4" style="171" bestFit="1" customWidth="1"/>
    <col min="6166" max="6166" width="5.5703125" style="171" bestFit="1" customWidth="1"/>
    <col min="6167" max="6167" width="0.28515625" style="171" customWidth="1"/>
    <col min="6168" max="6168" width="7.42578125" style="171" customWidth="1"/>
    <col min="6169" max="6169" width="7.5703125" style="171" customWidth="1"/>
    <col min="6170" max="6170" width="7.5703125" style="171" bestFit="1" customWidth="1"/>
    <col min="6171" max="6400" width="11.42578125" style="171"/>
    <col min="6401" max="6401" width="0.140625" style="171" customWidth="1"/>
    <col min="6402" max="6402" width="2.7109375" style="171" customWidth="1"/>
    <col min="6403" max="6403" width="15.42578125" style="171" customWidth="1"/>
    <col min="6404" max="6404" width="1.28515625" style="171" customWidth="1"/>
    <col min="6405" max="6405" width="71.42578125" style="171" customWidth="1"/>
    <col min="6406" max="6406" width="6.5703125" style="171" bestFit="1" customWidth="1"/>
    <col min="6407" max="6408" width="6.5703125" style="171" customWidth="1"/>
    <col min="6409" max="6409" width="4" style="171" bestFit="1" customWidth="1"/>
    <col min="6410" max="6412" width="6.5703125" style="171" bestFit="1" customWidth="1"/>
    <col min="6413" max="6413" width="6.5703125" style="171" customWidth="1"/>
    <col min="6414" max="6416" width="6.5703125" style="171" bestFit="1" customWidth="1"/>
    <col min="6417" max="6418" width="3" style="171" bestFit="1" customWidth="1"/>
    <col min="6419" max="6419" width="4.140625" style="171" customWidth="1"/>
    <col min="6420" max="6421" width="4" style="171" bestFit="1" customWidth="1"/>
    <col min="6422" max="6422" width="5.5703125" style="171" bestFit="1" customWidth="1"/>
    <col min="6423" max="6423" width="0.28515625" style="171" customWidth="1"/>
    <col min="6424" max="6424" width="7.42578125" style="171" customWidth="1"/>
    <col min="6425" max="6425" width="7.5703125" style="171" customWidth="1"/>
    <col min="6426" max="6426" width="7.5703125" style="171" bestFit="1" customWidth="1"/>
    <col min="6427" max="6656" width="11.42578125" style="171"/>
    <col min="6657" max="6657" width="0.140625" style="171" customWidth="1"/>
    <col min="6658" max="6658" width="2.7109375" style="171" customWidth="1"/>
    <col min="6659" max="6659" width="15.42578125" style="171" customWidth="1"/>
    <col min="6660" max="6660" width="1.28515625" style="171" customWidth="1"/>
    <col min="6661" max="6661" width="71.42578125" style="171" customWidth="1"/>
    <col min="6662" max="6662" width="6.5703125" style="171" bestFit="1" customWidth="1"/>
    <col min="6663" max="6664" width="6.5703125" style="171" customWidth="1"/>
    <col min="6665" max="6665" width="4" style="171" bestFit="1" customWidth="1"/>
    <col min="6666" max="6668" width="6.5703125" style="171" bestFit="1" customWidth="1"/>
    <col min="6669" max="6669" width="6.5703125" style="171" customWidth="1"/>
    <col min="6670" max="6672" width="6.5703125" style="171" bestFit="1" customWidth="1"/>
    <col min="6673" max="6674" width="3" style="171" bestFit="1" customWidth="1"/>
    <col min="6675" max="6675" width="4.140625" style="171" customWidth="1"/>
    <col min="6676" max="6677" width="4" style="171" bestFit="1" customWidth="1"/>
    <col min="6678" max="6678" width="5.5703125" style="171" bestFit="1" customWidth="1"/>
    <col min="6679" max="6679" width="0.28515625" style="171" customWidth="1"/>
    <col min="6680" max="6680" width="7.42578125" style="171" customWidth="1"/>
    <col min="6681" max="6681" width="7.5703125" style="171" customWidth="1"/>
    <col min="6682" max="6682" width="7.5703125" style="171" bestFit="1" customWidth="1"/>
    <col min="6683" max="6912" width="11.42578125" style="171"/>
    <col min="6913" max="6913" width="0.140625" style="171" customWidth="1"/>
    <col min="6914" max="6914" width="2.7109375" style="171" customWidth="1"/>
    <col min="6915" max="6915" width="15.42578125" style="171" customWidth="1"/>
    <col min="6916" max="6916" width="1.28515625" style="171" customWidth="1"/>
    <col min="6917" max="6917" width="71.42578125" style="171" customWidth="1"/>
    <col min="6918" max="6918" width="6.5703125" style="171" bestFit="1" customWidth="1"/>
    <col min="6919" max="6920" width="6.5703125" style="171" customWidth="1"/>
    <col min="6921" max="6921" width="4" style="171" bestFit="1" customWidth="1"/>
    <col min="6922" max="6924" width="6.5703125" style="171" bestFit="1" customWidth="1"/>
    <col min="6925" max="6925" width="6.5703125" style="171" customWidth="1"/>
    <col min="6926" max="6928" width="6.5703125" style="171" bestFit="1" customWidth="1"/>
    <col min="6929" max="6930" width="3" style="171" bestFit="1" customWidth="1"/>
    <col min="6931" max="6931" width="4.140625" style="171" customWidth="1"/>
    <col min="6932" max="6933" width="4" style="171" bestFit="1" customWidth="1"/>
    <col min="6934" max="6934" width="5.5703125" style="171" bestFit="1" customWidth="1"/>
    <col min="6935" max="6935" width="0.28515625" style="171" customWidth="1"/>
    <col min="6936" max="6936" width="7.42578125" style="171" customWidth="1"/>
    <col min="6937" max="6937" width="7.5703125" style="171" customWidth="1"/>
    <col min="6938" max="6938" width="7.5703125" style="171" bestFit="1" customWidth="1"/>
    <col min="6939" max="7168" width="11.42578125" style="171"/>
    <col min="7169" max="7169" width="0.140625" style="171" customWidth="1"/>
    <col min="7170" max="7170" width="2.7109375" style="171" customWidth="1"/>
    <col min="7171" max="7171" width="15.42578125" style="171" customWidth="1"/>
    <col min="7172" max="7172" width="1.28515625" style="171" customWidth="1"/>
    <col min="7173" max="7173" width="71.42578125" style="171" customWidth="1"/>
    <col min="7174" max="7174" width="6.5703125" style="171" bestFit="1" customWidth="1"/>
    <col min="7175" max="7176" width="6.5703125" style="171" customWidth="1"/>
    <col min="7177" max="7177" width="4" style="171" bestFit="1" customWidth="1"/>
    <col min="7178" max="7180" width="6.5703125" style="171" bestFit="1" customWidth="1"/>
    <col min="7181" max="7181" width="6.5703125" style="171" customWidth="1"/>
    <col min="7182" max="7184" width="6.5703125" style="171" bestFit="1" customWidth="1"/>
    <col min="7185" max="7186" width="3" style="171" bestFit="1" customWidth="1"/>
    <col min="7187" max="7187" width="4.140625" style="171" customWidth="1"/>
    <col min="7188" max="7189" width="4" style="171" bestFit="1" customWidth="1"/>
    <col min="7190" max="7190" width="5.5703125" style="171" bestFit="1" customWidth="1"/>
    <col min="7191" max="7191" width="0.28515625" style="171" customWidth="1"/>
    <col min="7192" max="7192" width="7.42578125" style="171" customWidth="1"/>
    <col min="7193" max="7193" width="7.5703125" style="171" customWidth="1"/>
    <col min="7194" max="7194" width="7.5703125" style="171" bestFit="1" customWidth="1"/>
    <col min="7195" max="7424" width="11.42578125" style="171"/>
    <col min="7425" max="7425" width="0.140625" style="171" customWidth="1"/>
    <col min="7426" max="7426" width="2.7109375" style="171" customWidth="1"/>
    <col min="7427" max="7427" width="15.42578125" style="171" customWidth="1"/>
    <col min="7428" max="7428" width="1.28515625" style="171" customWidth="1"/>
    <col min="7429" max="7429" width="71.42578125" style="171" customWidth="1"/>
    <col min="7430" max="7430" width="6.5703125" style="171" bestFit="1" customWidth="1"/>
    <col min="7431" max="7432" width="6.5703125" style="171" customWidth="1"/>
    <col min="7433" max="7433" width="4" style="171" bestFit="1" customWidth="1"/>
    <col min="7434" max="7436" width="6.5703125" style="171" bestFit="1" customWidth="1"/>
    <col min="7437" max="7437" width="6.5703125" style="171" customWidth="1"/>
    <col min="7438" max="7440" width="6.5703125" style="171" bestFit="1" customWidth="1"/>
    <col min="7441" max="7442" width="3" style="171" bestFit="1" customWidth="1"/>
    <col min="7443" max="7443" width="4.140625" style="171" customWidth="1"/>
    <col min="7444" max="7445" width="4" style="171" bestFit="1" customWidth="1"/>
    <col min="7446" max="7446" width="5.5703125" style="171" bestFit="1" customWidth="1"/>
    <col min="7447" max="7447" width="0.28515625" style="171" customWidth="1"/>
    <col min="7448" max="7448" width="7.42578125" style="171" customWidth="1"/>
    <col min="7449" max="7449" width="7.5703125" style="171" customWidth="1"/>
    <col min="7450" max="7450" width="7.5703125" style="171" bestFit="1" customWidth="1"/>
    <col min="7451" max="7680" width="11.42578125" style="171"/>
    <col min="7681" max="7681" width="0.140625" style="171" customWidth="1"/>
    <col min="7682" max="7682" width="2.7109375" style="171" customWidth="1"/>
    <col min="7683" max="7683" width="15.42578125" style="171" customWidth="1"/>
    <col min="7684" max="7684" width="1.28515625" style="171" customWidth="1"/>
    <col min="7685" max="7685" width="71.42578125" style="171" customWidth="1"/>
    <col min="7686" max="7686" width="6.5703125" style="171" bestFit="1" customWidth="1"/>
    <col min="7687" max="7688" width="6.5703125" style="171" customWidth="1"/>
    <col min="7689" max="7689" width="4" style="171" bestFit="1" customWidth="1"/>
    <col min="7690" max="7692" width="6.5703125" style="171" bestFit="1" customWidth="1"/>
    <col min="7693" max="7693" width="6.5703125" style="171" customWidth="1"/>
    <col min="7694" max="7696" width="6.5703125" style="171" bestFit="1" customWidth="1"/>
    <col min="7697" max="7698" width="3" style="171" bestFit="1" customWidth="1"/>
    <col min="7699" max="7699" width="4.140625" style="171" customWidth="1"/>
    <col min="7700" max="7701" width="4" style="171" bestFit="1" customWidth="1"/>
    <col min="7702" max="7702" width="5.5703125" style="171" bestFit="1" customWidth="1"/>
    <col min="7703" max="7703" width="0.28515625" style="171" customWidth="1"/>
    <col min="7704" max="7704" width="7.42578125" style="171" customWidth="1"/>
    <col min="7705" max="7705" width="7.5703125" style="171" customWidth="1"/>
    <col min="7706" max="7706" width="7.5703125" style="171" bestFit="1" customWidth="1"/>
    <col min="7707" max="7936" width="11.42578125" style="171"/>
    <col min="7937" max="7937" width="0.140625" style="171" customWidth="1"/>
    <col min="7938" max="7938" width="2.7109375" style="171" customWidth="1"/>
    <col min="7939" max="7939" width="15.42578125" style="171" customWidth="1"/>
    <col min="7940" max="7940" width="1.28515625" style="171" customWidth="1"/>
    <col min="7941" max="7941" width="71.42578125" style="171" customWidth="1"/>
    <col min="7942" max="7942" width="6.5703125" style="171" bestFit="1" customWidth="1"/>
    <col min="7943" max="7944" width="6.5703125" style="171" customWidth="1"/>
    <col min="7945" max="7945" width="4" style="171" bestFit="1" customWidth="1"/>
    <col min="7946" max="7948" width="6.5703125" style="171" bestFit="1" customWidth="1"/>
    <col min="7949" max="7949" width="6.5703125" style="171" customWidth="1"/>
    <col min="7950" max="7952" width="6.5703125" style="171" bestFit="1" customWidth="1"/>
    <col min="7953" max="7954" width="3" style="171" bestFit="1" customWidth="1"/>
    <col min="7955" max="7955" width="4.140625" style="171" customWidth="1"/>
    <col min="7956" max="7957" width="4" style="171" bestFit="1" customWidth="1"/>
    <col min="7958" max="7958" width="5.5703125" style="171" bestFit="1" customWidth="1"/>
    <col min="7959" max="7959" width="0.28515625" style="171" customWidth="1"/>
    <col min="7960" max="7960" width="7.42578125" style="171" customWidth="1"/>
    <col min="7961" max="7961" width="7.5703125" style="171" customWidth="1"/>
    <col min="7962" max="7962" width="7.5703125" style="171" bestFit="1" customWidth="1"/>
    <col min="7963" max="8192" width="11.42578125" style="171"/>
    <col min="8193" max="8193" width="0.140625" style="171" customWidth="1"/>
    <col min="8194" max="8194" width="2.7109375" style="171" customWidth="1"/>
    <col min="8195" max="8195" width="15.42578125" style="171" customWidth="1"/>
    <col min="8196" max="8196" width="1.28515625" style="171" customWidth="1"/>
    <col min="8197" max="8197" width="71.42578125" style="171" customWidth="1"/>
    <col min="8198" max="8198" width="6.5703125" style="171" bestFit="1" customWidth="1"/>
    <col min="8199" max="8200" width="6.5703125" style="171" customWidth="1"/>
    <col min="8201" max="8201" width="4" style="171" bestFit="1" customWidth="1"/>
    <col min="8202" max="8204" width="6.5703125" style="171" bestFit="1" customWidth="1"/>
    <col min="8205" max="8205" width="6.5703125" style="171" customWidth="1"/>
    <col min="8206" max="8208" width="6.5703125" style="171" bestFit="1" customWidth="1"/>
    <col min="8209" max="8210" width="3" style="171" bestFit="1" customWidth="1"/>
    <col min="8211" max="8211" width="4.140625" style="171" customWidth="1"/>
    <col min="8212" max="8213" width="4" style="171" bestFit="1" customWidth="1"/>
    <col min="8214" max="8214" width="5.5703125" style="171" bestFit="1" customWidth="1"/>
    <col min="8215" max="8215" width="0.28515625" style="171" customWidth="1"/>
    <col min="8216" max="8216" width="7.42578125" style="171" customWidth="1"/>
    <col min="8217" max="8217" width="7.5703125" style="171" customWidth="1"/>
    <col min="8218" max="8218" width="7.5703125" style="171" bestFit="1" customWidth="1"/>
    <col min="8219" max="8448" width="11.42578125" style="171"/>
    <col min="8449" max="8449" width="0.140625" style="171" customWidth="1"/>
    <col min="8450" max="8450" width="2.7109375" style="171" customWidth="1"/>
    <col min="8451" max="8451" width="15.42578125" style="171" customWidth="1"/>
    <col min="8452" max="8452" width="1.28515625" style="171" customWidth="1"/>
    <col min="8453" max="8453" width="71.42578125" style="171" customWidth="1"/>
    <col min="8454" max="8454" width="6.5703125" style="171" bestFit="1" customWidth="1"/>
    <col min="8455" max="8456" width="6.5703125" style="171" customWidth="1"/>
    <col min="8457" max="8457" width="4" style="171" bestFit="1" customWidth="1"/>
    <col min="8458" max="8460" width="6.5703125" style="171" bestFit="1" customWidth="1"/>
    <col min="8461" max="8461" width="6.5703125" style="171" customWidth="1"/>
    <col min="8462" max="8464" width="6.5703125" style="171" bestFit="1" customWidth="1"/>
    <col min="8465" max="8466" width="3" style="171" bestFit="1" customWidth="1"/>
    <col min="8467" max="8467" width="4.140625" style="171" customWidth="1"/>
    <col min="8468" max="8469" width="4" style="171" bestFit="1" customWidth="1"/>
    <col min="8470" max="8470" width="5.5703125" style="171" bestFit="1" customWidth="1"/>
    <col min="8471" max="8471" width="0.28515625" style="171" customWidth="1"/>
    <col min="8472" max="8472" width="7.42578125" style="171" customWidth="1"/>
    <col min="8473" max="8473" width="7.5703125" style="171" customWidth="1"/>
    <col min="8474" max="8474" width="7.5703125" style="171" bestFit="1" customWidth="1"/>
    <col min="8475" max="8704" width="11.42578125" style="171"/>
    <col min="8705" max="8705" width="0.140625" style="171" customWidth="1"/>
    <col min="8706" max="8706" width="2.7109375" style="171" customWidth="1"/>
    <col min="8707" max="8707" width="15.42578125" style="171" customWidth="1"/>
    <col min="8708" max="8708" width="1.28515625" style="171" customWidth="1"/>
    <col min="8709" max="8709" width="71.42578125" style="171" customWidth="1"/>
    <col min="8710" max="8710" width="6.5703125" style="171" bestFit="1" customWidth="1"/>
    <col min="8711" max="8712" width="6.5703125" style="171" customWidth="1"/>
    <col min="8713" max="8713" width="4" style="171" bestFit="1" customWidth="1"/>
    <col min="8714" max="8716" width="6.5703125" style="171" bestFit="1" customWidth="1"/>
    <col min="8717" max="8717" width="6.5703125" style="171" customWidth="1"/>
    <col min="8718" max="8720" width="6.5703125" style="171" bestFit="1" customWidth="1"/>
    <col min="8721" max="8722" width="3" style="171" bestFit="1" customWidth="1"/>
    <col min="8723" max="8723" width="4.140625" style="171" customWidth="1"/>
    <col min="8724" max="8725" width="4" style="171" bestFit="1" customWidth="1"/>
    <col min="8726" max="8726" width="5.5703125" style="171" bestFit="1" customWidth="1"/>
    <col min="8727" max="8727" width="0.28515625" style="171" customWidth="1"/>
    <col min="8728" max="8728" width="7.42578125" style="171" customWidth="1"/>
    <col min="8729" max="8729" width="7.5703125" style="171" customWidth="1"/>
    <col min="8730" max="8730" width="7.5703125" style="171" bestFit="1" customWidth="1"/>
    <col min="8731" max="8960" width="11.42578125" style="171"/>
    <col min="8961" max="8961" width="0.140625" style="171" customWidth="1"/>
    <col min="8962" max="8962" width="2.7109375" style="171" customWidth="1"/>
    <col min="8963" max="8963" width="15.42578125" style="171" customWidth="1"/>
    <col min="8964" max="8964" width="1.28515625" style="171" customWidth="1"/>
    <col min="8965" max="8965" width="71.42578125" style="171" customWidth="1"/>
    <col min="8966" max="8966" width="6.5703125" style="171" bestFit="1" customWidth="1"/>
    <col min="8967" max="8968" width="6.5703125" style="171" customWidth="1"/>
    <col min="8969" max="8969" width="4" style="171" bestFit="1" customWidth="1"/>
    <col min="8970" max="8972" width="6.5703125" style="171" bestFit="1" customWidth="1"/>
    <col min="8973" max="8973" width="6.5703125" style="171" customWidth="1"/>
    <col min="8974" max="8976" width="6.5703125" style="171" bestFit="1" customWidth="1"/>
    <col min="8977" max="8978" width="3" style="171" bestFit="1" customWidth="1"/>
    <col min="8979" max="8979" width="4.140625" style="171" customWidth="1"/>
    <col min="8980" max="8981" width="4" style="171" bestFit="1" customWidth="1"/>
    <col min="8982" max="8982" width="5.5703125" style="171" bestFit="1" customWidth="1"/>
    <col min="8983" max="8983" width="0.28515625" style="171" customWidth="1"/>
    <col min="8984" max="8984" width="7.42578125" style="171" customWidth="1"/>
    <col min="8985" max="8985" width="7.5703125" style="171" customWidth="1"/>
    <col min="8986" max="8986" width="7.5703125" style="171" bestFit="1" customWidth="1"/>
    <col min="8987" max="9216" width="11.42578125" style="171"/>
    <col min="9217" max="9217" width="0.140625" style="171" customWidth="1"/>
    <col min="9218" max="9218" width="2.7109375" style="171" customWidth="1"/>
    <col min="9219" max="9219" width="15.42578125" style="171" customWidth="1"/>
    <col min="9220" max="9220" width="1.28515625" style="171" customWidth="1"/>
    <col min="9221" max="9221" width="71.42578125" style="171" customWidth="1"/>
    <col min="9222" max="9222" width="6.5703125" style="171" bestFit="1" customWidth="1"/>
    <col min="9223" max="9224" width="6.5703125" style="171" customWidth="1"/>
    <col min="9225" max="9225" width="4" style="171" bestFit="1" customWidth="1"/>
    <col min="9226" max="9228" width="6.5703125" style="171" bestFit="1" customWidth="1"/>
    <col min="9229" max="9229" width="6.5703125" style="171" customWidth="1"/>
    <col min="9230" max="9232" width="6.5703125" style="171" bestFit="1" customWidth="1"/>
    <col min="9233" max="9234" width="3" style="171" bestFit="1" customWidth="1"/>
    <col min="9235" max="9235" width="4.140625" style="171" customWidth="1"/>
    <col min="9236" max="9237" width="4" style="171" bestFit="1" customWidth="1"/>
    <col min="9238" max="9238" width="5.5703125" style="171" bestFit="1" customWidth="1"/>
    <col min="9239" max="9239" width="0.28515625" style="171" customWidth="1"/>
    <col min="9240" max="9240" width="7.42578125" style="171" customWidth="1"/>
    <col min="9241" max="9241" width="7.5703125" style="171" customWidth="1"/>
    <col min="9242" max="9242" width="7.5703125" style="171" bestFit="1" customWidth="1"/>
    <col min="9243" max="9472" width="11.42578125" style="171"/>
    <col min="9473" max="9473" width="0.140625" style="171" customWidth="1"/>
    <col min="9474" max="9474" width="2.7109375" style="171" customWidth="1"/>
    <col min="9475" max="9475" width="15.42578125" style="171" customWidth="1"/>
    <col min="9476" max="9476" width="1.28515625" style="171" customWidth="1"/>
    <col min="9477" max="9477" width="71.42578125" style="171" customWidth="1"/>
    <col min="9478" max="9478" width="6.5703125" style="171" bestFit="1" customWidth="1"/>
    <col min="9479" max="9480" width="6.5703125" style="171" customWidth="1"/>
    <col min="9481" max="9481" width="4" style="171" bestFit="1" customWidth="1"/>
    <col min="9482" max="9484" width="6.5703125" style="171" bestFit="1" customWidth="1"/>
    <col min="9485" max="9485" width="6.5703125" style="171" customWidth="1"/>
    <col min="9486" max="9488" width="6.5703125" style="171" bestFit="1" customWidth="1"/>
    <col min="9489" max="9490" width="3" style="171" bestFit="1" customWidth="1"/>
    <col min="9491" max="9491" width="4.140625" style="171" customWidth="1"/>
    <col min="9492" max="9493" width="4" style="171" bestFit="1" customWidth="1"/>
    <col min="9494" max="9494" width="5.5703125" style="171" bestFit="1" customWidth="1"/>
    <col min="9495" max="9495" width="0.28515625" style="171" customWidth="1"/>
    <col min="9496" max="9496" width="7.42578125" style="171" customWidth="1"/>
    <col min="9497" max="9497" width="7.5703125" style="171" customWidth="1"/>
    <col min="9498" max="9498" width="7.5703125" style="171" bestFit="1" customWidth="1"/>
    <col min="9499" max="9728" width="11.42578125" style="171"/>
    <col min="9729" max="9729" width="0.140625" style="171" customWidth="1"/>
    <col min="9730" max="9730" width="2.7109375" style="171" customWidth="1"/>
    <col min="9731" max="9731" width="15.42578125" style="171" customWidth="1"/>
    <col min="9732" max="9732" width="1.28515625" style="171" customWidth="1"/>
    <col min="9733" max="9733" width="71.42578125" style="171" customWidth="1"/>
    <col min="9734" max="9734" width="6.5703125" style="171" bestFit="1" customWidth="1"/>
    <col min="9735" max="9736" width="6.5703125" style="171" customWidth="1"/>
    <col min="9737" max="9737" width="4" style="171" bestFit="1" customWidth="1"/>
    <col min="9738" max="9740" width="6.5703125" style="171" bestFit="1" customWidth="1"/>
    <col min="9741" max="9741" width="6.5703125" style="171" customWidth="1"/>
    <col min="9742" max="9744" width="6.5703125" style="171" bestFit="1" customWidth="1"/>
    <col min="9745" max="9746" width="3" style="171" bestFit="1" customWidth="1"/>
    <col min="9747" max="9747" width="4.140625" style="171" customWidth="1"/>
    <col min="9748" max="9749" width="4" style="171" bestFit="1" customWidth="1"/>
    <col min="9750" max="9750" width="5.5703125" style="171" bestFit="1" customWidth="1"/>
    <col min="9751" max="9751" width="0.28515625" style="171" customWidth="1"/>
    <col min="9752" max="9752" width="7.42578125" style="171" customWidth="1"/>
    <col min="9753" max="9753" width="7.5703125" style="171" customWidth="1"/>
    <col min="9754" max="9754" width="7.5703125" style="171" bestFit="1" customWidth="1"/>
    <col min="9755" max="9984" width="11.42578125" style="171"/>
    <col min="9985" max="9985" width="0.140625" style="171" customWidth="1"/>
    <col min="9986" max="9986" width="2.7109375" style="171" customWidth="1"/>
    <col min="9987" max="9987" width="15.42578125" style="171" customWidth="1"/>
    <col min="9988" max="9988" width="1.28515625" style="171" customWidth="1"/>
    <col min="9989" max="9989" width="71.42578125" style="171" customWidth="1"/>
    <col min="9990" max="9990" width="6.5703125" style="171" bestFit="1" customWidth="1"/>
    <col min="9991" max="9992" width="6.5703125" style="171" customWidth="1"/>
    <col min="9993" max="9993" width="4" style="171" bestFit="1" customWidth="1"/>
    <col min="9994" max="9996" width="6.5703125" style="171" bestFit="1" customWidth="1"/>
    <col min="9997" max="9997" width="6.5703125" style="171" customWidth="1"/>
    <col min="9998" max="10000" width="6.5703125" style="171" bestFit="1" customWidth="1"/>
    <col min="10001" max="10002" width="3" style="171" bestFit="1" customWidth="1"/>
    <col min="10003" max="10003" width="4.140625" style="171" customWidth="1"/>
    <col min="10004" max="10005" width="4" style="171" bestFit="1" customWidth="1"/>
    <col min="10006" max="10006" width="5.5703125" style="171" bestFit="1" customWidth="1"/>
    <col min="10007" max="10007" width="0.28515625" style="171" customWidth="1"/>
    <col min="10008" max="10008" width="7.42578125" style="171" customWidth="1"/>
    <col min="10009" max="10009" width="7.5703125" style="171" customWidth="1"/>
    <col min="10010" max="10010" width="7.5703125" style="171" bestFit="1" customWidth="1"/>
    <col min="10011" max="10240" width="11.42578125" style="171"/>
    <col min="10241" max="10241" width="0.140625" style="171" customWidth="1"/>
    <col min="10242" max="10242" width="2.7109375" style="171" customWidth="1"/>
    <col min="10243" max="10243" width="15.42578125" style="171" customWidth="1"/>
    <col min="10244" max="10244" width="1.28515625" style="171" customWidth="1"/>
    <col min="10245" max="10245" width="71.42578125" style="171" customWidth="1"/>
    <col min="10246" max="10246" width="6.5703125" style="171" bestFit="1" customWidth="1"/>
    <col min="10247" max="10248" width="6.5703125" style="171" customWidth="1"/>
    <col min="10249" max="10249" width="4" style="171" bestFit="1" customWidth="1"/>
    <col min="10250" max="10252" width="6.5703125" style="171" bestFit="1" customWidth="1"/>
    <col min="10253" max="10253" width="6.5703125" style="171" customWidth="1"/>
    <col min="10254" max="10256" width="6.5703125" style="171" bestFit="1" customWidth="1"/>
    <col min="10257" max="10258" width="3" style="171" bestFit="1" customWidth="1"/>
    <col min="10259" max="10259" width="4.140625" style="171" customWidth="1"/>
    <col min="10260" max="10261" width="4" style="171" bestFit="1" customWidth="1"/>
    <col min="10262" max="10262" width="5.5703125" style="171" bestFit="1" customWidth="1"/>
    <col min="10263" max="10263" width="0.28515625" style="171" customWidth="1"/>
    <col min="10264" max="10264" width="7.42578125" style="171" customWidth="1"/>
    <col min="10265" max="10265" width="7.5703125" style="171" customWidth="1"/>
    <col min="10266" max="10266" width="7.5703125" style="171" bestFit="1" customWidth="1"/>
    <col min="10267" max="10496" width="11.42578125" style="171"/>
    <col min="10497" max="10497" width="0.140625" style="171" customWidth="1"/>
    <col min="10498" max="10498" width="2.7109375" style="171" customWidth="1"/>
    <col min="10499" max="10499" width="15.42578125" style="171" customWidth="1"/>
    <col min="10500" max="10500" width="1.28515625" style="171" customWidth="1"/>
    <col min="10501" max="10501" width="71.42578125" style="171" customWidth="1"/>
    <col min="10502" max="10502" width="6.5703125" style="171" bestFit="1" customWidth="1"/>
    <col min="10503" max="10504" width="6.5703125" style="171" customWidth="1"/>
    <col min="10505" max="10505" width="4" style="171" bestFit="1" customWidth="1"/>
    <col min="10506" max="10508" width="6.5703125" style="171" bestFit="1" customWidth="1"/>
    <col min="10509" max="10509" width="6.5703125" style="171" customWidth="1"/>
    <col min="10510" max="10512" width="6.5703125" style="171" bestFit="1" customWidth="1"/>
    <col min="10513" max="10514" width="3" style="171" bestFit="1" customWidth="1"/>
    <col min="10515" max="10515" width="4.140625" style="171" customWidth="1"/>
    <col min="10516" max="10517" width="4" style="171" bestFit="1" customWidth="1"/>
    <col min="10518" max="10518" width="5.5703125" style="171" bestFit="1" customWidth="1"/>
    <col min="10519" max="10519" width="0.28515625" style="171" customWidth="1"/>
    <col min="10520" max="10520" width="7.42578125" style="171" customWidth="1"/>
    <col min="10521" max="10521" width="7.5703125" style="171" customWidth="1"/>
    <col min="10522" max="10522" width="7.5703125" style="171" bestFit="1" customWidth="1"/>
    <col min="10523" max="10752" width="11.42578125" style="171"/>
    <col min="10753" max="10753" width="0.140625" style="171" customWidth="1"/>
    <col min="10754" max="10754" width="2.7109375" style="171" customWidth="1"/>
    <col min="10755" max="10755" width="15.42578125" style="171" customWidth="1"/>
    <col min="10756" max="10756" width="1.28515625" style="171" customWidth="1"/>
    <col min="10757" max="10757" width="71.42578125" style="171" customWidth="1"/>
    <col min="10758" max="10758" width="6.5703125" style="171" bestFit="1" customWidth="1"/>
    <col min="10759" max="10760" width="6.5703125" style="171" customWidth="1"/>
    <col min="10761" max="10761" width="4" style="171" bestFit="1" customWidth="1"/>
    <col min="10762" max="10764" width="6.5703125" style="171" bestFit="1" customWidth="1"/>
    <col min="10765" max="10765" width="6.5703125" style="171" customWidth="1"/>
    <col min="10766" max="10768" width="6.5703125" style="171" bestFit="1" customWidth="1"/>
    <col min="10769" max="10770" width="3" style="171" bestFit="1" customWidth="1"/>
    <col min="10771" max="10771" width="4.140625" style="171" customWidth="1"/>
    <col min="10772" max="10773" width="4" style="171" bestFit="1" customWidth="1"/>
    <col min="10774" max="10774" width="5.5703125" style="171" bestFit="1" customWidth="1"/>
    <col min="10775" max="10775" width="0.28515625" style="171" customWidth="1"/>
    <col min="10776" max="10776" width="7.42578125" style="171" customWidth="1"/>
    <col min="10777" max="10777" width="7.5703125" style="171" customWidth="1"/>
    <col min="10778" max="10778" width="7.5703125" style="171" bestFit="1" customWidth="1"/>
    <col min="10779" max="11008" width="11.42578125" style="171"/>
    <col min="11009" max="11009" width="0.140625" style="171" customWidth="1"/>
    <col min="11010" max="11010" width="2.7109375" style="171" customWidth="1"/>
    <col min="11011" max="11011" width="15.42578125" style="171" customWidth="1"/>
    <col min="11012" max="11012" width="1.28515625" style="171" customWidth="1"/>
    <col min="11013" max="11013" width="71.42578125" style="171" customWidth="1"/>
    <col min="11014" max="11014" width="6.5703125" style="171" bestFit="1" customWidth="1"/>
    <col min="11015" max="11016" width="6.5703125" style="171" customWidth="1"/>
    <col min="11017" max="11017" width="4" style="171" bestFit="1" customWidth="1"/>
    <col min="11018" max="11020" width="6.5703125" style="171" bestFit="1" customWidth="1"/>
    <col min="11021" max="11021" width="6.5703125" style="171" customWidth="1"/>
    <col min="11022" max="11024" width="6.5703125" style="171" bestFit="1" customWidth="1"/>
    <col min="11025" max="11026" width="3" style="171" bestFit="1" customWidth="1"/>
    <col min="11027" max="11027" width="4.140625" style="171" customWidth="1"/>
    <col min="11028" max="11029" width="4" style="171" bestFit="1" customWidth="1"/>
    <col min="11030" max="11030" width="5.5703125" style="171" bestFit="1" customWidth="1"/>
    <col min="11031" max="11031" width="0.28515625" style="171" customWidth="1"/>
    <col min="11032" max="11032" width="7.42578125" style="171" customWidth="1"/>
    <col min="11033" max="11033" width="7.5703125" style="171" customWidth="1"/>
    <col min="11034" max="11034" width="7.5703125" style="171" bestFit="1" customWidth="1"/>
    <col min="11035" max="11264" width="11.42578125" style="171"/>
    <col min="11265" max="11265" width="0.140625" style="171" customWidth="1"/>
    <col min="11266" max="11266" width="2.7109375" style="171" customWidth="1"/>
    <col min="11267" max="11267" width="15.42578125" style="171" customWidth="1"/>
    <col min="11268" max="11268" width="1.28515625" style="171" customWidth="1"/>
    <col min="11269" max="11269" width="71.42578125" style="171" customWidth="1"/>
    <col min="11270" max="11270" width="6.5703125" style="171" bestFit="1" customWidth="1"/>
    <col min="11271" max="11272" width="6.5703125" style="171" customWidth="1"/>
    <col min="11273" max="11273" width="4" style="171" bestFit="1" customWidth="1"/>
    <col min="11274" max="11276" width="6.5703125" style="171" bestFit="1" customWidth="1"/>
    <col min="11277" max="11277" width="6.5703125" style="171" customWidth="1"/>
    <col min="11278" max="11280" width="6.5703125" style="171" bestFit="1" customWidth="1"/>
    <col min="11281" max="11282" width="3" style="171" bestFit="1" customWidth="1"/>
    <col min="11283" max="11283" width="4.140625" style="171" customWidth="1"/>
    <col min="11284" max="11285" width="4" style="171" bestFit="1" customWidth="1"/>
    <col min="11286" max="11286" width="5.5703125" style="171" bestFit="1" customWidth="1"/>
    <col min="11287" max="11287" width="0.28515625" style="171" customWidth="1"/>
    <col min="11288" max="11288" width="7.42578125" style="171" customWidth="1"/>
    <col min="11289" max="11289" width="7.5703125" style="171" customWidth="1"/>
    <col min="11290" max="11290" width="7.5703125" style="171" bestFit="1" customWidth="1"/>
    <col min="11291" max="11520" width="11.42578125" style="171"/>
    <col min="11521" max="11521" width="0.140625" style="171" customWidth="1"/>
    <col min="11522" max="11522" width="2.7109375" style="171" customWidth="1"/>
    <col min="11523" max="11523" width="15.42578125" style="171" customWidth="1"/>
    <col min="11524" max="11524" width="1.28515625" style="171" customWidth="1"/>
    <col min="11525" max="11525" width="71.42578125" style="171" customWidth="1"/>
    <col min="11526" max="11526" width="6.5703125" style="171" bestFit="1" customWidth="1"/>
    <col min="11527" max="11528" width="6.5703125" style="171" customWidth="1"/>
    <col min="11529" max="11529" width="4" style="171" bestFit="1" customWidth="1"/>
    <col min="11530" max="11532" width="6.5703125" style="171" bestFit="1" customWidth="1"/>
    <col min="11533" max="11533" width="6.5703125" style="171" customWidth="1"/>
    <col min="11534" max="11536" width="6.5703125" style="171" bestFit="1" customWidth="1"/>
    <col min="11537" max="11538" width="3" style="171" bestFit="1" customWidth="1"/>
    <col min="11539" max="11539" width="4.140625" style="171" customWidth="1"/>
    <col min="11540" max="11541" width="4" style="171" bestFit="1" customWidth="1"/>
    <col min="11542" max="11542" width="5.5703125" style="171" bestFit="1" customWidth="1"/>
    <col min="11543" max="11543" width="0.28515625" style="171" customWidth="1"/>
    <col min="11544" max="11544" width="7.42578125" style="171" customWidth="1"/>
    <col min="11545" max="11545" width="7.5703125" style="171" customWidth="1"/>
    <col min="11546" max="11546" width="7.5703125" style="171" bestFit="1" customWidth="1"/>
    <col min="11547" max="11776" width="11.42578125" style="171"/>
    <col min="11777" max="11777" width="0.140625" style="171" customWidth="1"/>
    <col min="11778" max="11778" width="2.7109375" style="171" customWidth="1"/>
    <col min="11779" max="11779" width="15.42578125" style="171" customWidth="1"/>
    <col min="11780" max="11780" width="1.28515625" style="171" customWidth="1"/>
    <col min="11781" max="11781" width="71.42578125" style="171" customWidth="1"/>
    <col min="11782" max="11782" width="6.5703125" style="171" bestFit="1" customWidth="1"/>
    <col min="11783" max="11784" width="6.5703125" style="171" customWidth="1"/>
    <col min="11785" max="11785" width="4" style="171" bestFit="1" customWidth="1"/>
    <col min="11786" max="11788" width="6.5703125" style="171" bestFit="1" customWidth="1"/>
    <col min="11789" max="11789" width="6.5703125" style="171" customWidth="1"/>
    <col min="11790" max="11792" width="6.5703125" style="171" bestFit="1" customWidth="1"/>
    <col min="11793" max="11794" width="3" style="171" bestFit="1" customWidth="1"/>
    <col min="11795" max="11795" width="4.140625" style="171" customWidth="1"/>
    <col min="11796" max="11797" width="4" style="171" bestFit="1" customWidth="1"/>
    <col min="11798" max="11798" width="5.5703125" style="171" bestFit="1" customWidth="1"/>
    <col min="11799" max="11799" width="0.28515625" style="171" customWidth="1"/>
    <col min="11800" max="11800" width="7.42578125" style="171" customWidth="1"/>
    <col min="11801" max="11801" width="7.5703125" style="171" customWidth="1"/>
    <col min="11802" max="11802" width="7.5703125" style="171" bestFit="1" customWidth="1"/>
    <col min="11803" max="12032" width="11.42578125" style="171"/>
    <col min="12033" max="12033" width="0.140625" style="171" customWidth="1"/>
    <col min="12034" max="12034" width="2.7109375" style="171" customWidth="1"/>
    <col min="12035" max="12035" width="15.42578125" style="171" customWidth="1"/>
    <col min="12036" max="12036" width="1.28515625" style="171" customWidth="1"/>
    <col min="12037" max="12037" width="71.42578125" style="171" customWidth="1"/>
    <col min="12038" max="12038" width="6.5703125" style="171" bestFit="1" customWidth="1"/>
    <col min="12039" max="12040" width="6.5703125" style="171" customWidth="1"/>
    <col min="12041" max="12041" width="4" style="171" bestFit="1" customWidth="1"/>
    <col min="12042" max="12044" width="6.5703125" style="171" bestFit="1" customWidth="1"/>
    <col min="12045" max="12045" width="6.5703125" style="171" customWidth="1"/>
    <col min="12046" max="12048" width="6.5703125" style="171" bestFit="1" customWidth="1"/>
    <col min="12049" max="12050" width="3" style="171" bestFit="1" customWidth="1"/>
    <col min="12051" max="12051" width="4.140625" style="171" customWidth="1"/>
    <col min="12052" max="12053" width="4" style="171" bestFit="1" customWidth="1"/>
    <col min="12054" max="12054" width="5.5703125" style="171" bestFit="1" customWidth="1"/>
    <col min="12055" max="12055" width="0.28515625" style="171" customWidth="1"/>
    <col min="12056" max="12056" width="7.42578125" style="171" customWidth="1"/>
    <col min="12057" max="12057" width="7.5703125" style="171" customWidth="1"/>
    <col min="12058" max="12058" width="7.5703125" style="171" bestFit="1" customWidth="1"/>
    <col min="12059" max="12288" width="11.42578125" style="171"/>
    <col min="12289" max="12289" width="0.140625" style="171" customWidth="1"/>
    <col min="12290" max="12290" width="2.7109375" style="171" customWidth="1"/>
    <col min="12291" max="12291" width="15.42578125" style="171" customWidth="1"/>
    <col min="12292" max="12292" width="1.28515625" style="171" customWidth="1"/>
    <col min="12293" max="12293" width="71.42578125" style="171" customWidth="1"/>
    <col min="12294" max="12294" width="6.5703125" style="171" bestFit="1" customWidth="1"/>
    <col min="12295" max="12296" width="6.5703125" style="171" customWidth="1"/>
    <col min="12297" max="12297" width="4" style="171" bestFit="1" customWidth="1"/>
    <col min="12298" max="12300" width="6.5703125" style="171" bestFit="1" customWidth="1"/>
    <col min="12301" max="12301" width="6.5703125" style="171" customWidth="1"/>
    <col min="12302" max="12304" width="6.5703125" style="171" bestFit="1" customWidth="1"/>
    <col min="12305" max="12306" width="3" style="171" bestFit="1" customWidth="1"/>
    <col min="12307" max="12307" width="4.140625" style="171" customWidth="1"/>
    <col min="12308" max="12309" width="4" style="171" bestFit="1" customWidth="1"/>
    <col min="12310" max="12310" width="5.5703125" style="171" bestFit="1" customWidth="1"/>
    <col min="12311" max="12311" width="0.28515625" style="171" customWidth="1"/>
    <col min="12312" max="12312" width="7.42578125" style="171" customWidth="1"/>
    <col min="12313" max="12313" width="7.5703125" style="171" customWidth="1"/>
    <col min="12314" max="12314" width="7.5703125" style="171" bestFit="1" customWidth="1"/>
    <col min="12315" max="12544" width="11.42578125" style="171"/>
    <col min="12545" max="12545" width="0.140625" style="171" customWidth="1"/>
    <col min="12546" max="12546" width="2.7109375" style="171" customWidth="1"/>
    <col min="12547" max="12547" width="15.42578125" style="171" customWidth="1"/>
    <col min="12548" max="12548" width="1.28515625" style="171" customWidth="1"/>
    <col min="12549" max="12549" width="71.42578125" style="171" customWidth="1"/>
    <col min="12550" max="12550" width="6.5703125" style="171" bestFit="1" customWidth="1"/>
    <col min="12551" max="12552" width="6.5703125" style="171" customWidth="1"/>
    <col min="12553" max="12553" width="4" style="171" bestFit="1" customWidth="1"/>
    <col min="12554" max="12556" width="6.5703125" style="171" bestFit="1" customWidth="1"/>
    <col min="12557" max="12557" width="6.5703125" style="171" customWidth="1"/>
    <col min="12558" max="12560" width="6.5703125" style="171" bestFit="1" customWidth="1"/>
    <col min="12561" max="12562" width="3" style="171" bestFit="1" customWidth="1"/>
    <col min="12563" max="12563" width="4.140625" style="171" customWidth="1"/>
    <col min="12564" max="12565" width="4" style="171" bestFit="1" customWidth="1"/>
    <col min="12566" max="12566" width="5.5703125" style="171" bestFit="1" customWidth="1"/>
    <col min="12567" max="12567" width="0.28515625" style="171" customWidth="1"/>
    <col min="12568" max="12568" width="7.42578125" style="171" customWidth="1"/>
    <col min="12569" max="12569" width="7.5703125" style="171" customWidth="1"/>
    <col min="12570" max="12570" width="7.5703125" style="171" bestFit="1" customWidth="1"/>
    <col min="12571" max="12800" width="11.42578125" style="171"/>
    <col min="12801" max="12801" width="0.140625" style="171" customWidth="1"/>
    <col min="12802" max="12802" width="2.7109375" style="171" customWidth="1"/>
    <col min="12803" max="12803" width="15.42578125" style="171" customWidth="1"/>
    <col min="12804" max="12804" width="1.28515625" style="171" customWidth="1"/>
    <col min="12805" max="12805" width="71.42578125" style="171" customWidth="1"/>
    <col min="12806" max="12806" width="6.5703125" style="171" bestFit="1" customWidth="1"/>
    <col min="12807" max="12808" width="6.5703125" style="171" customWidth="1"/>
    <col min="12809" max="12809" width="4" style="171" bestFit="1" customWidth="1"/>
    <col min="12810" max="12812" width="6.5703125" style="171" bestFit="1" customWidth="1"/>
    <col min="12813" max="12813" width="6.5703125" style="171" customWidth="1"/>
    <col min="12814" max="12816" width="6.5703125" style="171" bestFit="1" customWidth="1"/>
    <col min="12817" max="12818" width="3" style="171" bestFit="1" customWidth="1"/>
    <col min="12819" max="12819" width="4.140625" style="171" customWidth="1"/>
    <col min="12820" max="12821" width="4" style="171" bestFit="1" customWidth="1"/>
    <col min="12822" max="12822" width="5.5703125" style="171" bestFit="1" customWidth="1"/>
    <col min="12823" max="12823" width="0.28515625" style="171" customWidth="1"/>
    <col min="12824" max="12824" width="7.42578125" style="171" customWidth="1"/>
    <col min="12825" max="12825" width="7.5703125" style="171" customWidth="1"/>
    <col min="12826" max="12826" width="7.5703125" style="171" bestFit="1" customWidth="1"/>
    <col min="12827" max="13056" width="11.42578125" style="171"/>
    <col min="13057" max="13057" width="0.140625" style="171" customWidth="1"/>
    <col min="13058" max="13058" width="2.7109375" style="171" customWidth="1"/>
    <col min="13059" max="13059" width="15.42578125" style="171" customWidth="1"/>
    <col min="13060" max="13060" width="1.28515625" style="171" customWidth="1"/>
    <col min="13061" max="13061" width="71.42578125" style="171" customWidth="1"/>
    <col min="13062" max="13062" width="6.5703125" style="171" bestFit="1" customWidth="1"/>
    <col min="13063" max="13064" width="6.5703125" style="171" customWidth="1"/>
    <col min="13065" max="13065" width="4" style="171" bestFit="1" customWidth="1"/>
    <col min="13066" max="13068" width="6.5703125" style="171" bestFit="1" customWidth="1"/>
    <col min="13069" max="13069" width="6.5703125" style="171" customWidth="1"/>
    <col min="13070" max="13072" width="6.5703125" style="171" bestFit="1" customWidth="1"/>
    <col min="13073" max="13074" width="3" style="171" bestFit="1" customWidth="1"/>
    <col min="13075" max="13075" width="4.140625" style="171" customWidth="1"/>
    <col min="13076" max="13077" width="4" style="171" bestFit="1" customWidth="1"/>
    <col min="13078" max="13078" width="5.5703125" style="171" bestFit="1" customWidth="1"/>
    <col min="13079" max="13079" width="0.28515625" style="171" customWidth="1"/>
    <col min="13080" max="13080" width="7.42578125" style="171" customWidth="1"/>
    <col min="13081" max="13081" width="7.5703125" style="171" customWidth="1"/>
    <col min="13082" max="13082" width="7.5703125" style="171" bestFit="1" customWidth="1"/>
    <col min="13083" max="13312" width="11.42578125" style="171"/>
    <col min="13313" max="13313" width="0.140625" style="171" customWidth="1"/>
    <col min="13314" max="13314" width="2.7109375" style="171" customWidth="1"/>
    <col min="13315" max="13315" width="15.42578125" style="171" customWidth="1"/>
    <col min="13316" max="13316" width="1.28515625" style="171" customWidth="1"/>
    <col min="13317" max="13317" width="71.42578125" style="171" customWidth="1"/>
    <col min="13318" max="13318" width="6.5703125" style="171" bestFit="1" customWidth="1"/>
    <col min="13319" max="13320" width="6.5703125" style="171" customWidth="1"/>
    <col min="13321" max="13321" width="4" style="171" bestFit="1" customWidth="1"/>
    <col min="13322" max="13324" width="6.5703125" style="171" bestFit="1" customWidth="1"/>
    <col min="13325" max="13325" width="6.5703125" style="171" customWidth="1"/>
    <col min="13326" max="13328" width="6.5703125" style="171" bestFit="1" customWidth="1"/>
    <col min="13329" max="13330" width="3" style="171" bestFit="1" customWidth="1"/>
    <col min="13331" max="13331" width="4.140625" style="171" customWidth="1"/>
    <col min="13332" max="13333" width="4" style="171" bestFit="1" customWidth="1"/>
    <col min="13334" max="13334" width="5.5703125" style="171" bestFit="1" customWidth="1"/>
    <col min="13335" max="13335" width="0.28515625" style="171" customWidth="1"/>
    <col min="13336" max="13336" width="7.42578125" style="171" customWidth="1"/>
    <col min="13337" max="13337" width="7.5703125" style="171" customWidth="1"/>
    <col min="13338" max="13338" width="7.5703125" style="171" bestFit="1" customWidth="1"/>
    <col min="13339" max="13568" width="11.42578125" style="171"/>
    <col min="13569" max="13569" width="0.140625" style="171" customWidth="1"/>
    <col min="13570" max="13570" width="2.7109375" style="171" customWidth="1"/>
    <col min="13571" max="13571" width="15.42578125" style="171" customWidth="1"/>
    <col min="13572" max="13572" width="1.28515625" style="171" customWidth="1"/>
    <col min="13573" max="13573" width="71.42578125" style="171" customWidth="1"/>
    <col min="13574" max="13574" width="6.5703125" style="171" bestFit="1" customWidth="1"/>
    <col min="13575" max="13576" width="6.5703125" style="171" customWidth="1"/>
    <col min="13577" max="13577" width="4" style="171" bestFit="1" customWidth="1"/>
    <col min="13578" max="13580" width="6.5703125" style="171" bestFit="1" customWidth="1"/>
    <col min="13581" max="13581" width="6.5703125" style="171" customWidth="1"/>
    <col min="13582" max="13584" width="6.5703125" style="171" bestFit="1" customWidth="1"/>
    <col min="13585" max="13586" width="3" style="171" bestFit="1" customWidth="1"/>
    <col min="13587" max="13587" width="4.140625" style="171" customWidth="1"/>
    <col min="13588" max="13589" width="4" style="171" bestFit="1" customWidth="1"/>
    <col min="13590" max="13590" width="5.5703125" style="171" bestFit="1" customWidth="1"/>
    <col min="13591" max="13591" width="0.28515625" style="171" customWidth="1"/>
    <col min="13592" max="13592" width="7.42578125" style="171" customWidth="1"/>
    <col min="13593" max="13593" width="7.5703125" style="171" customWidth="1"/>
    <col min="13594" max="13594" width="7.5703125" style="171" bestFit="1" customWidth="1"/>
    <col min="13595" max="13824" width="11.42578125" style="171"/>
    <col min="13825" max="13825" width="0.140625" style="171" customWidth="1"/>
    <col min="13826" max="13826" width="2.7109375" style="171" customWidth="1"/>
    <col min="13827" max="13827" width="15.42578125" style="171" customWidth="1"/>
    <col min="13828" max="13828" width="1.28515625" style="171" customWidth="1"/>
    <col min="13829" max="13829" width="71.42578125" style="171" customWidth="1"/>
    <col min="13830" max="13830" width="6.5703125" style="171" bestFit="1" customWidth="1"/>
    <col min="13831" max="13832" width="6.5703125" style="171" customWidth="1"/>
    <col min="13833" max="13833" width="4" style="171" bestFit="1" customWidth="1"/>
    <col min="13834" max="13836" width="6.5703125" style="171" bestFit="1" customWidth="1"/>
    <col min="13837" max="13837" width="6.5703125" style="171" customWidth="1"/>
    <col min="13838" max="13840" width="6.5703125" style="171" bestFit="1" customWidth="1"/>
    <col min="13841" max="13842" width="3" style="171" bestFit="1" customWidth="1"/>
    <col min="13843" max="13843" width="4.140625" style="171" customWidth="1"/>
    <col min="13844" max="13845" width="4" style="171" bestFit="1" customWidth="1"/>
    <col min="13846" max="13846" width="5.5703125" style="171" bestFit="1" customWidth="1"/>
    <col min="13847" max="13847" width="0.28515625" style="171" customWidth="1"/>
    <col min="13848" max="13848" width="7.42578125" style="171" customWidth="1"/>
    <col min="13849" max="13849" width="7.5703125" style="171" customWidth="1"/>
    <col min="13850" max="13850" width="7.5703125" style="171" bestFit="1" customWidth="1"/>
    <col min="13851" max="14080" width="11.42578125" style="171"/>
    <col min="14081" max="14081" width="0.140625" style="171" customWidth="1"/>
    <col min="14082" max="14082" width="2.7109375" style="171" customWidth="1"/>
    <col min="14083" max="14083" width="15.42578125" style="171" customWidth="1"/>
    <col min="14084" max="14084" width="1.28515625" style="171" customWidth="1"/>
    <col min="14085" max="14085" width="71.42578125" style="171" customWidth="1"/>
    <col min="14086" max="14086" width="6.5703125" style="171" bestFit="1" customWidth="1"/>
    <col min="14087" max="14088" width="6.5703125" style="171" customWidth="1"/>
    <col min="14089" max="14089" width="4" style="171" bestFit="1" customWidth="1"/>
    <col min="14090" max="14092" width="6.5703125" style="171" bestFit="1" customWidth="1"/>
    <col min="14093" max="14093" width="6.5703125" style="171" customWidth="1"/>
    <col min="14094" max="14096" width="6.5703125" style="171" bestFit="1" customWidth="1"/>
    <col min="14097" max="14098" width="3" style="171" bestFit="1" customWidth="1"/>
    <col min="14099" max="14099" width="4.140625" style="171" customWidth="1"/>
    <col min="14100" max="14101" width="4" style="171" bestFit="1" customWidth="1"/>
    <col min="14102" max="14102" width="5.5703125" style="171" bestFit="1" customWidth="1"/>
    <col min="14103" max="14103" width="0.28515625" style="171" customWidth="1"/>
    <col min="14104" max="14104" width="7.42578125" style="171" customWidth="1"/>
    <col min="14105" max="14105" width="7.5703125" style="171" customWidth="1"/>
    <col min="14106" max="14106" width="7.5703125" style="171" bestFit="1" customWidth="1"/>
    <col min="14107" max="14336" width="11.42578125" style="171"/>
    <col min="14337" max="14337" width="0.140625" style="171" customWidth="1"/>
    <col min="14338" max="14338" width="2.7109375" style="171" customWidth="1"/>
    <col min="14339" max="14339" width="15.42578125" style="171" customWidth="1"/>
    <col min="14340" max="14340" width="1.28515625" style="171" customWidth="1"/>
    <col min="14341" max="14341" width="71.42578125" style="171" customWidth="1"/>
    <col min="14342" max="14342" width="6.5703125" style="171" bestFit="1" customWidth="1"/>
    <col min="14343" max="14344" width="6.5703125" style="171" customWidth="1"/>
    <col min="14345" max="14345" width="4" style="171" bestFit="1" customWidth="1"/>
    <col min="14346" max="14348" width="6.5703125" style="171" bestFit="1" customWidth="1"/>
    <col min="14349" max="14349" width="6.5703125" style="171" customWidth="1"/>
    <col min="14350" max="14352" width="6.5703125" style="171" bestFit="1" customWidth="1"/>
    <col min="14353" max="14354" width="3" style="171" bestFit="1" customWidth="1"/>
    <col min="14355" max="14355" width="4.140625" style="171" customWidth="1"/>
    <col min="14356" max="14357" width="4" style="171" bestFit="1" customWidth="1"/>
    <col min="14358" max="14358" width="5.5703125" style="171" bestFit="1" customWidth="1"/>
    <col min="14359" max="14359" width="0.28515625" style="171" customWidth="1"/>
    <col min="14360" max="14360" width="7.42578125" style="171" customWidth="1"/>
    <col min="14361" max="14361" width="7.5703125" style="171" customWidth="1"/>
    <col min="14362" max="14362" width="7.5703125" style="171" bestFit="1" customWidth="1"/>
    <col min="14363" max="14592" width="11.42578125" style="171"/>
    <col min="14593" max="14593" width="0.140625" style="171" customWidth="1"/>
    <col min="14594" max="14594" width="2.7109375" style="171" customWidth="1"/>
    <col min="14595" max="14595" width="15.42578125" style="171" customWidth="1"/>
    <col min="14596" max="14596" width="1.28515625" style="171" customWidth="1"/>
    <col min="14597" max="14597" width="71.42578125" style="171" customWidth="1"/>
    <col min="14598" max="14598" width="6.5703125" style="171" bestFit="1" customWidth="1"/>
    <col min="14599" max="14600" width="6.5703125" style="171" customWidth="1"/>
    <col min="14601" max="14601" width="4" style="171" bestFit="1" customWidth="1"/>
    <col min="14602" max="14604" width="6.5703125" style="171" bestFit="1" customWidth="1"/>
    <col min="14605" max="14605" width="6.5703125" style="171" customWidth="1"/>
    <col min="14606" max="14608" width="6.5703125" style="171" bestFit="1" customWidth="1"/>
    <col min="14609" max="14610" width="3" style="171" bestFit="1" customWidth="1"/>
    <col min="14611" max="14611" width="4.140625" style="171" customWidth="1"/>
    <col min="14612" max="14613" width="4" style="171" bestFit="1" customWidth="1"/>
    <col min="14614" max="14614" width="5.5703125" style="171" bestFit="1" customWidth="1"/>
    <col min="14615" max="14615" width="0.28515625" style="171" customWidth="1"/>
    <col min="14616" max="14616" width="7.42578125" style="171" customWidth="1"/>
    <col min="14617" max="14617" width="7.5703125" style="171" customWidth="1"/>
    <col min="14618" max="14618" width="7.5703125" style="171" bestFit="1" customWidth="1"/>
    <col min="14619" max="14848" width="11.42578125" style="171"/>
    <col min="14849" max="14849" width="0.140625" style="171" customWidth="1"/>
    <col min="14850" max="14850" width="2.7109375" style="171" customWidth="1"/>
    <col min="14851" max="14851" width="15.42578125" style="171" customWidth="1"/>
    <col min="14852" max="14852" width="1.28515625" style="171" customWidth="1"/>
    <col min="14853" max="14853" width="71.42578125" style="171" customWidth="1"/>
    <col min="14854" max="14854" width="6.5703125" style="171" bestFit="1" customWidth="1"/>
    <col min="14855" max="14856" width="6.5703125" style="171" customWidth="1"/>
    <col min="14857" max="14857" width="4" style="171" bestFit="1" customWidth="1"/>
    <col min="14858" max="14860" width="6.5703125" style="171" bestFit="1" customWidth="1"/>
    <col min="14861" max="14861" width="6.5703125" style="171" customWidth="1"/>
    <col min="14862" max="14864" width="6.5703125" style="171" bestFit="1" customWidth="1"/>
    <col min="14865" max="14866" width="3" style="171" bestFit="1" customWidth="1"/>
    <col min="14867" max="14867" width="4.140625" style="171" customWidth="1"/>
    <col min="14868" max="14869" width="4" style="171" bestFit="1" customWidth="1"/>
    <col min="14870" max="14870" width="5.5703125" style="171" bestFit="1" customWidth="1"/>
    <col min="14871" max="14871" width="0.28515625" style="171" customWidth="1"/>
    <col min="14872" max="14872" width="7.42578125" style="171" customWidth="1"/>
    <col min="14873" max="14873" width="7.5703125" style="171" customWidth="1"/>
    <col min="14874" max="14874" width="7.5703125" style="171" bestFit="1" customWidth="1"/>
    <col min="14875" max="15104" width="11.42578125" style="171"/>
    <col min="15105" max="15105" width="0.140625" style="171" customWidth="1"/>
    <col min="15106" max="15106" width="2.7109375" style="171" customWidth="1"/>
    <col min="15107" max="15107" width="15.42578125" style="171" customWidth="1"/>
    <col min="15108" max="15108" width="1.28515625" style="171" customWidth="1"/>
    <col min="15109" max="15109" width="71.42578125" style="171" customWidth="1"/>
    <col min="15110" max="15110" width="6.5703125" style="171" bestFit="1" customWidth="1"/>
    <col min="15111" max="15112" width="6.5703125" style="171" customWidth="1"/>
    <col min="15113" max="15113" width="4" style="171" bestFit="1" customWidth="1"/>
    <col min="15114" max="15116" width="6.5703125" style="171" bestFit="1" customWidth="1"/>
    <col min="15117" max="15117" width="6.5703125" style="171" customWidth="1"/>
    <col min="15118" max="15120" width="6.5703125" style="171" bestFit="1" customWidth="1"/>
    <col min="15121" max="15122" width="3" style="171" bestFit="1" customWidth="1"/>
    <col min="15123" max="15123" width="4.140625" style="171" customWidth="1"/>
    <col min="15124" max="15125" width="4" style="171" bestFit="1" customWidth="1"/>
    <col min="15126" max="15126" width="5.5703125" style="171" bestFit="1" customWidth="1"/>
    <col min="15127" max="15127" width="0.28515625" style="171" customWidth="1"/>
    <col min="15128" max="15128" width="7.42578125" style="171" customWidth="1"/>
    <col min="15129" max="15129" width="7.5703125" style="171" customWidth="1"/>
    <col min="15130" max="15130" width="7.5703125" style="171" bestFit="1" customWidth="1"/>
    <col min="15131" max="15360" width="11.42578125" style="171"/>
    <col min="15361" max="15361" width="0.140625" style="171" customWidth="1"/>
    <col min="15362" max="15362" width="2.7109375" style="171" customWidth="1"/>
    <col min="15363" max="15363" width="15.42578125" style="171" customWidth="1"/>
    <col min="15364" max="15364" width="1.28515625" style="171" customWidth="1"/>
    <col min="15365" max="15365" width="71.42578125" style="171" customWidth="1"/>
    <col min="15366" max="15366" width="6.5703125" style="171" bestFit="1" customWidth="1"/>
    <col min="15367" max="15368" width="6.5703125" style="171" customWidth="1"/>
    <col min="15369" max="15369" width="4" style="171" bestFit="1" customWidth="1"/>
    <col min="15370" max="15372" width="6.5703125" style="171" bestFit="1" customWidth="1"/>
    <col min="15373" max="15373" width="6.5703125" style="171" customWidth="1"/>
    <col min="15374" max="15376" width="6.5703125" style="171" bestFit="1" customWidth="1"/>
    <col min="15377" max="15378" width="3" style="171" bestFit="1" customWidth="1"/>
    <col min="15379" max="15379" width="4.140625" style="171" customWidth="1"/>
    <col min="15380" max="15381" width="4" style="171" bestFit="1" customWidth="1"/>
    <col min="15382" max="15382" width="5.5703125" style="171" bestFit="1" customWidth="1"/>
    <col min="15383" max="15383" width="0.28515625" style="171" customWidth="1"/>
    <col min="15384" max="15384" width="7.42578125" style="171" customWidth="1"/>
    <col min="15385" max="15385" width="7.5703125" style="171" customWidth="1"/>
    <col min="15386" max="15386" width="7.5703125" style="171" bestFit="1" customWidth="1"/>
    <col min="15387" max="15616" width="11.42578125" style="171"/>
    <col min="15617" max="15617" width="0.140625" style="171" customWidth="1"/>
    <col min="15618" max="15618" width="2.7109375" style="171" customWidth="1"/>
    <col min="15619" max="15619" width="15.42578125" style="171" customWidth="1"/>
    <col min="15620" max="15620" width="1.28515625" style="171" customWidth="1"/>
    <col min="15621" max="15621" width="71.42578125" style="171" customWidth="1"/>
    <col min="15622" max="15622" width="6.5703125" style="171" bestFit="1" customWidth="1"/>
    <col min="15623" max="15624" width="6.5703125" style="171" customWidth="1"/>
    <col min="15625" max="15625" width="4" style="171" bestFit="1" customWidth="1"/>
    <col min="15626" max="15628" width="6.5703125" style="171" bestFit="1" customWidth="1"/>
    <col min="15629" max="15629" width="6.5703125" style="171" customWidth="1"/>
    <col min="15630" max="15632" width="6.5703125" style="171" bestFit="1" customWidth="1"/>
    <col min="15633" max="15634" width="3" style="171" bestFit="1" customWidth="1"/>
    <col min="15635" max="15635" width="4.140625" style="171" customWidth="1"/>
    <col min="15636" max="15637" width="4" style="171" bestFit="1" customWidth="1"/>
    <col min="15638" max="15638" width="5.5703125" style="171" bestFit="1" customWidth="1"/>
    <col min="15639" max="15639" width="0.28515625" style="171" customWidth="1"/>
    <col min="15640" max="15640" width="7.42578125" style="171" customWidth="1"/>
    <col min="15641" max="15641" width="7.5703125" style="171" customWidth="1"/>
    <col min="15642" max="15642" width="7.5703125" style="171" bestFit="1" customWidth="1"/>
    <col min="15643" max="15872" width="11.42578125" style="171"/>
    <col min="15873" max="15873" width="0.140625" style="171" customWidth="1"/>
    <col min="15874" max="15874" width="2.7109375" style="171" customWidth="1"/>
    <col min="15875" max="15875" width="15.42578125" style="171" customWidth="1"/>
    <col min="15876" max="15876" width="1.28515625" style="171" customWidth="1"/>
    <col min="15877" max="15877" width="71.42578125" style="171" customWidth="1"/>
    <col min="15878" max="15878" width="6.5703125" style="171" bestFit="1" customWidth="1"/>
    <col min="15879" max="15880" width="6.5703125" style="171" customWidth="1"/>
    <col min="15881" max="15881" width="4" style="171" bestFit="1" customWidth="1"/>
    <col min="15882" max="15884" width="6.5703125" style="171" bestFit="1" customWidth="1"/>
    <col min="15885" max="15885" width="6.5703125" style="171" customWidth="1"/>
    <col min="15886" max="15888" width="6.5703125" style="171" bestFit="1" customWidth="1"/>
    <col min="15889" max="15890" width="3" style="171" bestFit="1" customWidth="1"/>
    <col min="15891" max="15891" width="4.140625" style="171" customWidth="1"/>
    <col min="15892" max="15893" width="4" style="171" bestFit="1" customWidth="1"/>
    <col min="15894" max="15894" width="5.5703125" style="171" bestFit="1" customWidth="1"/>
    <col min="15895" max="15895" width="0.28515625" style="171" customWidth="1"/>
    <col min="15896" max="15896" width="7.42578125" style="171" customWidth="1"/>
    <col min="15897" max="15897" width="7.5703125" style="171" customWidth="1"/>
    <col min="15898" max="15898" width="7.5703125" style="171" bestFit="1" customWidth="1"/>
    <col min="15899" max="16128" width="11.42578125" style="171"/>
    <col min="16129" max="16129" width="0.140625" style="171" customWidth="1"/>
    <col min="16130" max="16130" width="2.7109375" style="171" customWidth="1"/>
    <col min="16131" max="16131" width="15.42578125" style="171" customWidth="1"/>
    <col min="16132" max="16132" width="1.28515625" style="171" customWidth="1"/>
    <col min="16133" max="16133" width="71.42578125" style="171" customWidth="1"/>
    <col min="16134" max="16134" width="6.5703125" style="171" bestFit="1" customWidth="1"/>
    <col min="16135" max="16136" width="6.5703125" style="171" customWidth="1"/>
    <col min="16137" max="16137" width="4" style="171" bestFit="1" customWidth="1"/>
    <col min="16138" max="16140" width="6.5703125" style="171" bestFit="1" customWidth="1"/>
    <col min="16141" max="16141" width="6.5703125" style="171" customWidth="1"/>
    <col min="16142" max="16144" width="6.5703125" style="171" bestFit="1" customWidth="1"/>
    <col min="16145" max="16146" width="3" style="171" bestFit="1" customWidth="1"/>
    <col min="16147" max="16147" width="4.140625" style="171" customWidth="1"/>
    <col min="16148" max="16149" width="4" style="171" bestFit="1" customWidth="1"/>
    <col min="16150" max="16150" width="5.5703125" style="171" bestFit="1" customWidth="1"/>
    <col min="16151" max="16151" width="0.28515625" style="171" customWidth="1"/>
    <col min="16152" max="16152" width="7.42578125" style="171" customWidth="1"/>
    <col min="16153" max="16153" width="7.5703125" style="171" customWidth="1"/>
    <col min="16154" max="16154" width="7.5703125" style="171" bestFit="1" customWidth="1"/>
    <col min="16155" max="16384" width="11.42578125" style="171"/>
  </cols>
  <sheetData>
    <row r="1" spans="3:5" ht="0.75" customHeight="1"/>
    <row r="2" spans="3:5" ht="21" customHeight="1">
      <c r="E2" s="397" t="s">
        <v>36</v>
      </c>
    </row>
    <row r="3" spans="3:5" ht="15" customHeight="1">
      <c r="E3" s="987" t="s">
        <v>559</v>
      </c>
    </row>
    <row r="4" spans="3:5" ht="20.25" customHeight="1">
      <c r="C4" s="6" t="str">
        <f>Indice!C4</f>
        <v>Producción de energía eléctrica</v>
      </c>
    </row>
    <row r="5" spans="3:5" ht="12.75" customHeight="1"/>
    <row r="6" spans="3:5" ht="13.5" customHeight="1"/>
    <row r="7" spans="3:5" ht="12.75" customHeight="1">
      <c r="C7" s="1087" t="s">
        <v>488</v>
      </c>
      <c r="E7" s="612"/>
    </row>
    <row r="8" spans="3:5" ht="12.75" customHeight="1">
      <c r="C8" s="1087"/>
      <c r="E8" s="612"/>
    </row>
    <row r="9" spans="3:5" ht="12.75" customHeight="1">
      <c r="C9" s="1087"/>
      <c r="E9" s="612"/>
    </row>
    <row r="10" spans="3:5" ht="12.75" customHeight="1">
      <c r="C10" s="327" t="s">
        <v>1</v>
      </c>
      <c r="E10" s="612"/>
    </row>
    <row r="11" spans="3:5" ht="12.75" customHeight="1">
      <c r="C11" s="766"/>
      <c r="E11" s="612"/>
    </row>
    <row r="12" spans="3:5" ht="12.75" customHeight="1">
      <c r="E12" s="612"/>
    </row>
    <row r="13" spans="3:5" ht="12.75" customHeight="1">
      <c r="E13" s="612"/>
    </row>
    <row r="14" spans="3:5" ht="12.75" customHeight="1">
      <c r="E14" s="612"/>
    </row>
    <row r="15" spans="3:5" ht="12.75" customHeight="1">
      <c r="C15" s="12"/>
      <c r="E15" s="612"/>
    </row>
    <row r="16" spans="3:5" ht="12.75" customHeight="1">
      <c r="C16" s="23"/>
      <c r="E16" s="612"/>
    </row>
    <row r="17" spans="5:5" ht="12.75" customHeight="1">
      <c r="E17" s="612"/>
    </row>
    <row r="18" spans="5:5" ht="12.75" customHeight="1">
      <c r="E18" s="612"/>
    </row>
    <row r="19" spans="5:5" ht="12.75" customHeight="1">
      <c r="E19" s="612"/>
    </row>
    <row r="20" spans="5:5" ht="12.75" customHeight="1">
      <c r="E20" s="612"/>
    </row>
    <row r="21" spans="5:5" ht="12.75" customHeight="1">
      <c r="E21" s="612"/>
    </row>
    <row r="22" spans="5:5" ht="12.75" customHeight="1">
      <c r="E22" s="612"/>
    </row>
    <row r="23" spans="5:5" ht="12.75" customHeight="1">
      <c r="E23" s="612"/>
    </row>
    <row r="24" spans="5:5" ht="12.75" customHeight="1">
      <c r="E24" s="517"/>
    </row>
    <row r="25" spans="5:5" ht="12.75" customHeight="1">
      <c r="E25" s="396"/>
    </row>
    <row r="26" spans="5:5" ht="12.75" customHeight="1"/>
  </sheetData>
  <mergeCells count="1">
    <mergeCell ref="C7:C9"/>
  </mergeCells>
  <hyperlinks>
    <hyperlink ref="C4" location="Indice!A1" display="Indice!A1" xr:uid="{00000000-0004-0000-3200-000000000000}"/>
  </hyperlinks>
  <printOptions horizontalCentered="1" verticalCentered="1"/>
  <pageMargins left="0.39370078740157483" right="0.78740157480314965" top="0.39370078740157483" bottom="0.98425196850393704" header="0" footer="0"/>
  <pageSetup paperSize="9" orientation="landscape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15">
    <pageSetUpPr autoPageBreaks="0"/>
  </sheetPr>
  <dimension ref="C1:N24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0.140625" customWidth="1"/>
    <col min="2" max="2" width="2.7109375" customWidth="1"/>
    <col min="3" max="3" width="23.7109375" customWidth="1"/>
    <col min="4" max="4" width="1.28515625" customWidth="1"/>
    <col min="5" max="5" width="105.7109375" customWidth="1"/>
    <col min="257" max="257" width="0.140625" customWidth="1"/>
    <col min="258" max="258" width="2.7109375" customWidth="1"/>
    <col min="259" max="259" width="15.42578125" customWidth="1"/>
    <col min="260" max="260" width="1.28515625" customWidth="1"/>
    <col min="261" max="261" width="71.42578125" customWidth="1"/>
    <col min="513" max="513" width="0.140625" customWidth="1"/>
    <col min="514" max="514" width="2.7109375" customWidth="1"/>
    <col min="515" max="515" width="15.42578125" customWidth="1"/>
    <col min="516" max="516" width="1.28515625" customWidth="1"/>
    <col min="517" max="517" width="71.42578125" customWidth="1"/>
    <col min="769" max="769" width="0.140625" customWidth="1"/>
    <col min="770" max="770" width="2.7109375" customWidth="1"/>
    <col min="771" max="771" width="15.42578125" customWidth="1"/>
    <col min="772" max="772" width="1.28515625" customWidth="1"/>
    <col min="773" max="773" width="71.42578125" customWidth="1"/>
    <col min="1025" max="1025" width="0.140625" customWidth="1"/>
    <col min="1026" max="1026" width="2.7109375" customWidth="1"/>
    <col min="1027" max="1027" width="15.42578125" customWidth="1"/>
    <col min="1028" max="1028" width="1.28515625" customWidth="1"/>
    <col min="1029" max="1029" width="71.42578125" customWidth="1"/>
    <col min="1281" max="1281" width="0.140625" customWidth="1"/>
    <col min="1282" max="1282" width="2.7109375" customWidth="1"/>
    <col min="1283" max="1283" width="15.42578125" customWidth="1"/>
    <col min="1284" max="1284" width="1.28515625" customWidth="1"/>
    <col min="1285" max="1285" width="71.42578125" customWidth="1"/>
    <col min="1537" max="1537" width="0.140625" customWidth="1"/>
    <col min="1538" max="1538" width="2.7109375" customWidth="1"/>
    <col min="1539" max="1539" width="15.42578125" customWidth="1"/>
    <col min="1540" max="1540" width="1.28515625" customWidth="1"/>
    <col min="1541" max="1541" width="71.42578125" customWidth="1"/>
    <col min="1793" max="1793" width="0.140625" customWidth="1"/>
    <col min="1794" max="1794" width="2.7109375" customWidth="1"/>
    <col min="1795" max="1795" width="15.42578125" customWidth="1"/>
    <col min="1796" max="1796" width="1.28515625" customWidth="1"/>
    <col min="1797" max="1797" width="71.42578125" customWidth="1"/>
    <col min="2049" max="2049" width="0.140625" customWidth="1"/>
    <col min="2050" max="2050" width="2.7109375" customWidth="1"/>
    <col min="2051" max="2051" width="15.42578125" customWidth="1"/>
    <col min="2052" max="2052" width="1.28515625" customWidth="1"/>
    <col min="2053" max="2053" width="71.42578125" customWidth="1"/>
    <col min="2305" max="2305" width="0.140625" customWidth="1"/>
    <col min="2306" max="2306" width="2.7109375" customWidth="1"/>
    <col min="2307" max="2307" width="15.42578125" customWidth="1"/>
    <col min="2308" max="2308" width="1.28515625" customWidth="1"/>
    <col min="2309" max="2309" width="71.42578125" customWidth="1"/>
    <col min="2561" max="2561" width="0.140625" customWidth="1"/>
    <col min="2562" max="2562" width="2.7109375" customWidth="1"/>
    <col min="2563" max="2563" width="15.42578125" customWidth="1"/>
    <col min="2564" max="2564" width="1.28515625" customWidth="1"/>
    <col min="2565" max="2565" width="71.42578125" customWidth="1"/>
    <col min="2817" max="2817" width="0.140625" customWidth="1"/>
    <col min="2818" max="2818" width="2.7109375" customWidth="1"/>
    <col min="2819" max="2819" width="15.42578125" customWidth="1"/>
    <col min="2820" max="2820" width="1.28515625" customWidth="1"/>
    <col min="2821" max="2821" width="71.42578125" customWidth="1"/>
    <col min="3073" max="3073" width="0.140625" customWidth="1"/>
    <col min="3074" max="3074" width="2.7109375" customWidth="1"/>
    <col min="3075" max="3075" width="15.42578125" customWidth="1"/>
    <col min="3076" max="3076" width="1.28515625" customWidth="1"/>
    <col min="3077" max="3077" width="71.42578125" customWidth="1"/>
    <col min="3329" max="3329" width="0.140625" customWidth="1"/>
    <col min="3330" max="3330" width="2.7109375" customWidth="1"/>
    <col min="3331" max="3331" width="15.42578125" customWidth="1"/>
    <col min="3332" max="3332" width="1.28515625" customWidth="1"/>
    <col min="3333" max="3333" width="71.42578125" customWidth="1"/>
    <col min="3585" max="3585" width="0.140625" customWidth="1"/>
    <col min="3586" max="3586" width="2.7109375" customWidth="1"/>
    <col min="3587" max="3587" width="15.42578125" customWidth="1"/>
    <col min="3588" max="3588" width="1.28515625" customWidth="1"/>
    <col min="3589" max="3589" width="71.42578125" customWidth="1"/>
    <col min="3841" max="3841" width="0.140625" customWidth="1"/>
    <col min="3842" max="3842" width="2.7109375" customWidth="1"/>
    <col min="3843" max="3843" width="15.42578125" customWidth="1"/>
    <col min="3844" max="3844" width="1.28515625" customWidth="1"/>
    <col min="3845" max="3845" width="71.42578125" customWidth="1"/>
    <col min="4097" max="4097" width="0.140625" customWidth="1"/>
    <col min="4098" max="4098" width="2.7109375" customWidth="1"/>
    <col min="4099" max="4099" width="15.42578125" customWidth="1"/>
    <col min="4100" max="4100" width="1.28515625" customWidth="1"/>
    <col min="4101" max="4101" width="71.42578125" customWidth="1"/>
    <col min="4353" max="4353" width="0.140625" customWidth="1"/>
    <col min="4354" max="4354" width="2.7109375" customWidth="1"/>
    <col min="4355" max="4355" width="15.42578125" customWidth="1"/>
    <col min="4356" max="4356" width="1.28515625" customWidth="1"/>
    <col min="4357" max="4357" width="71.42578125" customWidth="1"/>
    <col min="4609" max="4609" width="0.140625" customWidth="1"/>
    <col min="4610" max="4610" width="2.7109375" customWidth="1"/>
    <col min="4611" max="4611" width="15.42578125" customWidth="1"/>
    <col min="4612" max="4612" width="1.28515625" customWidth="1"/>
    <col min="4613" max="4613" width="71.42578125" customWidth="1"/>
    <col min="4865" max="4865" width="0.140625" customWidth="1"/>
    <col min="4866" max="4866" width="2.7109375" customWidth="1"/>
    <col min="4867" max="4867" width="15.42578125" customWidth="1"/>
    <col min="4868" max="4868" width="1.28515625" customWidth="1"/>
    <col min="4869" max="4869" width="71.42578125" customWidth="1"/>
    <col min="5121" max="5121" width="0.140625" customWidth="1"/>
    <col min="5122" max="5122" width="2.7109375" customWidth="1"/>
    <col min="5123" max="5123" width="15.42578125" customWidth="1"/>
    <col min="5124" max="5124" width="1.28515625" customWidth="1"/>
    <col min="5125" max="5125" width="71.42578125" customWidth="1"/>
    <col min="5377" max="5377" width="0.140625" customWidth="1"/>
    <col min="5378" max="5378" width="2.7109375" customWidth="1"/>
    <col min="5379" max="5379" width="15.42578125" customWidth="1"/>
    <col min="5380" max="5380" width="1.28515625" customWidth="1"/>
    <col min="5381" max="5381" width="71.42578125" customWidth="1"/>
    <col min="5633" max="5633" width="0.140625" customWidth="1"/>
    <col min="5634" max="5634" width="2.7109375" customWidth="1"/>
    <col min="5635" max="5635" width="15.42578125" customWidth="1"/>
    <col min="5636" max="5636" width="1.28515625" customWidth="1"/>
    <col min="5637" max="5637" width="71.42578125" customWidth="1"/>
    <col min="5889" max="5889" width="0.140625" customWidth="1"/>
    <col min="5890" max="5890" width="2.7109375" customWidth="1"/>
    <col min="5891" max="5891" width="15.42578125" customWidth="1"/>
    <col min="5892" max="5892" width="1.28515625" customWidth="1"/>
    <col min="5893" max="5893" width="71.42578125" customWidth="1"/>
    <col min="6145" max="6145" width="0.140625" customWidth="1"/>
    <col min="6146" max="6146" width="2.7109375" customWidth="1"/>
    <col min="6147" max="6147" width="15.42578125" customWidth="1"/>
    <col min="6148" max="6148" width="1.28515625" customWidth="1"/>
    <col min="6149" max="6149" width="71.42578125" customWidth="1"/>
    <col min="6401" max="6401" width="0.140625" customWidth="1"/>
    <col min="6402" max="6402" width="2.7109375" customWidth="1"/>
    <col min="6403" max="6403" width="15.42578125" customWidth="1"/>
    <col min="6404" max="6404" width="1.28515625" customWidth="1"/>
    <col min="6405" max="6405" width="71.42578125" customWidth="1"/>
    <col min="6657" max="6657" width="0.140625" customWidth="1"/>
    <col min="6658" max="6658" width="2.7109375" customWidth="1"/>
    <col min="6659" max="6659" width="15.42578125" customWidth="1"/>
    <col min="6660" max="6660" width="1.28515625" customWidth="1"/>
    <col min="6661" max="6661" width="71.42578125" customWidth="1"/>
    <col min="6913" max="6913" width="0.140625" customWidth="1"/>
    <col min="6914" max="6914" width="2.7109375" customWidth="1"/>
    <col min="6915" max="6915" width="15.42578125" customWidth="1"/>
    <col min="6916" max="6916" width="1.28515625" customWidth="1"/>
    <col min="6917" max="6917" width="71.42578125" customWidth="1"/>
    <col min="7169" max="7169" width="0.140625" customWidth="1"/>
    <col min="7170" max="7170" width="2.7109375" customWidth="1"/>
    <col min="7171" max="7171" width="15.42578125" customWidth="1"/>
    <col min="7172" max="7172" width="1.28515625" customWidth="1"/>
    <col min="7173" max="7173" width="71.42578125" customWidth="1"/>
    <col min="7425" max="7425" width="0.140625" customWidth="1"/>
    <col min="7426" max="7426" width="2.7109375" customWidth="1"/>
    <col min="7427" max="7427" width="15.42578125" customWidth="1"/>
    <col min="7428" max="7428" width="1.28515625" customWidth="1"/>
    <col min="7429" max="7429" width="71.42578125" customWidth="1"/>
    <col min="7681" max="7681" width="0.140625" customWidth="1"/>
    <col min="7682" max="7682" width="2.7109375" customWidth="1"/>
    <col min="7683" max="7683" width="15.42578125" customWidth="1"/>
    <col min="7684" max="7684" width="1.28515625" customWidth="1"/>
    <col min="7685" max="7685" width="71.42578125" customWidth="1"/>
    <col min="7937" max="7937" width="0.140625" customWidth="1"/>
    <col min="7938" max="7938" width="2.7109375" customWidth="1"/>
    <col min="7939" max="7939" width="15.42578125" customWidth="1"/>
    <col min="7940" max="7940" width="1.28515625" customWidth="1"/>
    <col min="7941" max="7941" width="71.42578125" customWidth="1"/>
    <col min="8193" max="8193" width="0.140625" customWidth="1"/>
    <col min="8194" max="8194" width="2.7109375" customWidth="1"/>
    <col min="8195" max="8195" width="15.42578125" customWidth="1"/>
    <col min="8196" max="8196" width="1.28515625" customWidth="1"/>
    <col min="8197" max="8197" width="71.42578125" customWidth="1"/>
    <col min="8449" max="8449" width="0.140625" customWidth="1"/>
    <col min="8450" max="8450" width="2.7109375" customWidth="1"/>
    <col min="8451" max="8451" width="15.42578125" customWidth="1"/>
    <col min="8452" max="8452" width="1.28515625" customWidth="1"/>
    <col min="8453" max="8453" width="71.42578125" customWidth="1"/>
    <col min="8705" max="8705" width="0.140625" customWidth="1"/>
    <col min="8706" max="8706" width="2.7109375" customWidth="1"/>
    <col min="8707" max="8707" width="15.42578125" customWidth="1"/>
    <col min="8708" max="8708" width="1.28515625" customWidth="1"/>
    <col min="8709" max="8709" width="71.42578125" customWidth="1"/>
    <col min="8961" max="8961" width="0.140625" customWidth="1"/>
    <col min="8962" max="8962" width="2.7109375" customWidth="1"/>
    <col min="8963" max="8963" width="15.42578125" customWidth="1"/>
    <col min="8964" max="8964" width="1.28515625" customWidth="1"/>
    <col min="8965" max="8965" width="71.42578125" customWidth="1"/>
    <col min="9217" max="9217" width="0.140625" customWidth="1"/>
    <col min="9218" max="9218" width="2.7109375" customWidth="1"/>
    <col min="9219" max="9219" width="15.42578125" customWidth="1"/>
    <col min="9220" max="9220" width="1.28515625" customWidth="1"/>
    <col min="9221" max="9221" width="71.42578125" customWidth="1"/>
    <col min="9473" max="9473" width="0.140625" customWidth="1"/>
    <col min="9474" max="9474" width="2.7109375" customWidth="1"/>
    <col min="9475" max="9475" width="15.42578125" customWidth="1"/>
    <col min="9476" max="9476" width="1.28515625" customWidth="1"/>
    <col min="9477" max="9477" width="71.42578125" customWidth="1"/>
    <col min="9729" max="9729" width="0.140625" customWidth="1"/>
    <col min="9730" max="9730" width="2.7109375" customWidth="1"/>
    <col min="9731" max="9731" width="15.42578125" customWidth="1"/>
    <col min="9732" max="9732" width="1.28515625" customWidth="1"/>
    <col min="9733" max="9733" width="71.42578125" customWidth="1"/>
    <col min="9985" max="9985" width="0.140625" customWidth="1"/>
    <col min="9986" max="9986" width="2.7109375" customWidth="1"/>
    <col min="9987" max="9987" width="15.42578125" customWidth="1"/>
    <col min="9988" max="9988" width="1.28515625" customWidth="1"/>
    <col min="9989" max="9989" width="71.42578125" customWidth="1"/>
    <col min="10241" max="10241" width="0.140625" customWidth="1"/>
    <col min="10242" max="10242" width="2.7109375" customWidth="1"/>
    <col min="10243" max="10243" width="15.42578125" customWidth="1"/>
    <col min="10244" max="10244" width="1.28515625" customWidth="1"/>
    <col min="10245" max="10245" width="71.42578125" customWidth="1"/>
    <col min="10497" max="10497" width="0.140625" customWidth="1"/>
    <col min="10498" max="10498" width="2.7109375" customWidth="1"/>
    <col min="10499" max="10499" width="15.42578125" customWidth="1"/>
    <col min="10500" max="10500" width="1.28515625" customWidth="1"/>
    <col min="10501" max="10501" width="71.42578125" customWidth="1"/>
    <col min="10753" max="10753" width="0.140625" customWidth="1"/>
    <col min="10754" max="10754" width="2.7109375" customWidth="1"/>
    <col min="10755" max="10755" width="15.42578125" customWidth="1"/>
    <col min="10756" max="10756" width="1.28515625" customWidth="1"/>
    <col min="10757" max="10757" width="71.42578125" customWidth="1"/>
    <col min="11009" max="11009" width="0.140625" customWidth="1"/>
    <col min="11010" max="11010" width="2.7109375" customWidth="1"/>
    <col min="11011" max="11011" width="15.42578125" customWidth="1"/>
    <col min="11012" max="11012" width="1.28515625" customWidth="1"/>
    <col min="11013" max="11013" width="71.42578125" customWidth="1"/>
    <col min="11265" max="11265" width="0.140625" customWidth="1"/>
    <col min="11266" max="11266" width="2.7109375" customWidth="1"/>
    <col min="11267" max="11267" width="15.42578125" customWidth="1"/>
    <col min="11268" max="11268" width="1.28515625" customWidth="1"/>
    <col min="11269" max="11269" width="71.42578125" customWidth="1"/>
    <col min="11521" max="11521" width="0.140625" customWidth="1"/>
    <col min="11522" max="11522" width="2.7109375" customWidth="1"/>
    <col min="11523" max="11523" width="15.42578125" customWidth="1"/>
    <col min="11524" max="11524" width="1.28515625" customWidth="1"/>
    <col min="11525" max="11525" width="71.42578125" customWidth="1"/>
    <col min="11777" max="11777" width="0.140625" customWidth="1"/>
    <col min="11778" max="11778" width="2.7109375" customWidth="1"/>
    <col min="11779" max="11779" width="15.42578125" customWidth="1"/>
    <col min="11780" max="11780" width="1.28515625" customWidth="1"/>
    <col min="11781" max="11781" width="71.42578125" customWidth="1"/>
    <col min="12033" max="12033" width="0.140625" customWidth="1"/>
    <col min="12034" max="12034" width="2.7109375" customWidth="1"/>
    <col min="12035" max="12035" width="15.42578125" customWidth="1"/>
    <col min="12036" max="12036" width="1.28515625" customWidth="1"/>
    <col min="12037" max="12037" width="71.42578125" customWidth="1"/>
    <col min="12289" max="12289" width="0.140625" customWidth="1"/>
    <col min="12290" max="12290" width="2.7109375" customWidth="1"/>
    <col min="12291" max="12291" width="15.42578125" customWidth="1"/>
    <col min="12292" max="12292" width="1.28515625" customWidth="1"/>
    <col min="12293" max="12293" width="71.42578125" customWidth="1"/>
    <col min="12545" max="12545" width="0.140625" customWidth="1"/>
    <col min="12546" max="12546" width="2.7109375" customWidth="1"/>
    <col min="12547" max="12547" width="15.42578125" customWidth="1"/>
    <col min="12548" max="12548" width="1.28515625" customWidth="1"/>
    <col min="12549" max="12549" width="71.42578125" customWidth="1"/>
    <col min="12801" max="12801" width="0.140625" customWidth="1"/>
    <col min="12802" max="12802" width="2.7109375" customWidth="1"/>
    <col min="12803" max="12803" width="15.42578125" customWidth="1"/>
    <col min="12804" max="12804" width="1.28515625" customWidth="1"/>
    <col min="12805" max="12805" width="71.42578125" customWidth="1"/>
    <col min="13057" max="13057" width="0.140625" customWidth="1"/>
    <col min="13058" max="13058" width="2.7109375" customWidth="1"/>
    <col min="13059" max="13059" width="15.42578125" customWidth="1"/>
    <col min="13060" max="13060" width="1.28515625" customWidth="1"/>
    <col min="13061" max="13061" width="71.42578125" customWidth="1"/>
    <col min="13313" max="13313" width="0.140625" customWidth="1"/>
    <col min="13314" max="13314" width="2.7109375" customWidth="1"/>
    <col min="13315" max="13315" width="15.42578125" customWidth="1"/>
    <col min="13316" max="13316" width="1.28515625" customWidth="1"/>
    <col min="13317" max="13317" width="71.42578125" customWidth="1"/>
    <col min="13569" max="13569" width="0.140625" customWidth="1"/>
    <col min="13570" max="13570" width="2.7109375" customWidth="1"/>
    <col min="13571" max="13571" width="15.42578125" customWidth="1"/>
    <col min="13572" max="13572" width="1.28515625" customWidth="1"/>
    <col min="13573" max="13573" width="71.42578125" customWidth="1"/>
    <col min="13825" max="13825" width="0.140625" customWidth="1"/>
    <col min="13826" max="13826" width="2.7109375" customWidth="1"/>
    <col min="13827" max="13827" width="15.42578125" customWidth="1"/>
    <col min="13828" max="13828" width="1.28515625" customWidth="1"/>
    <col min="13829" max="13829" width="71.42578125" customWidth="1"/>
    <col min="14081" max="14081" width="0.140625" customWidth="1"/>
    <col min="14082" max="14082" width="2.7109375" customWidth="1"/>
    <col min="14083" max="14083" width="15.42578125" customWidth="1"/>
    <col min="14084" max="14084" width="1.28515625" customWidth="1"/>
    <col min="14085" max="14085" width="71.42578125" customWidth="1"/>
    <col min="14337" max="14337" width="0.140625" customWidth="1"/>
    <col min="14338" max="14338" width="2.7109375" customWidth="1"/>
    <col min="14339" max="14339" width="15.42578125" customWidth="1"/>
    <col min="14340" max="14340" width="1.28515625" customWidth="1"/>
    <col min="14341" max="14341" width="71.42578125" customWidth="1"/>
    <col min="14593" max="14593" width="0.140625" customWidth="1"/>
    <col min="14594" max="14594" width="2.7109375" customWidth="1"/>
    <col min="14595" max="14595" width="15.42578125" customWidth="1"/>
    <col min="14596" max="14596" width="1.28515625" customWidth="1"/>
    <col min="14597" max="14597" width="71.42578125" customWidth="1"/>
    <col min="14849" max="14849" width="0.140625" customWidth="1"/>
    <col min="14850" max="14850" width="2.7109375" customWidth="1"/>
    <col min="14851" max="14851" width="15.42578125" customWidth="1"/>
    <col min="14852" max="14852" width="1.28515625" customWidth="1"/>
    <col min="14853" max="14853" width="71.42578125" customWidth="1"/>
    <col min="15105" max="15105" width="0.140625" customWidth="1"/>
    <col min="15106" max="15106" width="2.7109375" customWidth="1"/>
    <col min="15107" max="15107" width="15.42578125" customWidth="1"/>
    <col min="15108" max="15108" width="1.28515625" customWidth="1"/>
    <col min="15109" max="15109" width="71.42578125" customWidth="1"/>
    <col min="15361" max="15361" width="0.140625" customWidth="1"/>
    <col min="15362" max="15362" width="2.7109375" customWidth="1"/>
    <col min="15363" max="15363" width="15.42578125" customWidth="1"/>
    <col min="15364" max="15364" width="1.28515625" customWidth="1"/>
    <col min="15365" max="15365" width="71.42578125" customWidth="1"/>
    <col min="15617" max="15617" width="0.140625" customWidth="1"/>
    <col min="15618" max="15618" width="2.7109375" customWidth="1"/>
    <col min="15619" max="15619" width="15.42578125" customWidth="1"/>
    <col min="15620" max="15620" width="1.28515625" customWidth="1"/>
    <col min="15621" max="15621" width="71.42578125" customWidth="1"/>
    <col min="15873" max="15873" width="0.140625" customWidth="1"/>
    <col min="15874" max="15874" width="2.7109375" customWidth="1"/>
    <col min="15875" max="15875" width="15.42578125" customWidth="1"/>
    <col min="15876" max="15876" width="1.28515625" customWidth="1"/>
    <col min="15877" max="15877" width="71.42578125" customWidth="1"/>
    <col min="16129" max="16129" width="0.140625" customWidth="1"/>
    <col min="16130" max="16130" width="2.7109375" customWidth="1"/>
    <col min="16131" max="16131" width="15.42578125" customWidth="1"/>
    <col min="16132" max="16132" width="1.28515625" customWidth="1"/>
    <col min="16133" max="16133" width="71.42578125" customWidth="1"/>
  </cols>
  <sheetData>
    <row r="1" spans="3:14" ht="0.75" customHeight="1"/>
    <row r="2" spans="3:14" ht="21" customHeight="1">
      <c r="E2" s="397" t="s">
        <v>36</v>
      </c>
    </row>
    <row r="3" spans="3:14" ht="15" customHeight="1">
      <c r="E3" s="987" t="s">
        <v>559</v>
      </c>
    </row>
    <row r="4" spans="3:14" ht="20.25" customHeight="1">
      <c r="C4" s="6" t="str">
        <f>Indice!C4</f>
        <v>Producción de energía eléctrica</v>
      </c>
    </row>
    <row r="5" spans="3:14" ht="12.75" customHeight="1"/>
    <row r="6" spans="3:14" ht="13.5" customHeight="1"/>
    <row r="7" spans="3:14" ht="12.75" customHeight="1">
      <c r="C7" s="1086" t="s">
        <v>489</v>
      </c>
      <c r="D7" s="406"/>
      <c r="E7" s="616"/>
      <c r="F7" s="406"/>
      <c r="G7" s="406"/>
      <c r="H7" s="406"/>
      <c r="I7" s="406"/>
      <c r="J7" s="406"/>
      <c r="K7" s="406"/>
      <c r="L7" s="406"/>
      <c r="M7" s="406"/>
      <c r="N7" s="406"/>
    </row>
    <row r="8" spans="3:14" ht="12.75" customHeight="1">
      <c r="C8" s="1086"/>
      <c r="E8" s="466"/>
    </row>
    <row r="9" spans="3:14" ht="12.75" customHeight="1">
      <c r="C9" s="1086"/>
      <c r="E9" s="466"/>
    </row>
    <row r="10" spans="3:14" ht="12.75" customHeight="1">
      <c r="C10" s="327" t="s">
        <v>1</v>
      </c>
      <c r="E10" s="466"/>
    </row>
    <row r="11" spans="3:14" ht="12.75" customHeight="1">
      <c r="C11" s="765"/>
      <c r="E11" s="466"/>
    </row>
    <row r="12" spans="3:14" ht="12.75" customHeight="1">
      <c r="E12" s="466"/>
    </row>
    <row r="13" spans="3:14" ht="12.75" customHeight="1">
      <c r="E13" s="466"/>
    </row>
    <row r="14" spans="3:14" ht="12.75" customHeight="1">
      <c r="E14" s="466"/>
    </row>
    <row r="15" spans="3:14" ht="12.75" customHeight="1">
      <c r="E15" s="466"/>
    </row>
    <row r="16" spans="3:14" ht="12.75" customHeight="1">
      <c r="E16" s="466"/>
    </row>
    <row r="17" spans="3:5" ht="12.75" customHeight="1">
      <c r="E17" s="466"/>
    </row>
    <row r="18" spans="3:5" ht="12.75" customHeight="1">
      <c r="E18" s="466"/>
    </row>
    <row r="19" spans="3:5" ht="12.75" customHeight="1">
      <c r="E19" s="466"/>
    </row>
    <row r="20" spans="3:5" ht="12.75" customHeight="1">
      <c r="E20" s="466"/>
    </row>
    <row r="21" spans="3:5" ht="12.75" customHeight="1">
      <c r="E21" s="466"/>
    </row>
    <row r="22" spans="3:5" ht="12.75" customHeight="1">
      <c r="C22" s="416"/>
      <c r="E22" s="466"/>
    </row>
    <row r="23" spans="3:5" ht="12.75" customHeight="1">
      <c r="E23" s="466"/>
    </row>
    <row r="24" spans="3:5" ht="12.75" customHeight="1">
      <c r="E24" s="617"/>
    </row>
  </sheetData>
  <mergeCells count="1">
    <mergeCell ref="C7:C9"/>
  </mergeCells>
  <hyperlinks>
    <hyperlink ref="C4" location="Indice!A1" display="Indice!A1" xr:uid="{00000000-0004-0000-3300-000000000000}"/>
  </hyperlinks>
  <printOptions horizontalCentered="1" verticalCentered="1"/>
  <pageMargins left="0.39370078740157483" right="0.78740157480314965" top="0.39370078740157483" bottom="0.98425196850393704" header="0" footer="0"/>
  <pageSetup paperSize="9" orientation="landscape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35"/>
  <dimension ref="C1:Q104"/>
  <sheetViews>
    <sheetView showGridLines="0" showRowColHeaders="0" showOutlineSymbols="0" zoomScaleNormal="100" workbookViewId="0">
      <selection activeCell="B2" sqref="B2"/>
    </sheetView>
  </sheetViews>
  <sheetFormatPr baseColWidth="10" defaultRowHeight="11.25"/>
  <cols>
    <col min="1" max="1" width="0.140625" style="171" customWidth="1"/>
    <col min="2" max="2" width="2.7109375" style="171" customWidth="1"/>
    <col min="3" max="3" width="23.7109375" style="299" customWidth="1"/>
    <col min="4" max="4" width="1.28515625" style="299" customWidth="1"/>
    <col min="5" max="5" width="23" style="299" bestFit="1" customWidth="1"/>
    <col min="6" max="6" width="13.140625" style="299" bestFit="1" customWidth="1"/>
    <col min="7" max="7" width="9" style="299" bestFit="1" customWidth="1"/>
    <col min="8" max="8" width="2.140625" style="299" customWidth="1"/>
    <col min="9" max="9" width="7" style="171" customWidth="1"/>
    <col min="10" max="10" width="7" style="299" customWidth="1"/>
    <col min="11" max="11" width="6.85546875" style="171" customWidth="1"/>
    <col min="12" max="13" width="11.42578125" style="171"/>
    <col min="14" max="14" width="12.5703125" style="171" bestFit="1" customWidth="1"/>
    <col min="15" max="256" width="11.42578125" style="171"/>
    <col min="257" max="257" width="0.140625" style="171" customWidth="1"/>
    <col min="258" max="258" width="2.7109375" style="171" customWidth="1"/>
    <col min="259" max="259" width="15.42578125" style="171" customWidth="1"/>
    <col min="260" max="260" width="1.28515625" style="171" customWidth="1"/>
    <col min="261" max="261" width="23" style="171" bestFit="1" customWidth="1"/>
    <col min="262" max="262" width="13.140625" style="171" bestFit="1" customWidth="1"/>
    <col min="263" max="263" width="9" style="171" bestFit="1" customWidth="1"/>
    <col min="264" max="264" width="2.140625" style="171" customWidth="1"/>
    <col min="265" max="266" width="7" style="171" customWidth="1"/>
    <col min="267" max="267" width="6.85546875" style="171" customWidth="1"/>
    <col min="268" max="269" width="11.42578125" style="171"/>
    <col min="270" max="270" width="12.5703125" style="171" bestFit="1" customWidth="1"/>
    <col min="271" max="512" width="11.42578125" style="171"/>
    <col min="513" max="513" width="0.140625" style="171" customWidth="1"/>
    <col min="514" max="514" width="2.7109375" style="171" customWidth="1"/>
    <col min="515" max="515" width="15.42578125" style="171" customWidth="1"/>
    <col min="516" max="516" width="1.28515625" style="171" customWidth="1"/>
    <col min="517" max="517" width="23" style="171" bestFit="1" customWidth="1"/>
    <col min="518" max="518" width="13.140625" style="171" bestFit="1" customWidth="1"/>
    <col min="519" max="519" width="9" style="171" bestFit="1" customWidth="1"/>
    <col min="520" max="520" width="2.140625" style="171" customWidth="1"/>
    <col min="521" max="522" width="7" style="171" customWidth="1"/>
    <col min="523" max="523" width="6.85546875" style="171" customWidth="1"/>
    <col min="524" max="525" width="11.42578125" style="171"/>
    <col min="526" max="526" width="12.5703125" style="171" bestFit="1" customWidth="1"/>
    <col min="527" max="768" width="11.42578125" style="171"/>
    <col min="769" max="769" width="0.140625" style="171" customWidth="1"/>
    <col min="770" max="770" width="2.7109375" style="171" customWidth="1"/>
    <col min="771" max="771" width="15.42578125" style="171" customWidth="1"/>
    <col min="772" max="772" width="1.28515625" style="171" customWidth="1"/>
    <col min="773" max="773" width="23" style="171" bestFit="1" customWidth="1"/>
    <col min="774" max="774" width="13.140625" style="171" bestFit="1" customWidth="1"/>
    <col min="775" max="775" width="9" style="171" bestFit="1" customWidth="1"/>
    <col min="776" max="776" width="2.140625" style="171" customWidth="1"/>
    <col min="777" max="778" width="7" style="171" customWidth="1"/>
    <col min="779" max="779" width="6.85546875" style="171" customWidth="1"/>
    <col min="780" max="781" width="11.42578125" style="171"/>
    <col min="782" max="782" width="12.5703125" style="171" bestFit="1" customWidth="1"/>
    <col min="783" max="1024" width="11.42578125" style="171"/>
    <col min="1025" max="1025" width="0.140625" style="171" customWidth="1"/>
    <col min="1026" max="1026" width="2.7109375" style="171" customWidth="1"/>
    <col min="1027" max="1027" width="15.42578125" style="171" customWidth="1"/>
    <col min="1028" max="1028" width="1.28515625" style="171" customWidth="1"/>
    <col min="1029" max="1029" width="23" style="171" bestFit="1" customWidth="1"/>
    <col min="1030" max="1030" width="13.140625" style="171" bestFit="1" customWidth="1"/>
    <col min="1031" max="1031" width="9" style="171" bestFit="1" customWidth="1"/>
    <col min="1032" max="1032" width="2.140625" style="171" customWidth="1"/>
    <col min="1033" max="1034" width="7" style="171" customWidth="1"/>
    <col min="1035" max="1035" width="6.85546875" style="171" customWidth="1"/>
    <col min="1036" max="1037" width="11.42578125" style="171"/>
    <col min="1038" max="1038" width="12.5703125" style="171" bestFit="1" customWidth="1"/>
    <col min="1039" max="1280" width="11.42578125" style="171"/>
    <col min="1281" max="1281" width="0.140625" style="171" customWidth="1"/>
    <col min="1282" max="1282" width="2.7109375" style="171" customWidth="1"/>
    <col min="1283" max="1283" width="15.42578125" style="171" customWidth="1"/>
    <col min="1284" max="1284" width="1.28515625" style="171" customWidth="1"/>
    <col min="1285" max="1285" width="23" style="171" bestFit="1" customWidth="1"/>
    <col min="1286" max="1286" width="13.140625" style="171" bestFit="1" customWidth="1"/>
    <col min="1287" max="1287" width="9" style="171" bestFit="1" customWidth="1"/>
    <col min="1288" max="1288" width="2.140625" style="171" customWidth="1"/>
    <col min="1289" max="1290" width="7" style="171" customWidth="1"/>
    <col min="1291" max="1291" width="6.85546875" style="171" customWidth="1"/>
    <col min="1292" max="1293" width="11.42578125" style="171"/>
    <col min="1294" max="1294" width="12.5703125" style="171" bestFit="1" customWidth="1"/>
    <col min="1295" max="1536" width="11.42578125" style="171"/>
    <col min="1537" max="1537" width="0.140625" style="171" customWidth="1"/>
    <col min="1538" max="1538" width="2.7109375" style="171" customWidth="1"/>
    <col min="1539" max="1539" width="15.42578125" style="171" customWidth="1"/>
    <col min="1540" max="1540" width="1.28515625" style="171" customWidth="1"/>
    <col min="1541" max="1541" width="23" style="171" bestFit="1" customWidth="1"/>
    <col min="1542" max="1542" width="13.140625" style="171" bestFit="1" customWidth="1"/>
    <col min="1543" max="1543" width="9" style="171" bestFit="1" customWidth="1"/>
    <col min="1544" max="1544" width="2.140625" style="171" customWidth="1"/>
    <col min="1545" max="1546" width="7" style="171" customWidth="1"/>
    <col min="1547" max="1547" width="6.85546875" style="171" customWidth="1"/>
    <col min="1548" max="1549" width="11.42578125" style="171"/>
    <col min="1550" max="1550" width="12.5703125" style="171" bestFit="1" customWidth="1"/>
    <col min="1551" max="1792" width="11.42578125" style="171"/>
    <col min="1793" max="1793" width="0.140625" style="171" customWidth="1"/>
    <col min="1794" max="1794" width="2.7109375" style="171" customWidth="1"/>
    <col min="1795" max="1795" width="15.42578125" style="171" customWidth="1"/>
    <col min="1796" max="1796" width="1.28515625" style="171" customWidth="1"/>
    <col min="1797" max="1797" width="23" style="171" bestFit="1" customWidth="1"/>
    <col min="1798" max="1798" width="13.140625" style="171" bestFit="1" customWidth="1"/>
    <col min="1799" max="1799" width="9" style="171" bestFit="1" customWidth="1"/>
    <col min="1800" max="1800" width="2.140625" style="171" customWidth="1"/>
    <col min="1801" max="1802" width="7" style="171" customWidth="1"/>
    <col min="1803" max="1803" width="6.85546875" style="171" customWidth="1"/>
    <col min="1804" max="1805" width="11.42578125" style="171"/>
    <col min="1806" max="1806" width="12.5703125" style="171" bestFit="1" customWidth="1"/>
    <col min="1807" max="2048" width="11.42578125" style="171"/>
    <col min="2049" max="2049" width="0.140625" style="171" customWidth="1"/>
    <col min="2050" max="2050" width="2.7109375" style="171" customWidth="1"/>
    <col min="2051" max="2051" width="15.42578125" style="171" customWidth="1"/>
    <col min="2052" max="2052" width="1.28515625" style="171" customWidth="1"/>
    <col min="2053" max="2053" width="23" style="171" bestFit="1" customWidth="1"/>
    <col min="2054" max="2054" width="13.140625" style="171" bestFit="1" customWidth="1"/>
    <col min="2055" max="2055" width="9" style="171" bestFit="1" customWidth="1"/>
    <col min="2056" max="2056" width="2.140625" style="171" customWidth="1"/>
    <col min="2057" max="2058" width="7" style="171" customWidth="1"/>
    <col min="2059" max="2059" width="6.85546875" style="171" customWidth="1"/>
    <col min="2060" max="2061" width="11.42578125" style="171"/>
    <col min="2062" max="2062" width="12.5703125" style="171" bestFit="1" customWidth="1"/>
    <col min="2063" max="2304" width="11.42578125" style="171"/>
    <col min="2305" max="2305" width="0.140625" style="171" customWidth="1"/>
    <col min="2306" max="2306" width="2.7109375" style="171" customWidth="1"/>
    <col min="2307" max="2307" width="15.42578125" style="171" customWidth="1"/>
    <col min="2308" max="2308" width="1.28515625" style="171" customWidth="1"/>
    <col min="2309" max="2309" width="23" style="171" bestFit="1" customWidth="1"/>
    <col min="2310" max="2310" width="13.140625" style="171" bestFit="1" customWidth="1"/>
    <col min="2311" max="2311" width="9" style="171" bestFit="1" customWidth="1"/>
    <col min="2312" max="2312" width="2.140625" style="171" customWidth="1"/>
    <col min="2313" max="2314" width="7" style="171" customWidth="1"/>
    <col min="2315" max="2315" width="6.85546875" style="171" customWidth="1"/>
    <col min="2316" max="2317" width="11.42578125" style="171"/>
    <col min="2318" max="2318" width="12.5703125" style="171" bestFit="1" customWidth="1"/>
    <col min="2319" max="2560" width="11.42578125" style="171"/>
    <col min="2561" max="2561" width="0.140625" style="171" customWidth="1"/>
    <col min="2562" max="2562" width="2.7109375" style="171" customWidth="1"/>
    <col min="2563" max="2563" width="15.42578125" style="171" customWidth="1"/>
    <col min="2564" max="2564" width="1.28515625" style="171" customWidth="1"/>
    <col min="2565" max="2565" width="23" style="171" bestFit="1" customWidth="1"/>
    <col min="2566" max="2566" width="13.140625" style="171" bestFit="1" customWidth="1"/>
    <col min="2567" max="2567" width="9" style="171" bestFit="1" customWidth="1"/>
    <col min="2568" max="2568" width="2.140625" style="171" customWidth="1"/>
    <col min="2569" max="2570" width="7" style="171" customWidth="1"/>
    <col min="2571" max="2571" width="6.85546875" style="171" customWidth="1"/>
    <col min="2572" max="2573" width="11.42578125" style="171"/>
    <col min="2574" max="2574" width="12.5703125" style="171" bestFit="1" customWidth="1"/>
    <col min="2575" max="2816" width="11.42578125" style="171"/>
    <col min="2817" max="2817" width="0.140625" style="171" customWidth="1"/>
    <col min="2818" max="2818" width="2.7109375" style="171" customWidth="1"/>
    <col min="2819" max="2819" width="15.42578125" style="171" customWidth="1"/>
    <col min="2820" max="2820" width="1.28515625" style="171" customWidth="1"/>
    <col min="2821" max="2821" width="23" style="171" bestFit="1" customWidth="1"/>
    <col min="2822" max="2822" width="13.140625" style="171" bestFit="1" customWidth="1"/>
    <col min="2823" max="2823" width="9" style="171" bestFit="1" customWidth="1"/>
    <col min="2824" max="2824" width="2.140625" style="171" customWidth="1"/>
    <col min="2825" max="2826" width="7" style="171" customWidth="1"/>
    <col min="2827" max="2827" width="6.85546875" style="171" customWidth="1"/>
    <col min="2828" max="2829" width="11.42578125" style="171"/>
    <col min="2830" max="2830" width="12.5703125" style="171" bestFit="1" customWidth="1"/>
    <col min="2831" max="3072" width="11.42578125" style="171"/>
    <col min="3073" max="3073" width="0.140625" style="171" customWidth="1"/>
    <col min="3074" max="3074" width="2.7109375" style="171" customWidth="1"/>
    <col min="3075" max="3075" width="15.42578125" style="171" customWidth="1"/>
    <col min="3076" max="3076" width="1.28515625" style="171" customWidth="1"/>
    <col min="3077" max="3077" width="23" style="171" bestFit="1" customWidth="1"/>
    <col min="3078" max="3078" width="13.140625" style="171" bestFit="1" customWidth="1"/>
    <col min="3079" max="3079" width="9" style="171" bestFit="1" customWidth="1"/>
    <col min="3080" max="3080" width="2.140625" style="171" customWidth="1"/>
    <col min="3081" max="3082" width="7" style="171" customWidth="1"/>
    <col min="3083" max="3083" width="6.85546875" style="171" customWidth="1"/>
    <col min="3084" max="3085" width="11.42578125" style="171"/>
    <col min="3086" max="3086" width="12.5703125" style="171" bestFit="1" customWidth="1"/>
    <col min="3087" max="3328" width="11.42578125" style="171"/>
    <col min="3329" max="3329" width="0.140625" style="171" customWidth="1"/>
    <col min="3330" max="3330" width="2.7109375" style="171" customWidth="1"/>
    <col min="3331" max="3331" width="15.42578125" style="171" customWidth="1"/>
    <col min="3332" max="3332" width="1.28515625" style="171" customWidth="1"/>
    <col min="3333" max="3333" width="23" style="171" bestFit="1" customWidth="1"/>
    <col min="3334" max="3334" width="13.140625" style="171" bestFit="1" customWidth="1"/>
    <col min="3335" max="3335" width="9" style="171" bestFit="1" customWidth="1"/>
    <col min="3336" max="3336" width="2.140625" style="171" customWidth="1"/>
    <col min="3337" max="3338" width="7" style="171" customWidth="1"/>
    <col min="3339" max="3339" width="6.85546875" style="171" customWidth="1"/>
    <col min="3340" max="3341" width="11.42578125" style="171"/>
    <col min="3342" max="3342" width="12.5703125" style="171" bestFit="1" customWidth="1"/>
    <col min="3343" max="3584" width="11.42578125" style="171"/>
    <col min="3585" max="3585" width="0.140625" style="171" customWidth="1"/>
    <col min="3586" max="3586" width="2.7109375" style="171" customWidth="1"/>
    <col min="3587" max="3587" width="15.42578125" style="171" customWidth="1"/>
    <col min="3588" max="3588" width="1.28515625" style="171" customWidth="1"/>
    <col min="3589" max="3589" width="23" style="171" bestFit="1" customWidth="1"/>
    <col min="3590" max="3590" width="13.140625" style="171" bestFit="1" customWidth="1"/>
    <col min="3591" max="3591" width="9" style="171" bestFit="1" customWidth="1"/>
    <col min="3592" max="3592" width="2.140625" style="171" customWidth="1"/>
    <col min="3593" max="3594" width="7" style="171" customWidth="1"/>
    <col min="3595" max="3595" width="6.85546875" style="171" customWidth="1"/>
    <col min="3596" max="3597" width="11.42578125" style="171"/>
    <col min="3598" max="3598" width="12.5703125" style="171" bestFit="1" customWidth="1"/>
    <col min="3599" max="3840" width="11.42578125" style="171"/>
    <col min="3841" max="3841" width="0.140625" style="171" customWidth="1"/>
    <col min="3842" max="3842" width="2.7109375" style="171" customWidth="1"/>
    <col min="3843" max="3843" width="15.42578125" style="171" customWidth="1"/>
    <col min="3844" max="3844" width="1.28515625" style="171" customWidth="1"/>
    <col min="3845" max="3845" width="23" style="171" bestFit="1" customWidth="1"/>
    <col min="3846" max="3846" width="13.140625" style="171" bestFit="1" customWidth="1"/>
    <col min="3847" max="3847" width="9" style="171" bestFit="1" customWidth="1"/>
    <col min="3848" max="3848" width="2.140625" style="171" customWidth="1"/>
    <col min="3849" max="3850" width="7" style="171" customWidth="1"/>
    <col min="3851" max="3851" width="6.85546875" style="171" customWidth="1"/>
    <col min="3852" max="3853" width="11.42578125" style="171"/>
    <col min="3854" max="3854" width="12.5703125" style="171" bestFit="1" customWidth="1"/>
    <col min="3855" max="4096" width="11.42578125" style="171"/>
    <col min="4097" max="4097" width="0.140625" style="171" customWidth="1"/>
    <col min="4098" max="4098" width="2.7109375" style="171" customWidth="1"/>
    <col min="4099" max="4099" width="15.42578125" style="171" customWidth="1"/>
    <col min="4100" max="4100" width="1.28515625" style="171" customWidth="1"/>
    <col min="4101" max="4101" width="23" style="171" bestFit="1" customWidth="1"/>
    <col min="4102" max="4102" width="13.140625" style="171" bestFit="1" customWidth="1"/>
    <col min="4103" max="4103" width="9" style="171" bestFit="1" customWidth="1"/>
    <col min="4104" max="4104" width="2.140625" style="171" customWidth="1"/>
    <col min="4105" max="4106" width="7" style="171" customWidth="1"/>
    <col min="4107" max="4107" width="6.85546875" style="171" customWidth="1"/>
    <col min="4108" max="4109" width="11.42578125" style="171"/>
    <col min="4110" max="4110" width="12.5703125" style="171" bestFit="1" customWidth="1"/>
    <col min="4111" max="4352" width="11.42578125" style="171"/>
    <col min="4353" max="4353" width="0.140625" style="171" customWidth="1"/>
    <col min="4354" max="4354" width="2.7109375" style="171" customWidth="1"/>
    <col min="4355" max="4355" width="15.42578125" style="171" customWidth="1"/>
    <col min="4356" max="4356" width="1.28515625" style="171" customWidth="1"/>
    <col min="4357" max="4357" width="23" style="171" bestFit="1" customWidth="1"/>
    <col min="4358" max="4358" width="13.140625" style="171" bestFit="1" customWidth="1"/>
    <col min="4359" max="4359" width="9" style="171" bestFit="1" customWidth="1"/>
    <col min="4360" max="4360" width="2.140625" style="171" customWidth="1"/>
    <col min="4361" max="4362" width="7" style="171" customWidth="1"/>
    <col min="4363" max="4363" width="6.85546875" style="171" customWidth="1"/>
    <col min="4364" max="4365" width="11.42578125" style="171"/>
    <col min="4366" max="4366" width="12.5703125" style="171" bestFit="1" customWidth="1"/>
    <col min="4367" max="4608" width="11.42578125" style="171"/>
    <col min="4609" max="4609" width="0.140625" style="171" customWidth="1"/>
    <col min="4610" max="4610" width="2.7109375" style="171" customWidth="1"/>
    <col min="4611" max="4611" width="15.42578125" style="171" customWidth="1"/>
    <col min="4612" max="4612" width="1.28515625" style="171" customWidth="1"/>
    <col min="4613" max="4613" width="23" style="171" bestFit="1" customWidth="1"/>
    <col min="4614" max="4614" width="13.140625" style="171" bestFit="1" customWidth="1"/>
    <col min="4615" max="4615" width="9" style="171" bestFit="1" customWidth="1"/>
    <col min="4616" max="4616" width="2.140625" style="171" customWidth="1"/>
    <col min="4617" max="4618" width="7" style="171" customWidth="1"/>
    <col min="4619" max="4619" width="6.85546875" style="171" customWidth="1"/>
    <col min="4620" max="4621" width="11.42578125" style="171"/>
    <col min="4622" max="4622" width="12.5703125" style="171" bestFit="1" customWidth="1"/>
    <col min="4623" max="4864" width="11.42578125" style="171"/>
    <col min="4865" max="4865" width="0.140625" style="171" customWidth="1"/>
    <col min="4866" max="4866" width="2.7109375" style="171" customWidth="1"/>
    <col min="4867" max="4867" width="15.42578125" style="171" customWidth="1"/>
    <col min="4868" max="4868" width="1.28515625" style="171" customWidth="1"/>
    <col min="4869" max="4869" width="23" style="171" bestFit="1" customWidth="1"/>
    <col min="4870" max="4870" width="13.140625" style="171" bestFit="1" customWidth="1"/>
    <col min="4871" max="4871" width="9" style="171" bestFit="1" customWidth="1"/>
    <col min="4872" max="4872" width="2.140625" style="171" customWidth="1"/>
    <col min="4873" max="4874" width="7" style="171" customWidth="1"/>
    <col min="4875" max="4875" width="6.85546875" style="171" customWidth="1"/>
    <col min="4876" max="4877" width="11.42578125" style="171"/>
    <col min="4878" max="4878" width="12.5703125" style="171" bestFit="1" customWidth="1"/>
    <col min="4879" max="5120" width="11.42578125" style="171"/>
    <col min="5121" max="5121" width="0.140625" style="171" customWidth="1"/>
    <col min="5122" max="5122" width="2.7109375" style="171" customWidth="1"/>
    <col min="5123" max="5123" width="15.42578125" style="171" customWidth="1"/>
    <col min="5124" max="5124" width="1.28515625" style="171" customWidth="1"/>
    <col min="5125" max="5125" width="23" style="171" bestFit="1" customWidth="1"/>
    <col min="5126" max="5126" width="13.140625" style="171" bestFit="1" customWidth="1"/>
    <col min="5127" max="5127" width="9" style="171" bestFit="1" customWidth="1"/>
    <col min="5128" max="5128" width="2.140625" style="171" customWidth="1"/>
    <col min="5129" max="5130" width="7" style="171" customWidth="1"/>
    <col min="5131" max="5131" width="6.85546875" style="171" customWidth="1"/>
    <col min="5132" max="5133" width="11.42578125" style="171"/>
    <col min="5134" max="5134" width="12.5703125" style="171" bestFit="1" customWidth="1"/>
    <col min="5135" max="5376" width="11.42578125" style="171"/>
    <col min="5377" max="5377" width="0.140625" style="171" customWidth="1"/>
    <col min="5378" max="5378" width="2.7109375" style="171" customWidth="1"/>
    <col min="5379" max="5379" width="15.42578125" style="171" customWidth="1"/>
    <col min="5380" max="5380" width="1.28515625" style="171" customWidth="1"/>
    <col min="5381" max="5381" width="23" style="171" bestFit="1" customWidth="1"/>
    <col min="5382" max="5382" width="13.140625" style="171" bestFit="1" customWidth="1"/>
    <col min="5383" max="5383" width="9" style="171" bestFit="1" customWidth="1"/>
    <col min="5384" max="5384" width="2.140625" style="171" customWidth="1"/>
    <col min="5385" max="5386" width="7" style="171" customWidth="1"/>
    <col min="5387" max="5387" width="6.85546875" style="171" customWidth="1"/>
    <col min="5388" max="5389" width="11.42578125" style="171"/>
    <col min="5390" max="5390" width="12.5703125" style="171" bestFit="1" customWidth="1"/>
    <col min="5391" max="5632" width="11.42578125" style="171"/>
    <col min="5633" max="5633" width="0.140625" style="171" customWidth="1"/>
    <col min="5634" max="5634" width="2.7109375" style="171" customWidth="1"/>
    <col min="5635" max="5635" width="15.42578125" style="171" customWidth="1"/>
    <col min="5636" max="5636" width="1.28515625" style="171" customWidth="1"/>
    <col min="5637" max="5637" width="23" style="171" bestFit="1" customWidth="1"/>
    <col min="5638" max="5638" width="13.140625" style="171" bestFit="1" customWidth="1"/>
    <col min="5639" max="5639" width="9" style="171" bestFit="1" customWidth="1"/>
    <col min="5640" max="5640" width="2.140625" style="171" customWidth="1"/>
    <col min="5641" max="5642" width="7" style="171" customWidth="1"/>
    <col min="5643" max="5643" width="6.85546875" style="171" customWidth="1"/>
    <col min="5644" max="5645" width="11.42578125" style="171"/>
    <col min="5646" max="5646" width="12.5703125" style="171" bestFit="1" customWidth="1"/>
    <col min="5647" max="5888" width="11.42578125" style="171"/>
    <col min="5889" max="5889" width="0.140625" style="171" customWidth="1"/>
    <col min="5890" max="5890" width="2.7109375" style="171" customWidth="1"/>
    <col min="5891" max="5891" width="15.42578125" style="171" customWidth="1"/>
    <col min="5892" max="5892" width="1.28515625" style="171" customWidth="1"/>
    <col min="5893" max="5893" width="23" style="171" bestFit="1" customWidth="1"/>
    <col min="5894" max="5894" width="13.140625" style="171" bestFit="1" customWidth="1"/>
    <col min="5895" max="5895" width="9" style="171" bestFit="1" customWidth="1"/>
    <col min="5896" max="5896" width="2.140625" style="171" customWidth="1"/>
    <col min="5897" max="5898" width="7" style="171" customWidth="1"/>
    <col min="5899" max="5899" width="6.85546875" style="171" customWidth="1"/>
    <col min="5900" max="5901" width="11.42578125" style="171"/>
    <col min="5902" max="5902" width="12.5703125" style="171" bestFit="1" customWidth="1"/>
    <col min="5903" max="6144" width="11.42578125" style="171"/>
    <col min="6145" max="6145" width="0.140625" style="171" customWidth="1"/>
    <col min="6146" max="6146" width="2.7109375" style="171" customWidth="1"/>
    <col min="6147" max="6147" width="15.42578125" style="171" customWidth="1"/>
    <col min="6148" max="6148" width="1.28515625" style="171" customWidth="1"/>
    <col min="6149" max="6149" width="23" style="171" bestFit="1" customWidth="1"/>
    <col min="6150" max="6150" width="13.140625" style="171" bestFit="1" customWidth="1"/>
    <col min="6151" max="6151" width="9" style="171" bestFit="1" customWidth="1"/>
    <col min="6152" max="6152" width="2.140625" style="171" customWidth="1"/>
    <col min="6153" max="6154" width="7" style="171" customWidth="1"/>
    <col min="6155" max="6155" width="6.85546875" style="171" customWidth="1"/>
    <col min="6156" max="6157" width="11.42578125" style="171"/>
    <col min="6158" max="6158" width="12.5703125" style="171" bestFit="1" customWidth="1"/>
    <col min="6159" max="6400" width="11.42578125" style="171"/>
    <col min="6401" max="6401" width="0.140625" style="171" customWidth="1"/>
    <col min="6402" max="6402" width="2.7109375" style="171" customWidth="1"/>
    <col min="6403" max="6403" width="15.42578125" style="171" customWidth="1"/>
    <col min="6404" max="6404" width="1.28515625" style="171" customWidth="1"/>
    <col min="6405" max="6405" width="23" style="171" bestFit="1" customWidth="1"/>
    <col min="6406" max="6406" width="13.140625" style="171" bestFit="1" customWidth="1"/>
    <col min="6407" max="6407" width="9" style="171" bestFit="1" customWidth="1"/>
    <col min="6408" max="6408" width="2.140625" style="171" customWidth="1"/>
    <col min="6409" max="6410" width="7" style="171" customWidth="1"/>
    <col min="6411" max="6411" width="6.85546875" style="171" customWidth="1"/>
    <col min="6412" max="6413" width="11.42578125" style="171"/>
    <col min="6414" max="6414" width="12.5703125" style="171" bestFit="1" customWidth="1"/>
    <col min="6415" max="6656" width="11.42578125" style="171"/>
    <col min="6657" max="6657" width="0.140625" style="171" customWidth="1"/>
    <col min="6658" max="6658" width="2.7109375" style="171" customWidth="1"/>
    <col min="6659" max="6659" width="15.42578125" style="171" customWidth="1"/>
    <col min="6660" max="6660" width="1.28515625" style="171" customWidth="1"/>
    <col min="6661" max="6661" width="23" style="171" bestFit="1" customWidth="1"/>
    <col min="6662" max="6662" width="13.140625" style="171" bestFit="1" customWidth="1"/>
    <col min="6663" max="6663" width="9" style="171" bestFit="1" customWidth="1"/>
    <col min="6664" max="6664" width="2.140625" style="171" customWidth="1"/>
    <col min="6665" max="6666" width="7" style="171" customWidth="1"/>
    <col min="6667" max="6667" width="6.85546875" style="171" customWidth="1"/>
    <col min="6668" max="6669" width="11.42578125" style="171"/>
    <col min="6670" max="6670" width="12.5703125" style="171" bestFit="1" customWidth="1"/>
    <col min="6671" max="6912" width="11.42578125" style="171"/>
    <col min="6913" max="6913" width="0.140625" style="171" customWidth="1"/>
    <col min="6914" max="6914" width="2.7109375" style="171" customWidth="1"/>
    <col min="6915" max="6915" width="15.42578125" style="171" customWidth="1"/>
    <col min="6916" max="6916" width="1.28515625" style="171" customWidth="1"/>
    <col min="6917" max="6917" width="23" style="171" bestFit="1" customWidth="1"/>
    <col min="6918" max="6918" width="13.140625" style="171" bestFit="1" customWidth="1"/>
    <col min="6919" max="6919" width="9" style="171" bestFit="1" customWidth="1"/>
    <col min="6920" max="6920" width="2.140625" style="171" customWidth="1"/>
    <col min="6921" max="6922" width="7" style="171" customWidth="1"/>
    <col min="6923" max="6923" width="6.85546875" style="171" customWidth="1"/>
    <col min="6924" max="6925" width="11.42578125" style="171"/>
    <col min="6926" max="6926" width="12.5703125" style="171" bestFit="1" customWidth="1"/>
    <col min="6927" max="7168" width="11.42578125" style="171"/>
    <col min="7169" max="7169" width="0.140625" style="171" customWidth="1"/>
    <col min="7170" max="7170" width="2.7109375" style="171" customWidth="1"/>
    <col min="7171" max="7171" width="15.42578125" style="171" customWidth="1"/>
    <col min="7172" max="7172" width="1.28515625" style="171" customWidth="1"/>
    <col min="7173" max="7173" width="23" style="171" bestFit="1" customWidth="1"/>
    <col min="7174" max="7174" width="13.140625" style="171" bestFit="1" customWidth="1"/>
    <col min="7175" max="7175" width="9" style="171" bestFit="1" customWidth="1"/>
    <col min="7176" max="7176" width="2.140625" style="171" customWidth="1"/>
    <col min="7177" max="7178" width="7" style="171" customWidth="1"/>
    <col min="7179" max="7179" width="6.85546875" style="171" customWidth="1"/>
    <col min="7180" max="7181" width="11.42578125" style="171"/>
    <col min="7182" max="7182" width="12.5703125" style="171" bestFit="1" customWidth="1"/>
    <col min="7183" max="7424" width="11.42578125" style="171"/>
    <col min="7425" max="7425" width="0.140625" style="171" customWidth="1"/>
    <col min="7426" max="7426" width="2.7109375" style="171" customWidth="1"/>
    <col min="7427" max="7427" width="15.42578125" style="171" customWidth="1"/>
    <col min="7428" max="7428" width="1.28515625" style="171" customWidth="1"/>
    <col min="7429" max="7429" width="23" style="171" bestFit="1" customWidth="1"/>
    <col min="7430" max="7430" width="13.140625" style="171" bestFit="1" customWidth="1"/>
    <col min="7431" max="7431" width="9" style="171" bestFit="1" customWidth="1"/>
    <col min="7432" max="7432" width="2.140625" style="171" customWidth="1"/>
    <col min="7433" max="7434" width="7" style="171" customWidth="1"/>
    <col min="7435" max="7435" width="6.85546875" style="171" customWidth="1"/>
    <col min="7436" max="7437" width="11.42578125" style="171"/>
    <col min="7438" max="7438" width="12.5703125" style="171" bestFit="1" customWidth="1"/>
    <col min="7439" max="7680" width="11.42578125" style="171"/>
    <col min="7681" max="7681" width="0.140625" style="171" customWidth="1"/>
    <col min="7682" max="7682" width="2.7109375" style="171" customWidth="1"/>
    <col min="7683" max="7683" width="15.42578125" style="171" customWidth="1"/>
    <col min="7684" max="7684" width="1.28515625" style="171" customWidth="1"/>
    <col min="7685" max="7685" width="23" style="171" bestFit="1" customWidth="1"/>
    <col min="7686" max="7686" width="13.140625" style="171" bestFit="1" customWidth="1"/>
    <col min="7687" max="7687" width="9" style="171" bestFit="1" customWidth="1"/>
    <col min="7688" max="7688" width="2.140625" style="171" customWidth="1"/>
    <col min="7689" max="7690" width="7" style="171" customWidth="1"/>
    <col min="7691" max="7691" width="6.85546875" style="171" customWidth="1"/>
    <col min="7692" max="7693" width="11.42578125" style="171"/>
    <col min="7694" max="7694" width="12.5703125" style="171" bestFit="1" customWidth="1"/>
    <col min="7695" max="7936" width="11.42578125" style="171"/>
    <col min="7937" max="7937" width="0.140625" style="171" customWidth="1"/>
    <col min="7938" max="7938" width="2.7109375" style="171" customWidth="1"/>
    <col min="7939" max="7939" width="15.42578125" style="171" customWidth="1"/>
    <col min="7940" max="7940" width="1.28515625" style="171" customWidth="1"/>
    <col min="7941" max="7941" width="23" style="171" bestFit="1" customWidth="1"/>
    <col min="7942" max="7942" width="13.140625" style="171" bestFit="1" customWidth="1"/>
    <col min="7943" max="7943" width="9" style="171" bestFit="1" customWidth="1"/>
    <col min="7944" max="7944" width="2.140625" style="171" customWidth="1"/>
    <col min="7945" max="7946" width="7" style="171" customWidth="1"/>
    <col min="7947" max="7947" width="6.85546875" style="171" customWidth="1"/>
    <col min="7948" max="7949" width="11.42578125" style="171"/>
    <col min="7950" max="7950" width="12.5703125" style="171" bestFit="1" customWidth="1"/>
    <col min="7951" max="8192" width="11.42578125" style="171"/>
    <col min="8193" max="8193" width="0.140625" style="171" customWidth="1"/>
    <col min="8194" max="8194" width="2.7109375" style="171" customWidth="1"/>
    <col min="8195" max="8195" width="15.42578125" style="171" customWidth="1"/>
    <col min="8196" max="8196" width="1.28515625" style="171" customWidth="1"/>
    <col min="8197" max="8197" width="23" style="171" bestFit="1" customWidth="1"/>
    <col min="8198" max="8198" width="13.140625" style="171" bestFit="1" customWidth="1"/>
    <col min="8199" max="8199" width="9" style="171" bestFit="1" customWidth="1"/>
    <col min="8200" max="8200" width="2.140625" style="171" customWidth="1"/>
    <col min="8201" max="8202" width="7" style="171" customWidth="1"/>
    <col min="8203" max="8203" width="6.85546875" style="171" customWidth="1"/>
    <col min="8204" max="8205" width="11.42578125" style="171"/>
    <col min="8206" max="8206" width="12.5703125" style="171" bestFit="1" customWidth="1"/>
    <col min="8207" max="8448" width="11.42578125" style="171"/>
    <col min="8449" max="8449" width="0.140625" style="171" customWidth="1"/>
    <col min="8450" max="8450" width="2.7109375" style="171" customWidth="1"/>
    <col min="8451" max="8451" width="15.42578125" style="171" customWidth="1"/>
    <col min="8452" max="8452" width="1.28515625" style="171" customWidth="1"/>
    <col min="8453" max="8453" width="23" style="171" bestFit="1" customWidth="1"/>
    <col min="8454" max="8454" width="13.140625" style="171" bestFit="1" customWidth="1"/>
    <col min="8455" max="8455" width="9" style="171" bestFit="1" customWidth="1"/>
    <col min="8456" max="8456" width="2.140625" style="171" customWidth="1"/>
    <col min="8457" max="8458" width="7" style="171" customWidth="1"/>
    <col min="8459" max="8459" width="6.85546875" style="171" customWidth="1"/>
    <col min="8460" max="8461" width="11.42578125" style="171"/>
    <col min="8462" max="8462" width="12.5703125" style="171" bestFit="1" customWidth="1"/>
    <col min="8463" max="8704" width="11.42578125" style="171"/>
    <col min="8705" max="8705" width="0.140625" style="171" customWidth="1"/>
    <col min="8706" max="8706" width="2.7109375" style="171" customWidth="1"/>
    <col min="8707" max="8707" width="15.42578125" style="171" customWidth="1"/>
    <col min="8708" max="8708" width="1.28515625" style="171" customWidth="1"/>
    <col min="8709" max="8709" width="23" style="171" bestFit="1" customWidth="1"/>
    <col min="8710" max="8710" width="13.140625" style="171" bestFit="1" customWidth="1"/>
    <col min="8711" max="8711" width="9" style="171" bestFit="1" customWidth="1"/>
    <col min="8712" max="8712" width="2.140625" style="171" customWidth="1"/>
    <col min="8713" max="8714" width="7" style="171" customWidth="1"/>
    <col min="8715" max="8715" width="6.85546875" style="171" customWidth="1"/>
    <col min="8716" max="8717" width="11.42578125" style="171"/>
    <col min="8718" max="8718" width="12.5703125" style="171" bestFit="1" customWidth="1"/>
    <col min="8719" max="8960" width="11.42578125" style="171"/>
    <col min="8961" max="8961" width="0.140625" style="171" customWidth="1"/>
    <col min="8962" max="8962" width="2.7109375" style="171" customWidth="1"/>
    <col min="8963" max="8963" width="15.42578125" style="171" customWidth="1"/>
    <col min="8964" max="8964" width="1.28515625" style="171" customWidth="1"/>
    <col min="8965" max="8965" width="23" style="171" bestFit="1" customWidth="1"/>
    <col min="8966" max="8966" width="13.140625" style="171" bestFit="1" customWidth="1"/>
    <col min="8967" max="8967" width="9" style="171" bestFit="1" customWidth="1"/>
    <col min="8968" max="8968" width="2.140625" style="171" customWidth="1"/>
    <col min="8969" max="8970" width="7" style="171" customWidth="1"/>
    <col min="8971" max="8971" width="6.85546875" style="171" customWidth="1"/>
    <col min="8972" max="8973" width="11.42578125" style="171"/>
    <col min="8974" max="8974" width="12.5703125" style="171" bestFit="1" customWidth="1"/>
    <col min="8975" max="9216" width="11.42578125" style="171"/>
    <col min="9217" max="9217" width="0.140625" style="171" customWidth="1"/>
    <col min="9218" max="9218" width="2.7109375" style="171" customWidth="1"/>
    <col min="9219" max="9219" width="15.42578125" style="171" customWidth="1"/>
    <col min="9220" max="9220" width="1.28515625" style="171" customWidth="1"/>
    <col min="9221" max="9221" width="23" style="171" bestFit="1" customWidth="1"/>
    <col min="9222" max="9222" width="13.140625" style="171" bestFit="1" customWidth="1"/>
    <col min="9223" max="9223" width="9" style="171" bestFit="1" customWidth="1"/>
    <col min="9224" max="9224" width="2.140625" style="171" customWidth="1"/>
    <col min="9225" max="9226" width="7" style="171" customWidth="1"/>
    <col min="9227" max="9227" width="6.85546875" style="171" customWidth="1"/>
    <col min="9228" max="9229" width="11.42578125" style="171"/>
    <col min="9230" max="9230" width="12.5703125" style="171" bestFit="1" customWidth="1"/>
    <col min="9231" max="9472" width="11.42578125" style="171"/>
    <col min="9473" max="9473" width="0.140625" style="171" customWidth="1"/>
    <col min="9474" max="9474" width="2.7109375" style="171" customWidth="1"/>
    <col min="9475" max="9475" width="15.42578125" style="171" customWidth="1"/>
    <col min="9476" max="9476" width="1.28515625" style="171" customWidth="1"/>
    <col min="9477" max="9477" width="23" style="171" bestFit="1" customWidth="1"/>
    <col min="9478" max="9478" width="13.140625" style="171" bestFit="1" customWidth="1"/>
    <col min="9479" max="9479" width="9" style="171" bestFit="1" customWidth="1"/>
    <col min="9480" max="9480" width="2.140625" style="171" customWidth="1"/>
    <col min="9481" max="9482" width="7" style="171" customWidth="1"/>
    <col min="9483" max="9483" width="6.85546875" style="171" customWidth="1"/>
    <col min="9484" max="9485" width="11.42578125" style="171"/>
    <col min="9486" max="9486" width="12.5703125" style="171" bestFit="1" customWidth="1"/>
    <col min="9487" max="9728" width="11.42578125" style="171"/>
    <col min="9729" max="9729" width="0.140625" style="171" customWidth="1"/>
    <col min="9730" max="9730" width="2.7109375" style="171" customWidth="1"/>
    <col min="9731" max="9731" width="15.42578125" style="171" customWidth="1"/>
    <col min="9732" max="9732" width="1.28515625" style="171" customWidth="1"/>
    <col min="9733" max="9733" width="23" style="171" bestFit="1" customWidth="1"/>
    <col min="9734" max="9734" width="13.140625" style="171" bestFit="1" customWidth="1"/>
    <col min="9735" max="9735" width="9" style="171" bestFit="1" customWidth="1"/>
    <col min="9736" max="9736" width="2.140625" style="171" customWidth="1"/>
    <col min="9737" max="9738" width="7" style="171" customWidth="1"/>
    <col min="9739" max="9739" width="6.85546875" style="171" customWidth="1"/>
    <col min="9740" max="9741" width="11.42578125" style="171"/>
    <col min="9742" max="9742" width="12.5703125" style="171" bestFit="1" customWidth="1"/>
    <col min="9743" max="9984" width="11.42578125" style="171"/>
    <col min="9985" max="9985" width="0.140625" style="171" customWidth="1"/>
    <col min="9986" max="9986" width="2.7109375" style="171" customWidth="1"/>
    <col min="9987" max="9987" width="15.42578125" style="171" customWidth="1"/>
    <col min="9988" max="9988" width="1.28515625" style="171" customWidth="1"/>
    <col min="9989" max="9989" width="23" style="171" bestFit="1" customWidth="1"/>
    <col min="9990" max="9990" width="13.140625" style="171" bestFit="1" customWidth="1"/>
    <col min="9991" max="9991" width="9" style="171" bestFit="1" customWidth="1"/>
    <col min="9992" max="9992" width="2.140625" style="171" customWidth="1"/>
    <col min="9993" max="9994" width="7" style="171" customWidth="1"/>
    <col min="9995" max="9995" width="6.85546875" style="171" customWidth="1"/>
    <col min="9996" max="9997" width="11.42578125" style="171"/>
    <col min="9998" max="9998" width="12.5703125" style="171" bestFit="1" customWidth="1"/>
    <col min="9999" max="10240" width="11.42578125" style="171"/>
    <col min="10241" max="10241" width="0.140625" style="171" customWidth="1"/>
    <col min="10242" max="10242" width="2.7109375" style="171" customWidth="1"/>
    <col min="10243" max="10243" width="15.42578125" style="171" customWidth="1"/>
    <col min="10244" max="10244" width="1.28515625" style="171" customWidth="1"/>
    <col min="10245" max="10245" width="23" style="171" bestFit="1" customWidth="1"/>
    <col min="10246" max="10246" width="13.140625" style="171" bestFit="1" customWidth="1"/>
    <col min="10247" max="10247" width="9" style="171" bestFit="1" customWidth="1"/>
    <col min="10248" max="10248" width="2.140625" style="171" customWidth="1"/>
    <col min="10249" max="10250" width="7" style="171" customWidth="1"/>
    <col min="10251" max="10251" width="6.85546875" style="171" customWidth="1"/>
    <col min="10252" max="10253" width="11.42578125" style="171"/>
    <col min="10254" max="10254" width="12.5703125" style="171" bestFit="1" customWidth="1"/>
    <col min="10255" max="10496" width="11.42578125" style="171"/>
    <col min="10497" max="10497" width="0.140625" style="171" customWidth="1"/>
    <col min="10498" max="10498" width="2.7109375" style="171" customWidth="1"/>
    <col min="10499" max="10499" width="15.42578125" style="171" customWidth="1"/>
    <col min="10500" max="10500" width="1.28515625" style="171" customWidth="1"/>
    <col min="10501" max="10501" width="23" style="171" bestFit="1" customWidth="1"/>
    <col min="10502" max="10502" width="13.140625" style="171" bestFit="1" customWidth="1"/>
    <col min="10503" max="10503" width="9" style="171" bestFit="1" customWidth="1"/>
    <col min="10504" max="10504" width="2.140625" style="171" customWidth="1"/>
    <col min="10505" max="10506" width="7" style="171" customWidth="1"/>
    <col min="10507" max="10507" width="6.85546875" style="171" customWidth="1"/>
    <col min="10508" max="10509" width="11.42578125" style="171"/>
    <col min="10510" max="10510" width="12.5703125" style="171" bestFit="1" customWidth="1"/>
    <col min="10511" max="10752" width="11.42578125" style="171"/>
    <col min="10753" max="10753" width="0.140625" style="171" customWidth="1"/>
    <col min="10754" max="10754" width="2.7109375" style="171" customWidth="1"/>
    <col min="10755" max="10755" width="15.42578125" style="171" customWidth="1"/>
    <col min="10756" max="10756" width="1.28515625" style="171" customWidth="1"/>
    <col min="10757" max="10757" width="23" style="171" bestFit="1" customWidth="1"/>
    <col min="10758" max="10758" width="13.140625" style="171" bestFit="1" customWidth="1"/>
    <col min="10759" max="10759" width="9" style="171" bestFit="1" customWidth="1"/>
    <col min="10760" max="10760" width="2.140625" style="171" customWidth="1"/>
    <col min="10761" max="10762" width="7" style="171" customWidth="1"/>
    <col min="10763" max="10763" width="6.85546875" style="171" customWidth="1"/>
    <col min="10764" max="10765" width="11.42578125" style="171"/>
    <col min="10766" max="10766" width="12.5703125" style="171" bestFit="1" customWidth="1"/>
    <col min="10767" max="11008" width="11.42578125" style="171"/>
    <col min="11009" max="11009" width="0.140625" style="171" customWidth="1"/>
    <col min="11010" max="11010" width="2.7109375" style="171" customWidth="1"/>
    <col min="11011" max="11011" width="15.42578125" style="171" customWidth="1"/>
    <col min="11012" max="11012" width="1.28515625" style="171" customWidth="1"/>
    <col min="11013" max="11013" width="23" style="171" bestFit="1" customWidth="1"/>
    <col min="11014" max="11014" width="13.140625" style="171" bestFit="1" customWidth="1"/>
    <col min="11015" max="11015" width="9" style="171" bestFit="1" customWidth="1"/>
    <col min="11016" max="11016" width="2.140625" style="171" customWidth="1"/>
    <col min="11017" max="11018" width="7" style="171" customWidth="1"/>
    <col min="11019" max="11019" width="6.85546875" style="171" customWidth="1"/>
    <col min="11020" max="11021" width="11.42578125" style="171"/>
    <col min="11022" max="11022" width="12.5703125" style="171" bestFit="1" customWidth="1"/>
    <col min="11023" max="11264" width="11.42578125" style="171"/>
    <col min="11265" max="11265" width="0.140625" style="171" customWidth="1"/>
    <col min="11266" max="11266" width="2.7109375" style="171" customWidth="1"/>
    <col min="11267" max="11267" width="15.42578125" style="171" customWidth="1"/>
    <col min="11268" max="11268" width="1.28515625" style="171" customWidth="1"/>
    <col min="11269" max="11269" width="23" style="171" bestFit="1" customWidth="1"/>
    <col min="11270" max="11270" width="13.140625" style="171" bestFit="1" customWidth="1"/>
    <col min="11271" max="11271" width="9" style="171" bestFit="1" customWidth="1"/>
    <col min="11272" max="11272" width="2.140625" style="171" customWidth="1"/>
    <col min="11273" max="11274" width="7" style="171" customWidth="1"/>
    <col min="11275" max="11275" width="6.85546875" style="171" customWidth="1"/>
    <col min="11276" max="11277" width="11.42578125" style="171"/>
    <col min="11278" max="11278" width="12.5703125" style="171" bestFit="1" customWidth="1"/>
    <col min="11279" max="11520" width="11.42578125" style="171"/>
    <col min="11521" max="11521" width="0.140625" style="171" customWidth="1"/>
    <col min="11522" max="11522" width="2.7109375" style="171" customWidth="1"/>
    <col min="11523" max="11523" width="15.42578125" style="171" customWidth="1"/>
    <col min="11524" max="11524" width="1.28515625" style="171" customWidth="1"/>
    <col min="11525" max="11525" width="23" style="171" bestFit="1" customWidth="1"/>
    <col min="11526" max="11526" width="13.140625" style="171" bestFit="1" customWidth="1"/>
    <col min="11527" max="11527" width="9" style="171" bestFit="1" customWidth="1"/>
    <col min="11528" max="11528" width="2.140625" style="171" customWidth="1"/>
    <col min="11529" max="11530" width="7" style="171" customWidth="1"/>
    <col min="11531" max="11531" width="6.85546875" style="171" customWidth="1"/>
    <col min="11532" max="11533" width="11.42578125" style="171"/>
    <col min="11534" max="11534" width="12.5703125" style="171" bestFit="1" customWidth="1"/>
    <col min="11535" max="11776" width="11.42578125" style="171"/>
    <col min="11777" max="11777" width="0.140625" style="171" customWidth="1"/>
    <col min="11778" max="11778" width="2.7109375" style="171" customWidth="1"/>
    <col min="11779" max="11779" width="15.42578125" style="171" customWidth="1"/>
    <col min="11780" max="11780" width="1.28515625" style="171" customWidth="1"/>
    <col min="11781" max="11781" width="23" style="171" bestFit="1" customWidth="1"/>
    <col min="11782" max="11782" width="13.140625" style="171" bestFit="1" customWidth="1"/>
    <col min="11783" max="11783" width="9" style="171" bestFit="1" customWidth="1"/>
    <col min="11784" max="11784" width="2.140625" style="171" customWidth="1"/>
    <col min="11785" max="11786" width="7" style="171" customWidth="1"/>
    <col min="11787" max="11787" width="6.85546875" style="171" customWidth="1"/>
    <col min="11788" max="11789" width="11.42578125" style="171"/>
    <col min="11790" max="11790" width="12.5703125" style="171" bestFit="1" customWidth="1"/>
    <col min="11791" max="12032" width="11.42578125" style="171"/>
    <col min="12033" max="12033" width="0.140625" style="171" customWidth="1"/>
    <col min="12034" max="12034" width="2.7109375" style="171" customWidth="1"/>
    <col min="12035" max="12035" width="15.42578125" style="171" customWidth="1"/>
    <col min="12036" max="12036" width="1.28515625" style="171" customWidth="1"/>
    <col min="12037" max="12037" width="23" style="171" bestFit="1" customWidth="1"/>
    <col min="12038" max="12038" width="13.140625" style="171" bestFit="1" customWidth="1"/>
    <col min="12039" max="12039" width="9" style="171" bestFit="1" customWidth="1"/>
    <col min="12040" max="12040" width="2.140625" style="171" customWidth="1"/>
    <col min="12041" max="12042" width="7" style="171" customWidth="1"/>
    <col min="12043" max="12043" width="6.85546875" style="171" customWidth="1"/>
    <col min="12044" max="12045" width="11.42578125" style="171"/>
    <col min="12046" max="12046" width="12.5703125" style="171" bestFit="1" customWidth="1"/>
    <col min="12047" max="12288" width="11.42578125" style="171"/>
    <col min="12289" max="12289" width="0.140625" style="171" customWidth="1"/>
    <col min="12290" max="12290" width="2.7109375" style="171" customWidth="1"/>
    <col min="12291" max="12291" width="15.42578125" style="171" customWidth="1"/>
    <col min="12292" max="12292" width="1.28515625" style="171" customWidth="1"/>
    <col min="12293" max="12293" width="23" style="171" bestFit="1" customWidth="1"/>
    <col min="12294" max="12294" width="13.140625" style="171" bestFit="1" customWidth="1"/>
    <col min="12295" max="12295" width="9" style="171" bestFit="1" customWidth="1"/>
    <col min="12296" max="12296" width="2.140625" style="171" customWidth="1"/>
    <col min="12297" max="12298" width="7" style="171" customWidth="1"/>
    <col min="12299" max="12299" width="6.85546875" style="171" customWidth="1"/>
    <col min="12300" max="12301" width="11.42578125" style="171"/>
    <col min="12302" max="12302" width="12.5703125" style="171" bestFit="1" customWidth="1"/>
    <col min="12303" max="12544" width="11.42578125" style="171"/>
    <col min="12545" max="12545" width="0.140625" style="171" customWidth="1"/>
    <col min="12546" max="12546" width="2.7109375" style="171" customWidth="1"/>
    <col min="12547" max="12547" width="15.42578125" style="171" customWidth="1"/>
    <col min="12548" max="12548" width="1.28515625" style="171" customWidth="1"/>
    <col min="12549" max="12549" width="23" style="171" bestFit="1" customWidth="1"/>
    <col min="12550" max="12550" width="13.140625" style="171" bestFit="1" customWidth="1"/>
    <col min="12551" max="12551" width="9" style="171" bestFit="1" customWidth="1"/>
    <col min="12552" max="12552" width="2.140625" style="171" customWidth="1"/>
    <col min="12553" max="12554" width="7" style="171" customWidth="1"/>
    <col min="12555" max="12555" width="6.85546875" style="171" customWidth="1"/>
    <col min="12556" max="12557" width="11.42578125" style="171"/>
    <col min="12558" max="12558" width="12.5703125" style="171" bestFit="1" customWidth="1"/>
    <col min="12559" max="12800" width="11.42578125" style="171"/>
    <col min="12801" max="12801" width="0.140625" style="171" customWidth="1"/>
    <col min="12802" max="12802" width="2.7109375" style="171" customWidth="1"/>
    <col min="12803" max="12803" width="15.42578125" style="171" customWidth="1"/>
    <col min="12804" max="12804" width="1.28515625" style="171" customWidth="1"/>
    <col min="12805" max="12805" width="23" style="171" bestFit="1" customWidth="1"/>
    <col min="12806" max="12806" width="13.140625" style="171" bestFit="1" customWidth="1"/>
    <col min="12807" max="12807" width="9" style="171" bestFit="1" customWidth="1"/>
    <col min="12808" max="12808" width="2.140625" style="171" customWidth="1"/>
    <col min="12809" max="12810" width="7" style="171" customWidth="1"/>
    <col min="12811" max="12811" width="6.85546875" style="171" customWidth="1"/>
    <col min="12812" max="12813" width="11.42578125" style="171"/>
    <col min="12814" max="12814" width="12.5703125" style="171" bestFit="1" customWidth="1"/>
    <col min="12815" max="13056" width="11.42578125" style="171"/>
    <col min="13057" max="13057" width="0.140625" style="171" customWidth="1"/>
    <col min="13058" max="13058" width="2.7109375" style="171" customWidth="1"/>
    <col min="13059" max="13059" width="15.42578125" style="171" customWidth="1"/>
    <col min="13060" max="13060" width="1.28515625" style="171" customWidth="1"/>
    <col min="13061" max="13061" width="23" style="171" bestFit="1" customWidth="1"/>
    <col min="13062" max="13062" width="13.140625" style="171" bestFit="1" customWidth="1"/>
    <col min="13063" max="13063" width="9" style="171" bestFit="1" customWidth="1"/>
    <col min="13064" max="13064" width="2.140625" style="171" customWidth="1"/>
    <col min="13065" max="13066" width="7" style="171" customWidth="1"/>
    <col min="13067" max="13067" width="6.85546875" style="171" customWidth="1"/>
    <col min="13068" max="13069" width="11.42578125" style="171"/>
    <col min="13070" max="13070" width="12.5703125" style="171" bestFit="1" customWidth="1"/>
    <col min="13071" max="13312" width="11.42578125" style="171"/>
    <col min="13313" max="13313" width="0.140625" style="171" customWidth="1"/>
    <col min="13314" max="13314" width="2.7109375" style="171" customWidth="1"/>
    <col min="13315" max="13315" width="15.42578125" style="171" customWidth="1"/>
    <col min="13316" max="13316" width="1.28515625" style="171" customWidth="1"/>
    <col min="13317" max="13317" width="23" style="171" bestFit="1" customWidth="1"/>
    <col min="13318" max="13318" width="13.140625" style="171" bestFit="1" customWidth="1"/>
    <col min="13319" max="13319" width="9" style="171" bestFit="1" customWidth="1"/>
    <col min="13320" max="13320" width="2.140625" style="171" customWidth="1"/>
    <col min="13321" max="13322" width="7" style="171" customWidth="1"/>
    <col min="13323" max="13323" width="6.85546875" style="171" customWidth="1"/>
    <col min="13324" max="13325" width="11.42578125" style="171"/>
    <col min="13326" max="13326" width="12.5703125" style="171" bestFit="1" customWidth="1"/>
    <col min="13327" max="13568" width="11.42578125" style="171"/>
    <col min="13569" max="13569" width="0.140625" style="171" customWidth="1"/>
    <col min="13570" max="13570" width="2.7109375" style="171" customWidth="1"/>
    <col min="13571" max="13571" width="15.42578125" style="171" customWidth="1"/>
    <col min="13572" max="13572" width="1.28515625" style="171" customWidth="1"/>
    <col min="13573" max="13573" width="23" style="171" bestFit="1" customWidth="1"/>
    <col min="13574" max="13574" width="13.140625" style="171" bestFit="1" customWidth="1"/>
    <col min="13575" max="13575" width="9" style="171" bestFit="1" customWidth="1"/>
    <col min="13576" max="13576" width="2.140625" style="171" customWidth="1"/>
    <col min="13577" max="13578" width="7" style="171" customWidth="1"/>
    <col min="13579" max="13579" width="6.85546875" style="171" customWidth="1"/>
    <col min="13580" max="13581" width="11.42578125" style="171"/>
    <col min="13582" max="13582" width="12.5703125" style="171" bestFit="1" customWidth="1"/>
    <col min="13583" max="13824" width="11.42578125" style="171"/>
    <col min="13825" max="13825" width="0.140625" style="171" customWidth="1"/>
    <col min="13826" max="13826" width="2.7109375" style="171" customWidth="1"/>
    <col min="13827" max="13827" width="15.42578125" style="171" customWidth="1"/>
    <col min="13828" max="13828" width="1.28515625" style="171" customWidth="1"/>
    <col min="13829" max="13829" width="23" style="171" bestFit="1" customWidth="1"/>
    <col min="13830" max="13830" width="13.140625" style="171" bestFit="1" customWidth="1"/>
    <col min="13831" max="13831" width="9" style="171" bestFit="1" customWidth="1"/>
    <col min="13832" max="13832" width="2.140625" style="171" customWidth="1"/>
    <col min="13833" max="13834" width="7" style="171" customWidth="1"/>
    <col min="13835" max="13835" width="6.85546875" style="171" customWidth="1"/>
    <col min="13836" max="13837" width="11.42578125" style="171"/>
    <col min="13838" max="13838" width="12.5703125" style="171" bestFit="1" customWidth="1"/>
    <col min="13839" max="14080" width="11.42578125" style="171"/>
    <col min="14081" max="14081" width="0.140625" style="171" customWidth="1"/>
    <col min="14082" max="14082" width="2.7109375" style="171" customWidth="1"/>
    <col min="14083" max="14083" width="15.42578125" style="171" customWidth="1"/>
    <col min="14084" max="14084" width="1.28515625" style="171" customWidth="1"/>
    <col min="14085" max="14085" width="23" style="171" bestFit="1" customWidth="1"/>
    <col min="14086" max="14086" width="13.140625" style="171" bestFit="1" customWidth="1"/>
    <col min="14087" max="14087" width="9" style="171" bestFit="1" customWidth="1"/>
    <col min="14088" max="14088" width="2.140625" style="171" customWidth="1"/>
    <col min="14089" max="14090" width="7" style="171" customWidth="1"/>
    <col min="14091" max="14091" width="6.85546875" style="171" customWidth="1"/>
    <col min="14092" max="14093" width="11.42578125" style="171"/>
    <col min="14094" max="14094" width="12.5703125" style="171" bestFit="1" customWidth="1"/>
    <col min="14095" max="14336" width="11.42578125" style="171"/>
    <col min="14337" max="14337" width="0.140625" style="171" customWidth="1"/>
    <col min="14338" max="14338" width="2.7109375" style="171" customWidth="1"/>
    <col min="14339" max="14339" width="15.42578125" style="171" customWidth="1"/>
    <col min="14340" max="14340" width="1.28515625" style="171" customWidth="1"/>
    <col min="14341" max="14341" width="23" style="171" bestFit="1" customWidth="1"/>
    <col min="14342" max="14342" width="13.140625" style="171" bestFit="1" customWidth="1"/>
    <col min="14343" max="14343" width="9" style="171" bestFit="1" customWidth="1"/>
    <col min="14344" max="14344" width="2.140625" style="171" customWidth="1"/>
    <col min="14345" max="14346" width="7" style="171" customWidth="1"/>
    <col min="14347" max="14347" width="6.85546875" style="171" customWidth="1"/>
    <col min="14348" max="14349" width="11.42578125" style="171"/>
    <col min="14350" max="14350" width="12.5703125" style="171" bestFit="1" customWidth="1"/>
    <col min="14351" max="14592" width="11.42578125" style="171"/>
    <col min="14593" max="14593" width="0.140625" style="171" customWidth="1"/>
    <col min="14594" max="14594" width="2.7109375" style="171" customWidth="1"/>
    <col min="14595" max="14595" width="15.42578125" style="171" customWidth="1"/>
    <col min="14596" max="14596" width="1.28515625" style="171" customWidth="1"/>
    <col min="14597" max="14597" width="23" style="171" bestFit="1" customWidth="1"/>
    <col min="14598" max="14598" width="13.140625" style="171" bestFit="1" customWidth="1"/>
    <col min="14599" max="14599" width="9" style="171" bestFit="1" customWidth="1"/>
    <col min="14600" max="14600" width="2.140625" style="171" customWidth="1"/>
    <col min="14601" max="14602" width="7" style="171" customWidth="1"/>
    <col min="14603" max="14603" width="6.85546875" style="171" customWidth="1"/>
    <col min="14604" max="14605" width="11.42578125" style="171"/>
    <col min="14606" max="14606" width="12.5703125" style="171" bestFit="1" customWidth="1"/>
    <col min="14607" max="14848" width="11.42578125" style="171"/>
    <col min="14849" max="14849" width="0.140625" style="171" customWidth="1"/>
    <col min="14850" max="14850" width="2.7109375" style="171" customWidth="1"/>
    <col min="14851" max="14851" width="15.42578125" style="171" customWidth="1"/>
    <col min="14852" max="14852" width="1.28515625" style="171" customWidth="1"/>
    <col min="14853" max="14853" width="23" style="171" bestFit="1" customWidth="1"/>
    <col min="14854" max="14854" width="13.140625" style="171" bestFit="1" customWidth="1"/>
    <col min="14855" max="14855" width="9" style="171" bestFit="1" customWidth="1"/>
    <col min="14856" max="14856" width="2.140625" style="171" customWidth="1"/>
    <col min="14857" max="14858" width="7" style="171" customWidth="1"/>
    <col min="14859" max="14859" width="6.85546875" style="171" customWidth="1"/>
    <col min="14860" max="14861" width="11.42578125" style="171"/>
    <col min="14862" max="14862" width="12.5703125" style="171" bestFit="1" customWidth="1"/>
    <col min="14863" max="15104" width="11.42578125" style="171"/>
    <col min="15105" max="15105" width="0.140625" style="171" customWidth="1"/>
    <col min="15106" max="15106" width="2.7109375" style="171" customWidth="1"/>
    <col min="15107" max="15107" width="15.42578125" style="171" customWidth="1"/>
    <col min="15108" max="15108" width="1.28515625" style="171" customWidth="1"/>
    <col min="15109" max="15109" width="23" style="171" bestFit="1" customWidth="1"/>
    <col min="15110" max="15110" width="13.140625" style="171" bestFit="1" customWidth="1"/>
    <col min="15111" max="15111" width="9" style="171" bestFit="1" customWidth="1"/>
    <col min="15112" max="15112" width="2.140625" style="171" customWidth="1"/>
    <col min="15113" max="15114" width="7" style="171" customWidth="1"/>
    <col min="15115" max="15115" width="6.85546875" style="171" customWidth="1"/>
    <col min="15116" max="15117" width="11.42578125" style="171"/>
    <col min="15118" max="15118" width="12.5703125" style="171" bestFit="1" customWidth="1"/>
    <col min="15119" max="15360" width="11.42578125" style="171"/>
    <col min="15361" max="15361" width="0.140625" style="171" customWidth="1"/>
    <col min="15362" max="15362" width="2.7109375" style="171" customWidth="1"/>
    <col min="15363" max="15363" width="15.42578125" style="171" customWidth="1"/>
    <col min="15364" max="15364" width="1.28515625" style="171" customWidth="1"/>
    <col min="15365" max="15365" width="23" style="171" bestFit="1" customWidth="1"/>
    <col min="15366" max="15366" width="13.140625" style="171" bestFit="1" customWidth="1"/>
    <col min="15367" max="15367" width="9" style="171" bestFit="1" customWidth="1"/>
    <col min="15368" max="15368" width="2.140625" style="171" customWidth="1"/>
    <col min="15369" max="15370" width="7" style="171" customWidth="1"/>
    <col min="15371" max="15371" width="6.85546875" style="171" customWidth="1"/>
    <col min="15372" max="15373" width="11.42578125" style="171"/>
    <col min="15374" max="15374" width="12.5703125" style="171" bestFit="1" customWidth="1"/>
    <col min="15375" max="15616" width="11.42578125" style="171"/>
    <col min="15617" max="15617" width="0.140625" style="171" customWidth="1"/>
    <col min="15618" max="15618" width="2.7109375" style="171" customWidth="1"/>
    <col min="15619" max="15619" width="15.42578125" style="171" customWidth="1"/>
    <col min="15620" max="15620" width="1.28515625" style="171" customWidth="1"/>
    <col min="15621" max="15621" width="23" style="171" bestFit="1" customWidth="1"/>
    <col min="15622" max="15622" width="13.140625" style="171" bestFit="1" customWidth="1"/>
    <col min="15623" max="15623" width="9" style="171" bestFit="1" customWidth="1"/>
    <col min="15624" max="15624" width="2.140625" style="171" customWidth="1"/>
    <col min="15625" max="15626" width="7" style="171" customWidth="1"/>
    <col min="15627" max="15627" width="6.85546875" style="171" customWidth="1"/>
    <col min="15628" max="15629" width="11.42578125" style="171"/>
    <col min="15630" max="15630" width="12.5703125" style="171" bestFit="1" customWidth="1"/>
    <col min="15631" max="15872" width="11.42578125" style="171"/>
    <col min="15873" max="15873" width="0.140625" style="171" customWidth="1"/>
    <col min="15874" max="15874" width="2.7109375" style="171" customWidth="1"/>
    <col min="15875" max="15875" width="15.42578125" style="171" customWidth="1"/>
    <col min="15876" max="15876" width="1.28515625" style="171" customWidth="1"/>
    <col min="15877" max="15877" width="23" style="171" bestFit="1" customWidth="1"/>
    <col min="15878" max="15878" width="13.140625" style="171" bestFit="1" customWidth="1"/>
    <col min="15879" max="15879" width="9" style="171" bestFit="1" customWidth="1"/>
    <col min="15880" max="15880" width="2.140625" style="171" customWidth="1"/>
    <col min="15881" max="15882" width="7" style="171" customWidth="1"/>
    <col min="15883" max="15883" width="6.85546875" style="171" customWidth="1"/>
    <col min="15884" max="15885" width="11.42578125" style="171"/>
    <col min="15886" max="15886" width="12.5703125" style="171" bestFit="1" customWidth="1"/>
    <col min="15887" max="16128" width="11.42578125" style="171"/>
    <col min="16129" max="16129" width="0.140625" style="171" customWidth="1"/>
    <col min="16130" max="16130" width="2.7109375" style="171" customWidth="1"/>
    <col min="16131" max="16131" width="15.42578125" style="171" customWidth="1"/>
    <col min="16132" max="16132" width="1.28515625" style="171" customWidth="1"/>
    <col min="16133" max="16133" width="23" style="171" bestFit="1" customWidth="1"/>
    <col min="16134" max="16134" width="13.140625" style="171" bestFit="1" customWidth="1"/>
    <col min="16135" max="16135" width="9" style="171" bestFit="1" customWidth="1"/>
    <col min="16136" max="16136" width="2.140625" style="171" customWidth="1"/>
    <col min="16137" max="16138" width="7" style="171" customWidth="1"/>
    <col min="16139" max="16139" width="6.85546875" style="171" customWidth="1"/>
    <col min="16140" max="16141" width="11.42578125" style="171"/>
    <col min="16142" max="16142" width="12.5703125" style="171" bestFit="1" customWidth="1"/>
    <col min="16143" max="16384" width="11.42578125" style="171"/>
  </cols>
  <sheetData>
    <row r="1" spans="3:17" ht="0.75" customHeight="1"/>
    <row r="2" spans="3:17" ht="21" customHeight="1">
      <c r="K2" s="881" t="s">
        <v>36</v>
      </c>
    </row>
    <row r="3" spans="3:17" ht="15" customHeight="1">
      <c r="E3" s="1046" t="s">
        <v>559</v>
      </c>
      <c r="F3" s="1046"/>
      <c r="G3" s="1046"/>
      <c r="H3" s="1046"/>
      <c r="I3" s="1046"/>
      <c r="J3" s="1046"/>
      <c r="K3" s="1046"/>
    </row>
    <row r="4" spans="3:17" ht="20.25" customHeight="1">
      <c r="C4" s="6" t="s">
        <v>364</v>
      </c>
    </row>
    <row r="5" spans="3:17" ht="12.75" customHeight="1"/>
    <row r="6" spans="3:17" ht="13.5" customHeight="1"/>
    <row r="7" spans="3:17" ht="12.75" customHeight="1">
      <c r="C7" s="1091" t="s">
        <v>490</v>
      </c>
      <c r="E7" s="300"/>
      <c r="F7" s="301" t="s">
        <v>6</v>
      </c>
      <c r="G7" s="301" t="s">
        <v>17</v>
      </c>
      <c r="H7" s="302"/>
      <c r="I7" s="303" t="s">
        <v>302</v>
      </c>
      <c r="J7" s="303"/>
      <c r="K7" s="304"/>
      <c r="L7" s="410"/>
    </row>
    <row r="8" spans="3:17" ht="12.75" customHeight="1">
      <c r="C8" s="1091"/>
      <c r="D8" s="171"/>
      <c r="E8" s="305" t="s">
        <v>15</v>
      </c>
      <c r="F8" s="306" t="s">
        <v>303</v>
      </c>
      <c r="G8" s="306" t="s">
        <v>10</v>
      </c>
      <c r="H8" s="307"/>
      <c r="I8" s="306">
        <v>2019</v>
      </c>
      <c r="J8" s="306">
        <v>2020</v>
      </c>
      <c r="K8" s="306" t="s">
        <v>999</v>
      </c>
      <c r="L8" s="411"/>
      <c r="M8" s="308"/>
      <c r="N8" s="308"/>
    </row>
    <row r="9" spans="3:17" ht="12.75" customHeight="1">
      <c r="C9" s="409"/>
      <c r="D9" s="171"/>
      <c r="E9" s="618" t="s">
        <v>75</v>
      </c>
      <c r="F9" s="619" t="s">
        <v>4</v>
      </c>
      <c r="G9" s="422">
        <f>'C33'!F26</f>
        <v>299.76</v>
      </c>
      <c r="H9" s="422"/>
      <c r="I9" s="422">
        <f>'C33'!G60</f>
        <v>490.41829899999999</v>
      </c>
      <c r="J9" s="422">
        <f>'C33'!G26</f>
        <v>180.97221100000002</v>
      </c>
      <c r="K9" s="620">
        <f t="shared" ref="K9:K19" si="0">IF(I9&gt;0,IF((J9/I9-1)*100&gt;1000,"-",(J9/I9-1)*100),"-")</f>
        <v>-63.098397557958982</v>
      </c>
      <c r="M9" s="310"/>
      <c r="N9" s="311"/>
      <c r="O9" s="312"/>
      <c r="P9" s="312"/>
      <c r="Q9" s="312"/>
    </row>
    <row r="10" spans="3:17" ht="12.75" customHeight="1">
      <c r="C10" s="409"/>
      <c r="D10" s="171"/>
      <c r="E10" s="422" t="s">
        <v>76</v>
      </c>
      <c r="F10" s="619" t="s">
        <v>4</v>
      </c>
      <c r="G10" s="422">
        <f>SUM('C33'!F20:F21)</f>
        <v>1119.5900000000001</v>
      </c>
      <c r="H10" s="422"/>
      <c r="I10" s="422">
        <f>SUM('C33'!G54:G55)</f>
        <v>1747.016533</v>
      </c>
      <c r="J10" s="422">
        <f>SUM('C33'!G20:G21)</f>
        <v>8.6525219999999887</v>
      </c>
      <c r="K10" s="620">
        <f t="shared" si="0"/>
        <v>-99.504725809025871</v>
      </c>
      <c r="L10" s="309"/>
      <c r="M10" s="310"/>
      <c r="N10" s="311"/>
      <c r="O10" s="312"/>
      <c r="P10" s="312"/>
      <c r="Q10" s="312"/>
    </row>
    <row r="11" spans="3:17" ht="12.75" customHeight="1">
      <c r="C11" s="409"/>
      <c r="D11" s="171"/>
      <c r="E11" s="422" t="s">
        <v>77</v>
      </c>
      <c r="F11" s="619" t="s">
        <v>4</v>
      </c>
      <c r="G11" s="422">
        <f>'C33'!F22</f>
        <v>570.04999999999995</v>
      </c>
      <c r="H11" s="422"/>
      <c r="I11" s="422">
        <f>'C33'!G56</f>
        <v>637.134366</v>
      </c>
      <c r="J11" s="422">
        <f>'C33'!G22</f>
        <v>-10.504237999999999</v>
      </c>
      <c r="K11" s="620" t="s">
        <v>44</v>
      </c>
      <c r="L11" s="309"/>
      <c r="M11" s="310"/>
      <c r="N11" s="311"/>
      <c r="O11" s="312"/>
      <c r="P11" s="312"/>
      <c r="Q11" s="312"/>
    </row>
    <row r="12" spans="3:17" ht="12.75" customHeight="1">
      <c r="C12" s="12"/>
      <c r="D12" s="171"/>
      <c r="E12" s="422" t="s">
        <v>42</v>
      </c>
      <c r="F12" s="619" t="s">
        <v>67</v>
      </c>
      <c r="G12" s="820">
        <f>'C35'!F54</f>
        <v>389.86</v>
      </c>
      <c r="H12" s="818"/>
      <c r="I12" s="820">
        <f>'C35'!G112</f>
        <v>1434.1760730000001</v>
      </c>
      <c r="J12" s="422">
        <f>'C35'!G54</f>
        <v>1043.6758789999999</v>
      </c>
      <c r="K12" s="620">
        <f t="shared" si="0"/>
        <v>-27.228190551467957</v>
      </c>
      <c r="L12" s="309"/>
      <c r="M12" s="310"/>
      <c r="N12" s="311"/>
      <c r="O12" s="312"/>
      <c r="P12" s="312"/>
      <c r="Q12" s="312"/>
    </row>
    <row r="13" spans="3:17" ht="12.75" customHeight="1">
      <c r="C13" s="171"/>
      <c r="D13" s="171"/>
      <c r="E13" s="422" t="s">
        <v>43</v>
      </c>
      <c r="F13" s="619" t="s">
        <v>67</v>
      </c>
      <c r="G13" s="821">
        <f>'C35'!F55</f>
        <v>401.82</v>
      </c>
      <c r="H13" s="821"/>
      <c r="I13" s="821">
        <f>'C35'!G113</f>
        <v>404.37392700000004</v>
      </c>
      <c r="J13" s="619">
        <f>'C35'!G55</f>
        <v>96.371698999999992</v>
      </c>
      <c r="K13" s="620">
        <f t="shared" si="0"/>
        <v>-76.167677348792083</v>
      </c>
      <c r="L13" s="313"/>
      <c r="M13" s="310"/>
      <c r="N13" s="311"/>
      <c r="O13" s="312"/>
      <c r="P13" s="312"/>
      <c r="Q13" s="312"/>
    </row>
    <row r="14" spans="3:17" ht="12.75" customHeight="1">
      <c r="C14" s="171"/>
      <c r="D14" s="171"/>
      <c r="E14" s="422" t="s">
        <v>46</v>
      </c>
      <c r="F14" s="619" t="s">
        <v>67</v>
      </c>
      <c r="G14" s="820">
        <f>'C35'!F14</f>
        <v>389.29</v>
      </c>
      <c r="H14" s="820"/>
      <c r="I14" s="820">
        <f>'C35'!G72</f>
        <v>792.43093700000009</v>
      </c>
      <c r="J14" s="820">
        <f>'C35'!G14</f>
        <v>61.616870000000006</v>
      </c>
      <c r="K14" s="620">
        <f t="shared" si="0"/>
        <v>-92.224323013779568</v>
      </c>
      <c r="L14" s="309"/>
      <c r="M14" s="310"/>
      <c r="N14" s="311"/>
      <c r="O14" s="312"/>
      <c r="P14" s="312"/>
      <c r="Q14" s="312"/>
    </row>
    <row r="15" spans="3:17" ht="12.75" customHeight="1">
      <c r="C15" s="171"/>
      <c r="D15" s="171"/>
      <c r="E15" s="422" t="s">
        <v>47</v>
      </c>
      <c r="F15" s="619" t="s">
        <v>67</v>
      </c>
      <c r="G15" s="820">
        <f>'C35'!F15</f>
        <v>373.24</v>
      </c>
      <c r="H15" s="820"/>
      <c r="I15" s="820">
        <f>'C35'!G73</f>
        <v>697.11930599999994</v>
      </c>
      <c r="J15" s="820">
        <f>'C35'!G15</f>
        <v>174.95142999999999</v>
      </c>
      <c r="K15" s="620">
        <f t="shared" si="0"/>
        <v>-74.903660177788851</v>
      </c>
      <c r="L15" s="309"/>
      <c r="M15" s="310"/>
      <c r="N15" s="311"/>
      <c r="O15" s="312"/>
      <c r="P15" s="312"/>
      <c r="Q15" s="312"/>
    </row>
    <row r="16" spans="3:17" ht="12.75" customHeight="1">
      <c r="C16" s="171"/>
      <c r="D16" s="171"/>
      <c r="E16" s="422" t="s">
        <v>58</v>
      </c>
      <c r="F16" s="619" t="s">
        <v>67</v>
      </c>
      <c r="G16" s="820">
        <f>'C35'!F16</f>
        <v>822.86</v>
      </c>
      <c r="H16" s="820"/>
      <c r="I16" s="820">
        <f>'C35'!G74</f>
        <v>2889.1590189999997</v>
      </c>
      <c r="J16" s="820">
        <f>'C35'!G16</f>
        <v>2093.14545</v>
      </c>
      <c r="K16" s="620">
        <f t="shared" si="0"/>
        <v>-27.551739581143487</v>
      </c>
      <c r="L16" s="309"/>
      <c r="M16" s="310"/>
      <c r="N16" s="311"/>
      <c r="O16" s="312"/>
      <c r="P16" s="312"/>
      <c r="Q16" s="312"/>
    </row>
    <row r="17" spans="3:17" ht="12.75" customHeight="1">
      <c r="C17" s="171"/>
      <c r="D17" s="171"/>
      <c r="E17" s="422" t="s">
        <v>50</v>
      </c>
      <c r="F17" s="619" t="s">
        <v>67</v>
      </c>
      <c r="G17" s="820">
        <f>'C35'!F42</f>
        <v>386.79</v>
      </c>
      <c r="H17" s="820"/>
      <c r="I17" s="820">
        <f>'C35'!G100</f>
        <v>12.986208000000001</v>
      </c>
      <c r="J17" s="422">
        <f>'C35'!G42</f>
        <v>30.727294999999998</v>
      </c>
      <c r="K17" s="620">
        <f t="shared" si="0"/>
        <v>136.61483783410827</v>
      </c>
      <c r="L17" s="309"/>
      <c r="M17" s="310"/>
      <c r="N17" s="311"/>
      <c r="O17" s="312"/>
      <c r="P17" s="312"/>
      <c r="Q17" s="312"/>
    </row>
    <row r="18" spans="3:17" ht="12.75" customHeight="1">
      <c r="C18" s="171"/>
      <c r="D18" s="171"/>
      <c r="E18" s="422" t="s">
        <v>51</v>
      </c>
      <c r="F18" s="619" t="s">
        <v>67</v>
      </c>
      <c r="G18" s="820">
        <f>'C35'!F43</f>
        <v>389.19</v>
      </c>
      <c r="H18" s="820"/>
      <c r="I18" s="820">
        <f>'C35'!G101</f>
        <v>14.8651</v>
      </c>
      <c r="J18" s="422">
        <f>'C35'!G43</f>
        <v>379.61634200000003</v>
      </c>
      <c r="K18" s="620" t="str">
        <f t="shared" si="0"/>
        <v>-</v>
      </c>
      <c r="L18" s="309"/>
      <c r="M18" s="310"/>
      <c r="N18" s="311"/>
      <c r="O18" s="312"/>
      <c r="P18" s="312"/>
      <c r="Q18" s="312"/>
    </row>
    <row r="19" spans="3:17" ht="12.75" customHeight="1">
      <c r="C19" s="171"/>
      <c r="D19" s="171"/>
      <c r="E19" s="422" t="s">
        <v>65</v>
      </c>
      <c r="F19" s="619" t="s">
        <v>67</v>
      </c>
      <c r="G19" s="820">
        <f>'C35'!F44</f>
        <v>391.02</v>
      </c>
      <c r="H19" s="820"/>
      <c r="I19" s="820">
        <f>'C35'!G102</f>
        <v>-4.0578000000000003</v>
      </c>
      <c r="J19" s="422">
        <f>'C35'!G44</f>
        <v>-3.7027109999999999</v>
      </c>
      <c r="K19" s="620" t="str">
        <f t="shared" si="0"/>
        <v>-</v>
      </c>
      <c r="L19" s="309"/>
      <c r="M19" s="310"/>
      <c r="N19" s="311"/>
      <c r="O19" s="312"/>
      <c r="P19" s="312"/>
      <c r="Q19" s="312"/>
    </row>
    <row r="20" spans="3:17" ht="12.75" customHeight="1">
      <c r="C20" s="171"/>
      <c r="D20" s="171"/>
      <c r="E20" s="422" t="s">
        <v>48</v>
      </c>
      <c r="F20" s="619" t="s">
        <v>67</v>
      </c>
      <c r="G20" s="820">
        <f>'C35'!F23</f>
        <v>392.68</v>
      </c>
      <c r="H20" s="820"/>
      <c r="I20" s="820">
        <f>'C35'!G81</f>
        <v>-3.1526999999999998</v>
      </c>
      <c r="J20" s="422">
        <f>'C35'!G23</f>
        <v>-3.4125000000000001</v>
      </c>
      <c r="K20" s="620" t="str">
        <f>IF(I20&gt;0,IF((J20/I20-1)*100&gt;1000,"-",(J20/I20-1)*100),"-")</f>
        <v>-</v>
      </c>
      <c r="L20" s="309"/>
      <c r="M20" s="310"/>
      <c r="N20" s="311"/>
      <c r="O20" s="312"/>
      <c r="P20" s="312"/>
      <c r="Q20" s="312"/>
    </row>
    <row r="21" spans="3:17" ht="12.75" customHeight="1">
      <c r="C21" s="171"/>
      <c r="D21" s="171"/>
      <c r="E21" s="422" t="s">
        <v>49</v>
      </c>
      <c r="F21" s="619" t="s">
        <v>67</v>
      </c>
      <c r="G21" s="820">
        <f>'C35'!F24</f>
        <v>387.98</v>
      </c>
      <c r="H21" s="820"/>
      <c r="I21" s="820">
        <f>'C35'!G82</f>
        <v>1449.6158270000001</v>
      </c>
      <c r="J21" s="422">
        <f>'C35'!G24</f>
        <v>699.55756499999904</v>
      </c>
      <c r="K21" s="620">
        <f t="shared" ref="K21:K83" si="1">IF(I21&gt;0,IF((J21/I21-1)*100&gt;1000,"-",(J21/I21-1)*100),"-")</f>
        <v>-51.741864846512954</v>
      </c>
      <c r="L21" s="313"/>
      <c r="M21" s="310"/>
      <c r="N21" s="311"/>
      <c r="O21" s="312"/>
      <c r="P21" s="312"/>
      <c r="Q21" s="312"/>
    </row>
    <row r="22" spans="3:17" ht="12.75" customHeight="1">
      <c r="C22" s="171"/>
      <c r="D22" s="171"/>
      <c r="E22" s="422" t="s">
        <v>69</v>
      </c>
      <c r="F22" s="619" t="s">
        <v>67</v>
      </c>
      <c r="G22" s="821">
        <f>'C35'!F34</f>
        <v>390.94</v>
      </c>
      <c r="H22" s="821"/>
      <c r="I22" s="821">
        <f>'C35'!G92</f>
        <v>327.72316899999998</v>
      </c>
      <c r="J22" s="619">
        <f>'C35'!G34</f>
        <v>437.85099099999996</v>
      </c>
      <c r="K22" s="620">
        <f t="shared" si="1"/>
        <v>33.603917091379017</v>
      </c>
      <c r="L22" s="313"/>
      <c r="M22" s="310"/>
      <c r="N22" s="311"/>
      <c r="O22" s="312"/>
      <c r="P22" s="312"/>
      <c r="Q22" s="312"/>
    </row>
    <row r="23" spans="3:17" ht="12.75" customHeight="1">
      <c r="C23" s="171"/>
      <c r="D23" s="171"/>
      <c r="E23" s="422" t="s">
        <v>125</v>
      </c>
      <c r="F23" s="619" t="s">
        <v>67</v>
      </c>
      <c r="G23" s="821">
        <f>'C35'!F12</f>
        <v>820.54</v>
      </c>
      <c r="H23" s="821"/>
      <c r="I23" s="821">
        <f>'C35'!G70</f>
        <v>3342.3922519999996</v>
      </c>
      <c r="J23" s="619">
        <f>'C35'!G12</f>
        <v>2711.7343059999998</v>
      </c>
      <c r="K23" s="620">
        <f t="shared" si="1"/>
        <v>-18.868460026576194</v>
      </c>
      <c r="L23" s="313"/>
      <c r="M23" s="310"/>
      <c r="N23" s="311"/>
      <c r="O23" s="312"/>
      <c r="P23" s="312"/>
      <c r="Q23" s="312"/>
    </row>
    <row r="24" spans="3:17" ht="12.75" customHeight="1">
      <c r="C24" s="171"/>
      <c r="D24" s="171"/>
      <c r="E24" s="479" t="s">
        <v>124</v>
      </c>
      <c r="F24" s="621" t="s">
        <v>67</v>
      </c>
      <c r="G24" s="822">
        <f>'C35'!F41</f>
        <v>415.51</v>
      </c>
      <c r="H24" s="822"/>
      <c r="I24" s="822">
        <f>'C35'!G99</f>
        <v>1583.689437</v>
      </c>
      <c r="J24" s="621">
        <f>'C35'!G41</f>
        <v>429.86576400000001</v>
      </c>
      <c r="K24" s="622">
        <f t="shared" si="1"/>
        <v>-72.856688062888182</v>
      </c>
      <c r="L24" s="313"/>
      <c r="M24" s="310"/>
      <c r="N24" s="311"/>
      <c r="O24" s="312"/>
      <c r="P24" s="312"/>
      <c r="Q24" s="312"/>
    </row>
    <row r="25" spans="3:17" ht="12.75" customHeight="1">
      <c r="C25" s="171"/>
      <c r="D25" s="171"/>
      <c r="E25" s="623" t="s">
        <v>273</v>
      </c>
      <c r="F25" s="624"/>
      <c r="G25" s="624">
        <f>SUM(G9:G24)</f>
        <v>7941.119999999999</v>
      </c>
      <c r="H25" s="624"/>
      <c r="I25" s="528">
        <f>SUM(I9:I24)</f>
        <v>15815.889952999998</v>
      </c>
      <c r="J25" s="528">
        <f>SUM(J9:J24)</f>
        <v>8331.1188750000001</v>
      </c>
      <c r="K25" s="625">
        <f t="shared" si="1"/>
        <v>-47.324375044606761</v>
      </c>
      <c r="L25" s="313"/>
      <c r="M25" s="824"/>
      <c r="N25" s="311"/>
      <c r="O25" s="312"/>
      <c r="P25" s="312"/>
      <c r="Q25" s="312"/>
    </row>
    <row r="26" spans="3:17" ht="12.75" customHeight="1">
      <c r="C26" s="171"/>
      <c r="D26" s="171"/>
      <c r="E26" s="422" t="s">
        <v>1003</v>
      </c>
      <c r="F26" s="619" t="s">
        <v>4</v>
      </c>
      <c r="G26" s="619" t="s">
        <v>44</v>
      </c>
      <c r="H26" s="422"/>
      <c r="I26" s="422">
        <f>SUM('C33'!G66:G68)</f>
        <v>1451.3798800000002</v>
      </c>
      <c r="J26" s="422">
        <f>SUM('C33'!G32:G34)</f>
        <v>151.04222400000009</v>
      </c>
      <c r="K26" s="482">
        <f t="shared" si="1"/>
        <v>-89.593198439542917</v>
      </c>
      <c r="L26" s="309"/>
      <c r="M26" s="310"/>
      <c r="N26" s="311"/>
      <c r="O26" s="312"/>
      <c r="P26" s="312"/>
      <c r="Q26" s="312"/>
    </row>
    <row r="27" spans="3:17" ht="12.75" customHeight="1">
      <c r="C27" s="171"/>
      <c r="D27" s="171"/>
      <c r="E27" s="422" t="s">
        <v>68</v>
      </c>
      <c r="F27" s="619" t="s">
        <v>67</v>
      </c>
      <c r="G27" s="820">
        <f>'C35'!F33</f>
        <v>790.68</v>
      </c>
      <c r="H27" s="820"/>
      <c r="I27" s="820">
        <f>'C35'!G91</f>
        <v>94.697300000000098</v>
      </c>
      <c r="J27" s="422">
        <f>'C35'!G33</f>
        <v>98.324411999999995</v>
      </c>
      <c r="K27" s="482">
        <f t="shared" si="1"/>
        <v>3.8302169122032881</v>
      </c>
      <c r="L27" s="309"/>
      <c r="M27" s="310"/>
      <c r="N27" s="311"/>
      <c r="O27" s="312"/>
      <c r="P27" s="312"/>
      <c r="Q27" s="312"/>
    </row>
    <row r="28" spans="3:17" ht="12.75" customHeight="1">
      <c r="C28" s="171"/>
      <c r="D28" s="171"/>
      <c r="E28" s="422" t="s">
        <v>113</v>
      </c>
      <c r="F28" s="619" t="s">
        <v>67</v>
      </c>
      <c r="G28" s="820">
        <f>'C35'!F38</f>
        <v>804.36</v>
      </c>
      <c r="H28" s="820"/>
      <c r="I28" s="820">
        <f>'C35'!G96</f>
        <v>1953.140177</v>
      </c>
      <c r="J28" s="422">
        <f>'C35'!G38</f>
        <v>2117.8879389999997</v>
      </c>
      <c r="K28" s="482">
        <f t="shared" si="1"/>
        <v>8.4350198690321463</v>
      </c>
      <c r="L28" s="309"/>
      <c r="M28" s="310"/>
      <c r="N28" s="311"/>
      <c r="O28" s="312"/>
      <c r="P28" s="312"/>
      <c r="Q28" s="312"/>
    </row>
    <row r="29" spans="3:17" ht="12.75" customHeight="1">
      <c r="C29" s="171"/>
      <c r="D29" s="171"/>
      <c r="E29" s="479" t="s">
        <v>114</v>
      </c>
      <c r="F29" s="621" t="s">
        <v>67</v>
      </c>
      <c r="G29" s="823">
        <f>'C35'!F39</f>
        <v>274.64</v>
      </c>
      <c r="H29" s="823"/>
      <c r="I29" s="823">
        <f>'C35'!G97</f>
        <v>35.137476999999997</v>
      </c>
      <c r="J29" s="479">
        <f>'C35'!G39</f>
        <v>10.27453</v>
      </c>
      <c r="K29" s="622">
        <f t="shared" si="1"/>
        <v>-70.75905592197185</v>
      </c>
      <c r="L29" s="309"/>
      <c r="M29" s="310"/>
      <c r="N29" s="311"/>
      <c r="O29" s="312"/>
      <c r="P29" s="312"/>
      <c r="Q29" s="312"/>
    </row>
    <row r="30" spans="3:17" ht="12.75" customHeight="1">
      <c r="C30" s="171"/>
      <c r="D30" s="171"/>
      <c r="E30" s="470" t="s">
        <v>274</v>
      </c>
      <c r="F30" s="624"/>
      <c r="G30" s="470">
        <f>SUM(G26:G29)</f>
        <v>1869.6799999999998</v>
      </c>
      <c r="H30" s="470"/>
      <c r="I30" s="470">
        <f>SUM(I26:I29)</f>
        <v>3534.3548340000007</v>
      </c>
      <c r="J30" s="470">
        <f>SUM(J26:J29)</f>
        <v>2377.5291050000001</v>
      </c>
      <c r="K30" s="625">
        <f t="shared" si="1"/>
        <v>-32.730888191290198</v>
      </c>
      <c r="L30" s="313"/>
      <c r="M30" s="824"/>
      <c r="N30" s="311"/>
      <c r="O30" s="312"/>
      <c r="P30" s="312"/>
      <c r="Q30" s="312"/>
    </row>
    <row r="31" spans="3:17" ht="12.75" customHeight="1">
      <c r="C31" s="171"/>
      <c r="D31" s="171"/>
      <c r="E31" s="422" t="s">
        <v>74</v>
      </c>
      <c r="F31" s="619" t="s">
        <v>4</v>
      </c>
      <c r="G31" s="422">
        <f>SUM('C33'!F10:F11)</f>
        <v>903.67499999999995</v>
      </c>
      <c r="H31" s="422"/>
      <c r="I31" s="422">
        <f>SUM('C33'!G43:G44)</f>
        <v>3071.9953390000001</v>
      </c>
      <c r="J31" s="422">
        <f>SUM('C33'!G10:G11)</f>
        <v>2403.310258</v>
      </c>
      <c r="K31" s="626">
        <f t="shared" si="1"/>
        <v>-21.767125506696615</v>
      </c>
      <c r="L31" s="309"/>
      <c r="M31" s="310"/>
      <c r="N31" s="311"/>
      <c r="O31" s="312"/>
      <c r="P31" s="312"/>
      <c r="Q31" s="312"/>
    </row>
    <row r="32" spans="3:17" ht="12.75" customHeight="1">
      <c r="C32" s="171"/>
      <c r="D32" s="171"/>
      <c r="E32" s="422" t="s">
        <v>129</v>
      </c>
      <c r="F32" s="619" t="s">
        <v>4</v>
      </c>
      <c r="G32" s="422">
        <f>'C33'!F19</f>
        <v>347.7</v>
      </c>
      <c r="H32" s="422"/>
      <c r="I32" s="422">
        <f>'C33'!G53</f>
        <v>121.79427899999999</v>
      </c>
      <c r="J32" s="422">
        <f>'C33'!G19</f>
        <v>226.22852900000001</v>
      </c>
      <c r="K32" s="626">
        <f t="shared" si="1"/>
        <v>85.746433130902659</v>
      </c>
      <c r="L32" s="309"/>
      <c r="M32" s="310"/>
      <c r="N32" s="311"/>
      <c r="O32" s="312"/>
      <c r="P32" s="312"/>
      <c r="Q32" s="312"/>
    </row>
    <row r="33" spans="3:17" ht="12.75" customHeight="1">
      <c r="C33" s="171"/>
      <c r="D33" s="171"/>
      <c r="E33" s="422" t="s">
        <v>498</v>
      </c>
      <c r="F33" s="619" t="s">
        <v>4</v>
      </c>
      <c r="G33" s="422">
        <f>SUM('C33'!F24:F25)</f>
        <v>501.81000000000006</v>
      </c>
      <c r="H33" s="422"/>
      <c r="I33" s="422">
        <f>SUM('C33'!G58:G59)</f>
        <v>294.66321600000003</v>
      </c>
      <c r="J33" s="422">
        <f>SUM('C33'!G24:G25)</f>
        <v>169.923215</v>
      </c>
      <c r="K33" s="626">
        <f t="shared" si="1"/>
        <v>-42.333075262437923</v>
      </c>
      <c r="L33" s="309"/>
      <c r="M33" s="310"/>
      <c r="N33" s="311"/>
      <c r="O33" s="312"/>
      <c r="P33" s="312"/>
      <c r="Q33" s="312"/>
    </row>
    <row r="34" spans="3:17" ht="12.75" customHeight="1">
      <c r="C34" s="171"/>
      <c r="D34" s="171"/>
      <c r="E34" s="422" t="s">
        <v>501</v>
      </c>
      <c r="F34" s="619" t="s">
        <v>4</v>
      </c>
      <c r="G34" s="422">
        <f>'C33'!F31</f>
        <v>346.25</v>
      </c>
      <c r="H34" s="422"/>
      <c r="I34" s="422">
        <f>'C33'!G65</f>
        <v>56.972923999999999</v>
      </c>
      <c r="J34" s="422">
        <f>'C33'!G31</f>
        <v>27.714475</v>
      </c>
      <c r="K34" s="626">
        <f t="shared" si="1"/>
        <v>-51.355006809901482</v>
      </c>
      <c r="L34" s="309"/>
      <c r="M34" s="310"/>
      <c r="N34" s="311"/>
      <c r="O34" s="312"/>
      <c r="P34" s="312"/>
      <c r="Q34" s="312"/>
    </row>
    <row r="35" spans="3:17" ht="12.75" customHeight="1">
      <c r="C35" s="171"/>
      <c r="D35" s="171"/>
      <c r="E35" s="422" t="s">
        <v>117</v>
      </c>
      <c r="F35" s="619" t="s">
        <v>67</v>
      </c>
      <c r="G35" s="820">
        <f>'C35'!F57</f>
        <v>426.04</v>
      </c>
      <c r="H35" s="820"/>
      <c r="I35" s="820">
        <f>'C35'!G115</f>
        <v>826.39723400000094</v>
      </c>
      <c r="J35" s="422">
        <f>'C35'!G57</f>
        <v>629.86884999999995</v>
      </c>
      <c r="K35" s="626">
        <f t="shared" si="1"/>
        <v>-23.781345812200616</v>
      </c>
      <c r="L35" s="309"/>
      <c r="M35" s="310"/>
      <c r="N35" s="311"/>
      <c r="O35" s="312"/>
      <c r="P35" s="312"/>
      <c r="Q35" s="312"/>
    </row>
    <row r="36" spans="3:17" ht="12.75" customHeight="1">
      <c r="C36" s="171"/>
      <c r="D36" s="171"/>
      <c r="E36" s="479" t="s">
        <v>123</v>
      </c>
      <c r="F36" s="621" t="s">
        <v>67</v>
      </c>
      <c r="G36" s="823">
        <f>'C35'!F58</f>
        <v>428.13</v>
      </c>
      <c r="H36" s="823"/>
      <c r="I36" s="823">
        <f>'C35'!G116</f>
        <v>1383.010192</v>
      </c>
      <c r="J36" s="479">
        <f>'C35'!G58</f>
        <v>1883.316335</v>
      </c>
      <c r="K36" s="622">
        <f t="shared" si="1"/>
        <v>36.175159510321244</v>
      </c>
      <c r="L36" s="313"/>
      <c r="M36" s="310"/>
      <c r="N36" s="311"/>
      <c r="O36" s="312"/>
      <c r="P36" s="312"/>
      <c r="Q36" s="312"/>
    </row>
    <row r="37" spans="3:17" ht="12.75" customHeight="1">
      <c r="C37" s="171"/>
      <c r="D37" s="171"/>
      <c r="E37" s="470" t="s">
        <v>275</v>
      </c>
      <c r="F37" s="624"/>
      <c r="G37" s="470">
        <f>SUM(G31:G36)</f>
        <v>2953.605</v>
      </c>
      <c r="H37" s="470"/>
      <c r="I37" s="470">
        <f>SUM(I31:I36)</f>
        <v>5754.833184000001</v>
      </c>
      <c r="J37" s="470">
        <f>SUM(J31:J36)</f>
        <v>5340.3616619999993</v>
      </c>
      <c r="K37" s="627">
        <f t="shared" si="1"/>
        <v>-7.2021465913615916</v>
      </c>
      <c r="L37" s="313"/>
      <c r="M37" s="824"/>
      <c r="N37" s="311"/>
      <c r="O37" s="312"/>
      <c r="P37" s="312"/>
      <c r="Q37" s="312"/>
    </row>
    <row r="38" spans="3:17" ht="12.75" customHeight="1">
      <c r="C38" s="171"/>
      <c r="D38" s="171"/>
      <c r="E38" s="422" t="s">
        <v>12</v>
      </c>
      <c r="F38" s="619" t="s">
        <v>3</v>
      </c>
      <c r="G38" s="820">
        <f>'C37'!F15</f>
        <v>1003.41</v>
      </c>
      <c r="H38" s="820"/>
      <c r="I38" s="820">
        <f>'C37'!G31</f>
        <v>7892.0727879999995</v>
      </c>
      <c r="J38" s="422">
        <f>'C37'!G15</f>
        <v>7715.1184790000007</v>
      </c>
      <c r="K38" s="482">
        <f t="shared" si="1"/>
        <v>-2.2421778631978695</v>
      </c>
      <c r="L38" s="309"/>
      <c r="M38" s="310"/>
      <c r="N38" s="311"/>
      <c r="O38" s="312"/>
      <c r="P38" s="312"/>
      <c r="Q38" s="312"/>
    </row>
    <row r="39" spans="3:17" ht="12.75" customHeight="1">
      <c r="C39" s="171"/>
      <c r="D39" s="171"/>
      <c r="E39" s="422" t="s">
        <v>55</v>
      </c>
      <c r="F39" s="619" t="s">
        <v>67</v>
      </c>
      <c r="G39" s="820">
        <f>'C35'!F10</f>
        <v>386.08</v>
      </c>
      <c r="H39" s="820"/>
      <c r="I39" s="820">
        <f>'C35'!G68</f>
        <v>260.01754699999998</v>
      </c>
      <c r="J39" s="422">
        <f>'C35'!G10</f>
        <v>742.97384499999998</v>
      </c>
      <c r="K39" s="482">
        <f t="shared" si="1"/>
        <v>185.73988700847178</v>
      </c>
      <c r="L39" s="309"/>
      <c r="M39" s="310"/>
      <c r="N39" s="311"/>
      <c r="O39" s="312"/>
      <c r="P39" s="312"/>
      <c r="Q39" s="312"/>
    </row>
    <row r="40" spans="3:17" ht="12.75" customHeight="1">
      <c r="C40" s="171"/>
      <c r="D40" s="171"/>
      <c r="E40" s="479" t="s">
        <v>56</v>
      </c>
      <c r="F40" s="621" t="s">
        <v>67</v>
      </c>
      <c r="G40" s="823">
        <f>'C35'!F11</f>
        <v>372.66</v>
      </c>
      <c r="H40" s="823"/>
      <c r="I40" s="823">
        <f>'C35'!G69</f>
        <v>1228.0643219999999</v>
      </c>
      <c r="J40" s="479">
        <f>'C35'!G11</f>
        <v>1307.1050719999998</v>
      </c>
      <c r="K40" s="628">
        <f t="shared" si="1"/>
        <v>6.4362060344913985</v>
      </c>
      <c r="L40" s="309"/>
      <c r="M40" s="310"/>
      <c r="N40" s="311"/>
      <c r="O40" s="312"/>
      <c r="P40" s="312"/>
      <c r="Q40" s="312"/>
    </row>
    <row r="41" spans="3:17" ht="12.75" customHeight="1">
      <c r="C41" s="171"/>
      <c r="D41" s="171"/>
      <c r="E41" s="470" t="s">
        <v>280</v>
      </c>
      <c r="F41" s="624"/>
      <c r="G41" s="470">
        <f>SUM(G38:G40)</f>
        <v>1762.15</v>
      </c>
      <c r="H41" s="470"/>
      <c r="I41" s="470">
        <f>SUM(I38:I40)</f>
        <v>9380.1546569999991</v>
      </c>
      <c r="J41" s="470">
        <f>SUM(J38:J40)</f>
        <v>9765.1973960000014</v>
      </c>
      <c r="K41" s="627">
        <f t="shared" si="1"/>
        <v>4.1048655707681903</v>
      </c>
      <c r="L41" s="313"/>
      <c r="M41" s="824"/>
      <c r="N41" s="311"/>
      <c r="O41" s="312"/>
      <c r="P41" s="312"/>
      <c r="Q41" s="312"/>
    </row>
    <row r="42" spans="3:17" ht="12.75" customHeight="1">
      <c r="C42" s="171"/>
      <c r="D42" s="171"/>
      <c r="E42" s="422" t="s">
        <v>524</v>
      </c>
      <c r="F42" s="619" t="s">
        <v>4</v>
      </c>
      <c r="G42" s="821" t="s">
        <v>44</v>
      </c>
      <c r="H42" s="422"/>
      <c r="I42" s="422">
        <f>'C33'!G45</f>
        <v>-0.83435000000000004</v>
      </c>
      <c r="J42" s="619" t="s">
        <v>44</v>
      </c>
      <c r="K42" s="482" t="s">
        <v>44</v>
      </c>
      <c r="L42" s="309"/>
      <c r="M42" s="310"/>
      <c r="N42" s="311"/>
      <c r="O42" s="312"/>
      <c r="P42" s="312"/>
      <c r="Q42" s="312"/>
    </row>
    <row r="43" spans="3:17" ht="12.75" customHeight="1">
      <c r="C43" s="171"/>
      <c r="D43" s="171"/>
      <c r="E43" s="422" t="s">
        <v>1006</v>
      </c>
      <c r="F43" s="619" t="s">
        <v>4</v>
      </c>
      <c r="G43" s="821" t="s">
        <v>44</v>
      </c>
      <c r="H43" s="422"/>
      <c r="I43" s="422">
        <f>SUM('C33'!G46:G48)</f>
        <v>-29.61762499999999</v>
      </c>
      <c r="J43" s="422">
        <f>SUM('C33'!G12:G14)</f>
        <v>-8.7995359999999998</v>
      </c>
      <c r="K43" s="482" t="s">
        <v>44</v>
      </c>
      <c r="L43" s="309"/>
      <c r="M43" s="310"/>
      <c r="N43" s="311"/>
      <c r="O43" s="312"/>
      <c r="P43" s="312"/>
      <c r="Q43" s="312"/>
    </row>
    <row r="44" spans="3:17" ht="12.75" customHeight="1">
      <c r="C44" s="171"/>
      <c r="D44" s="171"/>
      <c r="E44" s="422" t="s">
        <v>1009</v>
      </c>
      <c r="F44" s="619" t="s">
        <v>4</v>
      </c>
      <c r="G44" s="821" t="s">
        <v>44</v>
      </c>
      <c r="H44" s="422"/>
      <c r="I44" s="422">
        <f>SUM('C33'!G49:G50)</f>
        <v>204.39801600000001</v>
      </c>
      <c r="J44" s="422">
        <f>SUM('C33'!G15:G16)</f>
        <v>-7.365469</v>
      </c>
      <c r="K44" s="482" t="s">
        <v>44</v>
      </c>
      <c r="L44" s="309"/>
      <c r="M44" s="310"/>
      <c r="N44" s="311"/>
      <c r="O44" s="312"/>
      <c r="P44" s="312"/>
      <c r="Q44" s="312"/>
    </row>
    <row r="45" spans="3:17" ht="12.75" customHeight="1">
      <c r="C45" s="171"/>
      <c r="D45" s="171"/>
      <c r="E45" s="479" t="s">
        <v>1011</v>
      </c>
      <c r="F45" s="621" t="s">
        <v>4</v>
      </c>
      <c r="G45" s="822" t="s">
        <v>44</v>
      </c>
      <c r="H45" s="479"/>
      <c r="I45" s="479">
        <f>SUM('C33'!G51:G52)</f>
        <v>159.31699500000002</v>
      </c>
      <c r="J45" s="479">
        <f>SUM('C33'!G17:G18)</f>
        <v>314.79937199999995</v>
      </c>
      <c r="K45" s="628">
        <f t="shared" si="1"/>
        <v>97.593089174196336</v>
      </c>
      <c r="L45" s="309"/>
      <c r="M45" s="310"/>
      <c r="N45" s="311"/>
      <c r="O45" s="312"/>
      <c r="P45" s="312"/>
      <c r="Q45" s="312"/>
    </row>
    <row r="46" spans="3:17" ht="12.75" customHeight="1">
      <c r="C46" s="171"/>
      <c r="D46" s="171"/>
      <c r="E46" s="470" t="s">
        <v>281</v>
      </c>
      <c r="F46" s="624"/>
      <c r="G46" s="470">
        <f>SUM(G42:G45)</f>
        <v>0</v>
      </c>
      <c r="H46" s="470"/>
      <c r="I46" s="470">
        <f>SUM(I42:I45)</f>
        <v>333.26303600000006</v>
      </c>
      <c r="J46" s="470">
        <f>SUM(J42:J45)</f>
        <v>298.63436699999994</v>
      </c>
      <c r="K46" s="627">
        <f t="shared" si="1"/>
        <v>-10.390792034913865</v>
      </c>
      <c r="L46" s="313"/>
      <c r="M46" s="824"/>
      <c r="N46" s="311"/>
      <c r="O46" s="312"/>
      <c r="P46" s="312"/>
      <c r="Q46" s="312"/>
    </row>
    <row r="47" spans="3:17" ht="12.75" customHeight="1">
      <c r="C47" s="171"/>
      <c r="D47" s="171"/>
      <c r="E47" s="422" t="s">
        <v>29</v>
      </c>
      <c r="F47" s="619" t="s">
        <v>3</v>
      </c>
      <c r="G47" s="820">
        <f>'C37'!F12</f>
        <v>995.8</v>
      </c>
      <c r="H47" s="820"/>
      <c r="I47" s="820">
        <f>'C37'!G28</f>
        <v>8637.449799</v>
      </c>
      <c r="J47" s="422">
        <f>'C37'!G12</f>
        <v>7672.1126759999997</v>
      </c>
      <c r="K47" s="626">
        <f t="shared" si="1"/>
        <v>-11.176182154039981</v>
      </c>
      <c r="L47" s="309"/>
      <c r="M47" s="310"/>
      <c r="N47" s="311"/>
      <c r="O47" s="312"/>
      <c r="P47" s="312"/>
      <c r="Q47" s="312"/>
    </row>
    <row r="48" spans="3:17" ht="12.75" customHeight="1">
      <c r="C48" s="171"/>
      <c r="D48" s="171"/>
      <c r="E48" s="422" t="s">
        <v>24</v>
      </c>
      <c r="F48" s="619" t="s">
        <v>3</v>
      </c>
      <c r="G48" s="820">
        <f>'C37'!F13</f>
        <v>991.7</v>
      </c>
      <c r="H48" s="820"/>
      <c r="I48" s="820">
        <f>'C37'!G29</f>
        <v>7569.628463</v>
      </c>
      <c r="J48" s="422">
        <f>'C37'!G13</f>
        <v>7341.3821349999907</v>
      </c>
      <c r="K48" s="626">
        <f t="shared" si="1"/>
        <v>-3.0152910293506086</v>
      </c>
      <c r="L48" s="309"/>
      <c r="M48" s="310"/>
      <c r="N48" s="311"/>
      <c r="O48" s="312"/>
      <c r="P48" s="312"/>
      <c r="Q48" s="312"/>
    </row>
    <row r="49" spans="3:17" ht="12.75" customHeight="1">
      <c r="C49" s="171"/>
      <c r="D49" s="171"/>
      <c r="E49" s="422" t="s">
        <v>25</v>
      </c>
      <c r="F49" s="619" t="s">
        <v>3</v>
      </c>
      <c r="G49" s="820">
        <f>'C37'!F16</f>
        <v>1045.31</v>
      </c>
      <c r="H49" s="820"/>
      <c r="I49" s="820">
        <f>'C37'!G32</f>
        <v>7353.4409539999997</v>
      </c>
      <c r="J49" s="422">
        <f>'C37'!G16</f>
        <v>8873.4048280000006</v>
      </c>
      <c r="K49" s="482">
        <f t="shared" si="1"/>
        <v>20.670103744740032</v>
      </c>
      <c r="L49" s="309"/>
      <c r="M49" s="310"/>
      <c r="N49" s="311"/>
      <c r="O49" s="312"/>
      <c r="P49" s="312"/>
      <c r="Q49" s="312"/>
    </row>
    <row r="50" spans="3:17" ht="12.75" customHeight="1">
      <c r="C50" s="171"/>
      <c r="D50" s="171"/>
      <c r="E50" s="422" t="s">
        <v>40</v>
      </c>
      <c r="F50" s="619" t="s">
        <v>67</v>
      </c>
      <c r="G50" s="820">
        <f>'C35'!F20</f>
        <v>411.99</v>
      </c>
      <c r="H50" s="818"/>
      <c r="I50" s="820">
        <f>'C35'!G78</f>
        <v>1241.1680039999999</v>
      </c>
      <c r="J50" s="422">
        <f>'C35'!G20</f>
        <v>1107.932865</v>
      </c>
      <c r="K50" s="482">
        <f t="shared" si="1"/>
        <v>-10.73465788439708</v>
      </c>
      <c r="L50" s="309"/>
      <c r="M50" s="310"/>
      <c r="N50" s="311"/>
      <c r="O50" s="312"/>
      <c r="P50" s="312"/>
      <c r="Q50" s="312"/>
    </row>
    <row r="51" spans="3:17" ht="12.75" customHeight="1">
      <c r="C51" s="171"/>
      <c r="D51" s="171"/>
      <c r="E51" s="422" t="s">
        <v>41</v>
      </c>
      <c r="F51" s="619" t="s">
        <v>67</v>
      </c>
      <c r="G51" s="820">
        <f>'C35'!F21</f>
        <v>399.75</v>
      </c>
      <c r="H51" s="818"/>
      <c r="I51" s="820">
        <f>'C35'!G79</f>
        <v>677.24485300000003</v>
      </c>
      <c r="J51" s="422">
        <f>'C35'!G21</f>
        <v>1841.8635509999999</v>
      </c>
      <c r="K51" s="482">
        <f t="shared" si="1"/>
        <v>171.9642006640691</v>
      </c>
      <c r="L51" s="309"/>
      <c r="M51" s="310"/>
      <c r="N51" s="311"/>
      <c r="O51" s="312"/>
      <c r="P51" s="312"/>
      <c r="Q51" s="312"/>
    </row>
    <row r="52" spans="3:17" ht="12.75" customHeight="1">
      <c r="C52" s="171"/>
      <c r="D52" s="171"/>
      <c r="E52" s="629" t="s">
        <v>120</v>
      </c>
      <c r="F52" s="619" t="s">
        <v>67</v>
      </c>
      <c r="G52" s="820">
        <f>'C35'!F22</f>
        <v>859.07</v>
      </c>
      <c r="H52" s="818"/>
      <c r="I52" s="820">
        <f>'C35'!G80</f>
        <v>1308.4736640000001</v>
      </c>
      <c r="J52" s="422">
        <f>'C35'!G22</f>
        <v>834.70322900000099</v>
      </c>
      <c r="K52" s="482">
        <f t="shared" si="1"/>
        <v>-36.207869369849163</v>
      </c>
      <c r="L52" s="309"/>
      <c r="M52" s="310"/>
      <c r="N52" s="311"/>
      <c r="O52" s="312"/>
      <c r="P52" s="312"/>
      <c r="Q52" s="312"/>
    </row>
    <row r="53" spans="3:17" ht="12.75" customHeight="1">
      <c r="C53" s="171"/>
      <c r="D53" s="171"/>
      <c r="E53" s="422" t="s">
        <v>53</v>
      </c>
      <c r="F53" s="619" t="s">
        <v>67</v>
      </c>
      <c r="G53" s="820">
        <f>'C35'!F59</f>
        <v>416.99</v>
      </c>
      <c r="H53" s="820"/>
      <c r="I53" s="820">
        <f>'C35'!G117</f>
        <v>755.32005600000002</v>
      </c>
      <c r="J53" s="820">
        <f>'C35'!G59</f>
        <v>760.02358400000003</v>
      </c>
      <c r="K53" s="482">
        <f t="shared" si="1"/>
        <v>0.62271986062554241</v>
      </c>
      <c r="L53" s="309"/>
      <c r="M53" s="310"/>
      <c r="N53" s="311"/>
      <c r="O53" s="312"/>
      <c r="P53" s="312"/>
      <c r="Q53" s="312"/>
    </row>
    <row r="54" spans="3:17" ht="12.75" customHeight="1">
      <c r="C54" s="171"/>
      <c r="D54" s="171"/>
      <c r="E54" s="422" t="s">
        <v>106</v>
      </c>
      <c r="F54" s="619" t="s">
        <v>67</v>
      </c>
      <c r="G54" s="820">
        <f>'C35'!F45</f>
        <v>420.1</v>
      </c>
      <c r="H54" s="820"/>
      <c r="I54" s="820">
        <f>'C35'!G103</f>
        <v>223.50729999999999</v>
      </c>
      <c r="J54" s="820">
        <f>'C35'!G45</f>
        <v>-3.2235019999999999</v>
      </c>
      <c r="K54" s="482" t="s">
        <v>44</v>
      </c>
      <c r="L54" s="309"/>
      <c r="M54" s="310"/>
      <c r="N54" s="311"/>
      <c r="O54" s="312"/>
      <c r="P54" s="312"/>
      <c r="Q54" s="312"/>
    </row>
    <row r="55" spans="3:17" ht="12.75" customHeight="1">
      <c r="C55" s="171"/>
      <c r="D55" s="171"/>
      <c r="E55" s="422" t="s">
        <v>107</v>
      </c>
      <c r="F55" s="619" t="s">
        <v>67</v>
      </c>
      <c r="G55" s="820">
        <f>'C35'!F46</f>
        <v>414.03</v>
      </c>
      <c r="H55" s="820"/>
      <c r="I55" s="820">
        <f>'C35'!G104</f>
        <v>1878.954594</v>
      </c>
      <c r="J55" s="820">
        <f>'C35'!G46</f>
        <v>324.09440000000001</v>
      </c>
      <c r="K55" s="482">
        <f t="shared" si="1"/>
        <v>-82.751344761873469</v>
      </c>
      <c r="L55" s="309"/>
      <c r="M55" s="310"/>
      <c r="N55" s="311"/>
      <c r="O55" s="312"/>
      <c r="P55" s="312"/>
      <c r="Q55" s="312"/>
    </row>
    <row r="56" spans="3:17" ht="12.75" customHeight="1">
      <c r="C56" s="171"/>
      <c r="D56" s="171"/>
      <c r="E56" s="422" t="s">
        <v>121</v>
      </c>
      <c r="F56" s="619" t="s">
        <v>67</v>
      </c>
      <c r="G56" s="820">
        <f>'C35'!F48</f>
        <v>434.84</v>
      </c>
      <c r="H56" s="820"/>
      <c r="I56" s="820">
        <f>'C35'!G106</f>
        <v>1476.4194140000002</v>
      </c>
      <c r="J56" s="422">
        <f>'C35'!G48</f>
        <v>339.503153</v>
      </c>
      <c r="K56" s="482">
        <f t="shared" si="1"/>
        <v>-77.004965541586955</v>
      </c>
      <c r="L56" s="309"/>
      <c r="M56" s="310"/>
      <c r="N56" s="311"/>
      <c r="O56" s="312"/>
      <c r="P56" s="312"/>
      <c r="Q56" s="312"/>
    </row>
    <row r="57" spans="3:17" ht="12.75" customHeight="1">
      <c r="C57" s="171"/>
      <c r="D57" s="171"/>
      <c r="E57" s="422" t="s">
        <v>122</v>
      </c>
      <c r="F57" s="619" t="s">
        <v>67</v>
      </c>
      <c r="G57" s="820">
        <f>'C35'!F49</f>
        <v>431.46</v>
      </c>
      <c r="H57" s="820"/>
      <c r="I57" s="820">
        <f>'C35'!G107</f>
        <v>1202.451098</v>
      </c>
      <c r="J57" s="422">
        <f>'C35'!G49</f>
        <v>58.656665000000004</v>
      </c>
      <c r="K57" s="482">
        <f t="shared" si="1"/>
        <v>-95.121908483632993</v>
      </c>
      <c r="L57" s="309"/>
      <c r="M57" s="310"/>
      <c r="N57" s="311"/>
      <c r="O57" s="312"/>
      <c r="P57" s="312"/>
      <c r="Q57" s="312"/>
    </row>
    <row r="58" spans="3:17" ht="12.75" customHeight="1">
      <c r="C58" s="171"/>
      <c r="D58" s="171"/>
      <c r="E58" s="453" t="s">
        <v>282</v>
      </c>
      <c r="F58" s="528"/>
      <c r="G58" s="453">
        <f>SUM(G47:G57)</f>
        <v>6821.04</v>
      </c>
      <c r="H58" s="453"/>
      <c r="I58" s="453">
        <f>SUM(I47:I57)</f>
        <v>32324.058199000003</v>
      </c>
      <c r="J58" s="453">
        <f>SUM(J47:J57)</f>
        <v>29150.453583999988</v>
      </c>
      <c r="K58" s="916">
        <f t="shared" si="1"/>
        <v>-9.8180884202782259</v>
      </c>
      <c r="L58" s="313"/>
      <c r="M58" s="824"/>
      <c r="N58" s="311"/>
      <c r="O58" s="312"/>
      <c r="P58" s="312"/>
      <c r="Q58" s="312"/>
    </row>
    <row r="59" spans="3:17" ht="12.75" customHeight="1">
      <c r="C59" s="171"/>
      <c r="D59" s="171"/>
      <c r="E59" s="422" t="s">
        <v>16</v>
      </c>
      <c r="F59" s="619" t="s">
        <v>3</v>
      </c>
      <c r="G59" s="820">
        <f>'C37'!F14</f>
        <v>1063.94</v>
      </c>
      <c r="H59" s="820"/>
      <c r="I59" s="820">
        <f>'C37'!G30</f>
        <v>8056.1628199999905</v>
      </c>
      <c r="J59" s="422">
        <f>'C37'!G14</f>
        <v>8892.0276889999986</v>
      </c>
      <c r="K59" s="626">
        <f t="shared" si="1"/>
        <v>10.375471395946899</v>
      </c>
      <c r="L59" s="309"/>
      <c r="M59" s="310"/>
      <c r="N59" s="311"/>
      <c r="O59" s="312"/>
      <c r="P59" s="312"/>
      <c r="Q59" s="312"/>
    </row>
    <row r="60" spans="3:17" ht="12.75" customHeight="1">
      <c r="C60" s="171"/>
      <c r="D60" s="171"/>
      <c r="E60" s="422" t="s">
        <v>39</v>
      </c>
      <c r="F60" s="619" t="s">
        <v>67</v>
      </c>
      <c r="G60" s="820">
        <f>'C35'!F31</f>
        <v>782</v>
      </c>
      <c r="H60" s="820"/>
      <c r="I60" s="820">
        <f>'C35'!G89</f>
        <v>115.06153999999999</v>
      </c>
      <c r="J60" s="422">
        <f>'C35'!G31</f>
        <v>281.12252899999999</v>
      </c>
      <c r="K60" s="482">
        <f t="shared" si="1"/>
        <v>144.32362803418067</v>
      </c>
      <c r="L60" s="309"/>
      <c r="M60" s="310"/>
      <c r="N60" s="311"/>
      <c r="O60" s="312"/>
      <c r="P60" s="312"/>
      <c r="Q60" s="312"/>
    </row>
    <row r="61" spans="3:17" ht="12.75" customHeight="1">
      <c r="C61" s="171"/>
      <c r="D61" s="171"/>
      <c r="E61" s="422" t="s">
        <v>112</v>
      </c>
      <c r="F61" s="619" t="s">
        <v>67</v>
      </c>
      <c r="G61" s="820">
        <f>'C35'!F32</f>
        <v>839.35</v>
      </c>
      <c r="H61" s="820"/>
      <c r="I61" s="820">
        <f>'C35'!G90</f>
        <v>2018.96993</v>
      </c>
      <c r="J61" s="422">
        <f>'C35'!G32</f>
        <v>1735.0482199999999</v>
      </c>
      <c r="K61" s="482">
        <f t="shared" si="1"/>
        <v>-14.062701270642508</v>
      </c>
      <c r="L61" s="309"/>
      <c r="M61" s="310"/>
      <c r="N61" s="311"/>
      <c r="O61" s="312"/>
      <c r="P61" s="312"/>
      <c r="Q61" s="312"/>
    </row>
    <row r="62" spans="3:17" ht="12.75" customHeight="1">
      <c r="C62" s="171"/>
      <c r="D62" s="171"/>
      <c r="E62" s="422" t="s">
        <v>108</v>
      </c>
      <c r="F62" s="619" t="s">
        <v>67</v>
      </c>
      <c r="G62" s="820">
        <f>'C35'!F51</f>
        <v>409.73</v>
      </c>
      <c r="H62" s="820"/>
      <c r="I62" s="820">
        <f>'C35'!G109</f>
        <v>1258.4991</v>
      </c>
      <c r="J62" s="422">
        <f>'C35'!G51</f>
        <v>201.74217499999997</v>
      </c>
      <c r="K62" s="482">
        <f t="shared" si="1"/>
        <v>-83.969621035088551</v>
      </c>
      <c r="L62" s="309"/>
      <c r="M62" s="310"/>
      <c r="N62" s="311"/>
      <c r="O62" s="312"/>
      <c r="P62" s="312"/>
      <c r="Q62" s="312"/>
    </row>
    <row r="63" spans="3:17" ht="12.75" customHeight="1">
      <c r="C63" s="171"/>
      <c r="D63" s="171"/>
      <c r="E63" s="422" t="s">
        <v>109</v>
      </c>
      <c r="F63" s="619" t="s">
        <v>67</v>
      </c>
      <c r="G63" s="820">
        <f>'C35'!F52</f>
        <v>411.82</v>
      </c>
      <c r="H63" s="820"/>
      <c r="I63" s="820">
        <f>'C35'!G110</f>
        <v>976.15799999999899</v>
      </c>
      <c r="J63" s="422">
        <f>'C35'!G52</f>
        <v>905.28726199999994</v>
      </c>
      <c r="K63" s="482">
        <f t="shared" si="1"/>
        <v>-7.2601707920233345</v>
      </c>
      <c r="L63" s="309"/>
      <c r="M63" s="310"/>
      <c r="N63" s="311"/>
      <c r="O63" s="312"/>
      <c r="P63" s="312"/>
      <c r="Q63" s="312"/>
    </row>
    <row r="64" spans="3:17" ht="12.75" customHeight="1">
      <c r="C64" s="171"/>
      <c r="D64" s="171"/>
      <c r="E64" s="422" t="s">
        <v>110</v>
      </c>
      <c r="F64" s="619" t="s">
        <v>67</v>
      </c>
      <c r="G64" s="820">
        <f>'C35'!F53</f>
        <v>410.64</v>
      </c>
      <c r="H64" s="820"/>
      <c r="I64" s="820">
        <f>'C35'!G111</f>
        <v>276.13479999999998</v>
      </c>
      <c r="J64" s="422">
        <f>'C35'!G53</f>
        <v>957.32745499999999</v>
      </c>
      <c r="K64" s="482">
        <f t="shared" si="1"/>
        <v>246.68844890249258</v>
      </c>
      <c r="L64" s="309"/>
      <c r="M64" s="310"/>
      <c r="N64" s="311"/>
      <c r="O64" s="312"/>
      <c r="P64" s="312"/>
      <c r="Q64" s="312"/>
    </row>
    <row r="65" spans="3:17" ht="12.75" customHeight="1">
      <c r="C65" s="171"/>
      <c r="D65" s="171"/>
      <c r="E65" s="453" t="s">
        <v>304</v>
      </c>
      <c r="F65" s="528"/>
      <c r="G65" s="453">
        <f>SUM(G59:G64)</f>
        <v>3917.48</v>
      </c>
      <c r="H65" s="453"/>
      <c r="I65" s="453">
        <f>SUM(I59:I64)</f>
        <v>12700.986189999989</v>
      </c>
      <c r="J65" s="453">
        <f>SUM(J59:J64)</f>
        <v>12972.555329999999</v>
      </c>
      <c r="K65" s="916">
        <f t="shared" si="1"/>
        <v>2.1381736499629378</v>
      </c>
      <c r="L65" s="313"/>
      <c r="M65" s="824"/>
      <c r="N65" s="311"/>
      <c r="O65" s="312"/>
      <c r="P65" s="312"/>
      <c r="Q65" s="312"/>
    </row>
    <row r="66" spans="3:17" ht="12.75" customHeight="1">
      <c r="C66" s="171"/>
      <c r="D66" s="171"/>
      <c r="E66" s="630" t="s">
        <v>22</v>
      </c>
      <c r="F66" s="631" t="s">
        <v>3</v>
      </c>
      <c r="G66" s="917">
        <f>'C37'!F10</f>
        <v>1011.3</v>
      </c>
      <c r="H66" s="917"/>
      <c r="I66" s="917">
        <f>'C37'!G26</f>
        <v>8660.3619660000004</v>
      </c>
      <c r="J66" s="917">
        <f>'C37'!G10</f>
        <v>6895.423417</v>
      </c>
      <c r="K66" s="918">
        <f t="shared" si="1"/>
        <v>-20.379500948448005</v>
      </c>
      <c r="L66" s="313"/>
      <c r="M66" s="310"/>
      <c r="N66" s="311"/>
      <c r="O66" s="312"/>
      <c r="P66" s="312"/>
      <c r="Q66" s="312"/>
    </row>
    <row r="67" spans="3:17" ht="12.75" customHeight="1">
      <c r="C67" s="171"/>
      <c r="D67" s="171"/>
      <c r="E67" s="479" t="s">
        <v>23</v>
      </c>
      <c r="F67" s="621" t="s">
        <v>3</v>
      </c>
      <c r="G67" s="820">
        <f>'C37'!F11</f>
        <v>1005.83</v>
      </c>
      <c r="H67" s="820"/>
      <c r="I67" s="820">
        <f>'C37'!G27</f>
        <v>7655.1099850000001</v>
      </c>
      <c r="J67" s="422">
        <f>'C37'!G11</f>
        <v>8367.305687</v>
      </c>
      <c r="K67" s="622">
        <f t="shared" si="1"/>
        <v>9.303533239829731</v>
      </c>
      <c r="L67" s="309"/>
      <c r="M67" s="310"/>
      <c r="N67" s="311"/>
      <c r="O67" s="312"/>
      <c r="P67" s="312"/>
      <c r="Q67" s="312"/>
    </row>
    <row r="68" spans="3:17" ht="12.75" customHeight="1">
      <c r="C68" s="171"/>
      <c r="D68" s="171"/>
      <c r="E68" s="470" t="s">
        <v>283</v>
      </c>
      <c r="F68" s="624"/>
      <c r="G68" s="453">
        <f>SUM(G66:G67)</f>
        <v>2017.13</v>
      </c>
      <c r="H68" s="453"/>
      <c r="I68" s="453">
        <f>SUM(I66:I67)</f>
        <v>16315.471951</v>
      </c>
      <c r="J68" s="453">
        <f>SUM(J66:J67)</f>
        <v>15262.729104</v>
      </c>
      <c r="K68" s="627">
        <f t="shared" si="1"/>
        <v>-6.4524204397009566</v>
      </c>
      <c r="L68" s="313"/>
      <c r="M68" s="824"/>
      <c r="N68" s="311"/>
      <c r="O68" s="312"/>
      <c r="P68" s="312"/>
      <c r="Q68" s="312"/>
    </row>
    <row r="69" spans="3:17" ht="12.75" customHeight="1">
      <c r="C69" s="171"/>
      <c r="D69" s="171"/>
      <c r="E69" s="422" t="s">
        <v>1007</v>
      </c>
      <c r="F69" s="619" t="s">
        <v>4</v>
      </c>
      <c r="G69" s="619" t="str">
        <f>'C33'!F23</f>
        <v>-</v>
      </c>
      <c r="H69" s="422"/>
      <c r="I69" s="422">
        <f>'C33'!G57</f>
        <v>199.82593</v>
      </c>
      <c r="J69" s="422">
        <f>'C33'!G23</f>
        <v>456.49219499999998</v>
      </c>
      <c r="K69" s="482">
        <f t="shared" si="1"/>
        <v>128.44492454007343</v>
      </c>
      <c r="L69" s="309"/>
      <c r="M69" s="310"/>
      <c r="N69" s="310"/>
      <c r="O69" s="310"/>
      <c r="P69" s="312"/>
      <c r="Q69" s="312"/>
    </row>
    <row r="70" spans="3:17" ht="12.75" customHeight="1">
      <c r="C70" s="171"/>
      <c r="D70" s="171"/>
      <c r="E70" s="422" t="s">
        <v>79</v>
      </c>
      <c r="F70" s="619" t="s">
        <v>4</v>
      </c>
      <c r="G70" s="422">
        <f>SUM('C33'!F27:F30)</f>
        <v>1403.19</v>
      </c>
      <c r="H70" s="422"/>
      <c r="I70" s="422">
        <f>SUM('C33'!G61:G64)</f>
        <v>2266.2339009999992</v>
      </c>
      <c r="J70" s="422">
        <f>SUM('C33'!G27:G30)</f>
        <v>887.58996100000002</v>
      </c>
      <c r="K70" s="482">
        <f t="shared" si="1"/>
        <v>-60.834141585811516</v>
      </c>
      <c r="L70" s="309"/>
      <c r="M70" s="310"/>
      <c r="N70" s="310"/>
      <c r="O70" s="310"/>
      <c r="P70" s="312"/>
      <c r="Q70" s="312"/>
    </row>
    <row r="71" spans="3:17" ht="12.75" customHeight="1">
      <c r="C71" s="171"/>
      <c r="D71" s="171"/>
      <c r="E71" s="422" t="s">
        <v>119</v>
      </c>
      <c r="F71" s="619" t="s">
        <v>67</v>
      </c>
      <c r="G71" s="820">
        <f>'C35'!F47</f>
        <v>855.67</v>
      </c>
      <c r="H71" s="820"/>
      <c r="I71" s="820">
        <f>'C35'!G105</f>
        <v>1907.5427500000001</v>
      </c>
      <c r="J71" s="422">
        <f>'C35'!G47</f>
        <v>108.84284699999999</v>
      </c>
      <c r="K71" s="482">
        <f t="shared" si="1"/>
        <v>-94.294080853495942</v>
      </c>
      <c r="L71" s="309"/>
      <c r="M71" s="310"/>
      <c r="N71" s="311"/>
      <c r="O71" s="312"/>
      <c r="P71" s="312"/>
      <c r="Q71" s="312"/>
    </row>
    <row r="72" spans="3:17" ht="12.75" customHeight="1">
      <c r="C72" s="171"/>
      <c r="D72" s="171"/>
      <c r="E72" s="479" t="s">
        <v>116</v>
      </c>
      <c r="F72" s="621" t="s">
        <v>67</v>
      </c>
      <c r="G72" s="823">
        <f>'C35'!F50</f>
        <v>391.31</v>
      </c>
      <c r="H72" s="823"/>
      <c r="I72" s="823">
        <f>'C35'!G108</f>
        <v>1547.957811</v>
      </c>
      <c r="J72" s="479">
        <f>'C35'!G50</f>
        <v>2103.4834150000002</v>
      </c>
      <c r="K72" s="622">
        <f t="shared" si="1"/>
        <v>35.887645002490331</v>
      </c>
      <c r="L72" s="309"/>
      <c r="M72" s="310"/>
      <c r="N72" s="311"/>
      <c r="O72" s="312"/>
      <c r="P72" s="312"/>
      <c r="Q72" s="312"/>
    </row>
    <row r="73" spans="3:17" ht="12.75" customHeight="1">
      <c r="C73" s="171"/>
      <c r="D73" s="171"/>
      <c r="E73" s="470" t="s">
        <v>284</v>
      </c>
      <c r="F73" s="624"/>
      <c r="G73" s="470">
        <f>SUM(G69:G72)</f>
        <v>2650.17</v>
      </c>
      <c r="H73" s="470"/>
      <c r="I73" s="470">
        <f>SUM(I69:I72)</f>
        <v>5921.5603919999994</v>
      </c>
      <c r="J73" s="470">
        <f>SUM(J69:J72)</f>
        <v>3556.408418</v>
      </c>
      <c r="K73" s="627">
        <f t="shared" si="1"/>
        <v>-39.941363718848642</v>
      </c>
      <c r="L73" s="313"/>
      <c r="M73" s="824"/>
      <c r="N73" s="311"/>
      <c r="O73" s="312"/>
      <c r="P73" s="312"/>
      <c r="Q73" s="312"/>
    </row>
    <row r="74" spans="3:17" ht="12.75" customHeight="1">
      <c r="C74" s="171"/>
      <c r="D74" s="171"/>
      <c r="E74" s="422" t="s">
        <v>104</v>
      </c>
      <c r="F74" s="619" t="s">
        <v>67</v>
      </c>
      <c r="G74" s="820">
        <f>'C35'!F17</f>
        <v>394.64</v>
      </c>
      <c r="H74" s="820"/>
      <c r="I74" s="820">
        <f>'C35'!G75</f>
        <v>927.72804299999996</v>
      </c>
      <c r="J74" s="422">
        <f>'C35'!G17</f>
        <v>518.91077600000006</v>
      </c>
      <c r="K74" s="482">
        <f t="shared" si="1"/>
        <v>-44.06649880691382</v>
      </c>
      <c r="L74" s="309"/>
      <c r="M74" s="310"/>
      <c r="N74" s="311"/>
      <c r="O74" s="312"/>
      <c r="P74" s="312"/>
      <c r="Q74" s="312"/>
    </row>
    <row r="75" spans="3:17" ht="12.75" customHeight="1">
      <c r="C75" s="171"/>
      <c r="D75" s="171"/>
      <c r="E75" s="479" t="s">
        <v>105</v>
      </c>
      <c r="F75" s="621" t="s">
        <v>67</v>
      </c>
      <c r="G75" s="823">
        <f>'C35'!F18</f>
        <v>390.06</v>
      </c>
      <c r="H75" s="823"/>
      <c r="I75" s="823">
        <f>'C35'!G76</f>
        <v>294.74521600000003</v>
      </c>
      <c r="J75" s="479">
        <f>'C35'!G18</f>
        <v>116.194524</v>
      </c>
      <c r="K75" s="622">
        <f t="shared" si="1"/>
        <v>-60.577977964534632</v>
      </c>
      <c r="L75" s="313"/>
      <c r="M75" s="824"/>
      <c r="N75" s="311"/>
      <c r="O75" s="312"/>
      <c r="P75" s="312"/>
      <c r="Q75" s="312"/>
    </row>
    <row r="76" spans="3:17" ht="12.75" customHeight="1">
      <c r="C76" s="171"/>
      <c r="D76" s="171"/>
      <c r="E76" s="632" t="s">
        <v>285</v>
      </c>
      <c r="F76" s="470"/>
      <c r="G76" s="470">
        <f>SUM(G74:G75)</f>
        <v>784.7</v>
      </c>
      <c r="H76" s="470"/>
      <c r="I76" s="470">
        <f>SUM(I74:I75)</f>
        <v>1222.4732589999999</v>
      </c>
      <c r="J76" s="470">
        <f>SUM(J74:J75)</f>
        <v>635.10530000000006</v>
      </c>
      <c r="K76" s="625">
        <f t="shared" si="1"/>
        <v>-48.047509806511023</v>
      </c>
      <c r="L76" s="313"/>
      <c r="M76" s="824"/>
      <c r="N76" s="311"/>
      <c r="O76" s="312"/>
      <c r="P76" s="312"/>
      <c r="Q76" s="312"/>
    </row>
    <row r="77" spans="3:17" s="314" customFormat="1" ht="12.75" customHeight="1">
      <c r="E77" s="422" t="s">
        <v>62</v>
      </c>
      <c r="F77" s="619" t="s">
        <v>67</v>
      </c>
      <c r="G77" s="820">
        <f>'C35'!F25</f>
        <v>418.22</v>
      </c>
      <c r="H77" s="820"/>
      <c r="I77" s="820">
        <f>'C35'!G83</f>
        <v>1165.6071000000002</v>
      </c>
      <c r="J77" s="422">
        <f>'C35'!G25</f>
        <v>839.78020000000095</v>
      </c>
      <c r="K77" s="482">
        <f t="shared" si="1"/>
        <v>-27.953407284495711</v>
      </c>
      <c r="L77" s="309"/>
      <c r="M77" s="310"/>
      <c r="N77" s="315"/>
      <c r="O77" s="316"/>
      <c r="P77" s="316"/>
      <c r="Q77" s="316"/>
    </row>
    <row r="78" spans="3:17" s="314" customFormat="1" ht="12.75" customHeight="1">
      <c r="E78" s="422" t="s">
        <v>63</v>
      </c>
      <c r="F78" s="619" t="s">
        <v>67</v>
      </c>
      <c r="G78" s="820">
        <f>'C35'!F26</f>
        <v>417.83</v>
      </c>
      <c r="H78" s="820"/>
      <c r="I78" s="820">
        <f>'C35'!G84</f>
        <v>316.67762400000004</v>
      </c>
      <c r="J78" s="422">
        <f>'C35'!G26</f>
        <v>1126.6752279999998</v>
      </c>
      <c r="K78" s="482">
        <f t="shared" si="1"/>
        <v>255.77986653076562</v>
      </c>
      <c r="L78" s="309"/>
      <c r="M78" s="310"/>
      <c r="N78" s="315"/>
      <c r="O78" s="316"/>
      <c r="P78" s="316"/>
      <c r="Q78" s="316"/>
    </row>
    <row r="79" spans="3:17" s="314" customFormat="1" ht="12.75" customHeight="1">
      <c r="E79" s="422" t="s">
        <v>64</v>
      </c>
      <c r="F79" s="619" t="s">
        <v>67</v>
      </c>
      <c r="G79" s="820">
        <f>'C35'!F27</f>
        <v>412.77</v>
      </c>
      <c r="H79" s="820"/>
      <c r="I79" s="820">
        <f>'C35'!G85</f>
        <v>1417.3936000000001</v>
      </c>
      <c r="J79" s="422">
        <f>'C35'!G27</f>
        <v>1211.4304959999999</v>
      </c>
      <c r="K79" s="482">
        <f t="shared" si="1"/>
        <v>-14.531115704205256</v>
      </c>
      <c r="L79" s="309"/>
      <c r="M79" s="310"/>
      <c r="N79" s="315"/>
      <c r="O79" s="316"/>
      <c r="P79" s="316"/>
      <c r="Q79" s="316"/>
    </row>
    <row r="80" spans="3:17" ht="12.75" customHeight="1">
      <c r="C80" s="171"/>
      <c r="D80" s="171"/>
      <c r="E80" s="422" t="s">
        <v>70</v>
      </c>
      <c r="F80" s="619" t="s">
        <v>67</v>
      </c>
      <c r="G80" s="820">
        <f>'C35'!F35</f>
        <v>402.68</v>
      </c>
      <c r="H80" s="820"/>
      <c r="I80" s="820">
        <f>'C35'!G93</f>
        <v>376.75242599999996</v>
      </c>
      <c r="J80" s="422">
        <f>'C35'!G35</f>
        <v>570.08756900000094</v>
      </c>
      <c r="K80" s="482">
        <f t="shared" si="1"/>
        <v>51.316230409622101</v>
      </c>
      <c r="L80" s="309"/>
      <c r="M80" s="310"/>
      <c r="N80" s="311"/>
      <c r="O80" s="312"/>
      <c r="P80" s="312"/>
      <c r="Q80" s="312"/>
    </row>
    <row r="81" spans="3:17" ht="12.75" customHeight="1">
      <c r="C81" s="171"/>
      <c r="D81" s="171"/>
      <c r="E81" s="422" t="s">
        <v>71</v>
      </c>
      <c r="F81" s="619" t="s">
        <v>67</v>
      </c>
      <c r="G81" s="820">
        <f>'C35'!F36</f>
        <v>401.37</v>
      </c>
      <c r="H81" s="820"/>
      <c r="I81" s="820">
        <f>'C35'!G94</f>
        <v>1419.9427420000002</v>
      </c>
      <c r="J81" s="422">
        <f>'C35'!G36</f>
        <v>561.49055299999998</v>
      </c>
      <c r="K81" s="482">
        <f t="shared" si="1"/>
        <v>-60.456817279185756</v>
      </c>
      <c r="L81" s="309"/>
      <c r="M81" s="310"/>
      <c r="N81" s="311"/>
      <c r="O81" s="312"/>
      <c r="P81" s="312"/>
      <c r="Q81" s="312"/>
    </row>
    <row r="82" spans="3:17" ht="12.75" customHeight="1">
      <c r="C82" s="171"/>
      <c r="D82" s="171"/>
      <c r="E82" s="422" t="s">
        <v>72</v>
      </c>
      <c r="F82" s="619" t="s">
        <v>67</v>
      </c>
      <c r="G82" s="820">
        <f>'C35'!F37</f>
        <v>395.2</v>
      </c>
      <c r="H82" s="820"/>
      <c r="I82" s="820">
        <f>'C35'!G95</f>
        <v>1039.750622</v>
      </c>
      <c r="J82" s="422">
        <f>'C35'!G37</f>
        <v>1202.796732</v>
      </c>
      <c r="K82" s="482">
        <f t="shared" si="1"/>
        <v>15.681270734551189</v>
      </c>
      <c r="L82" s="309"/>
      <c r="M82" s="310"/>
      <c r="N82" s="311"/>
      <c r="O82" s="312"/>
      <c r="P82" s="312"/>
      <c r="Q82" s="312"/>
    </row>
    <row r="83" spans="3:17" ht="12.75" customHeight="1">
      <c r="C83" s="171"/>
      <c r="D83" s="171"/>
      <c r="E83" s="479" t="s">
        <v>73</v>
      </c>
      <c r="F83" s="621" t="s">
        <v>67</v>
      </c>
      <c r="G83" s="823">
        <f>'C35'!F40</f>
        <v>815.64</v>
      </c>
      <c r="H83" s="823"/>
      <c r="I83" s="823">
        <f>'C35'!G98</f>
        <v>1076.199848</v>
      </c>
      <c r="J83" s="479">
        <f>'C35'!G40</f>
        <v>617.39192600000001</v>
      </c>
      <c r="K83" s="622">
        <f t="shared" si="1"/>
        <v>-42.632223267141732</v>
      </c>
      <c r="L83" s="309"/>
      <c r="M83" s="310"/>
      <c r="N83" s="311"/>
      <c r="O83" s="312"/>
      <c r="P83" s="312"/>
      <c r="Q83" s="312"/>
    </row>
    <row r="84" spans="3:17" ht="12.75" customHeight="1">
      <c r="C84" s="171"/>
      <c r="D84" s="171"/>
      <c r="E84" s="470" t="s">
        <v>286</v>
      </c>
      <c r="F84" s="624"/>
      <c r="G84" s="470">
        <f>SUM(G77:G83)</f>
        <v>3263.7099999999996</v>
      </c>
      <c r="H84" s="470"/>
      <c r="I84" s="470">
        <f>SUM(I77:I83)</f>
        <v>6812.3239620000004</v>
      </c>
      <c r="J84" s="470">
        <f>SUM(J77:J83)</f>
        <v>6129.652704000001</v>
      </c>
      <c r="K84" s="627">
        <f t="shared" ref="K84:K93" si="2">IF(I84&gt;0,IF((J84/I84-1)*100&gt;1000,"-",(J84/I84-1)*100),"-")</f>
        <v>-10.021121452943603</v>
      </c>
      <c r="L84" s="313"/>
      <c r="M84" s="824"/>
      <c r="N84" s="311"/>
      <c r="O84" s="312"/>
      <c r="P84" s="312"/>
      <c r="Q84" s="312"/>
    </row>
    <row r="85" spans="3:17" ht="12.75" customHeight="1">
      <c r="C85" s="171"/>
      <c r="D85" s="171"/>
      <c r="E85" s="630" t="s">
        <v>38</v>
      </c>
      <c r="F85" s="631" t="s">
        <v>67</v>
      </c>
      <c r="G85" s="917">
        <f>'C35'!F28</f>
        <v>424.91</v>
      </c>
      <c r="H85" s="917"/>
      <c r="I85" s="917">
        <f>'C35'!G86</f>
        <v>1248.93408</v>
      </c>
      <c r="J85" s="630">
        <f>'C35'!G28</f>
        <v>809.69144900000003</v>
      </c>
      <c r="K85" s="919">
        <f t="shared" si="2"/>
        <v>-35.169400694070255</v>
      </c>
      <c r="L85" s="313"/>
      <c r="M85" s="310"/>
      <c r="N85" s="311"/>
      <c r="O85" s="312"/>
      <c r="P85" s="312"/>
      <c r="Q85" s="312"/>
    </row>
    <row r="86" spans="3:17" ht="12.75" customHeight="1">
      <c r="C86" s="171"/>
      <c r="D86" s="171"/>
      <c r="E86" s="422" t="s">
        <v>45</v>
      </c>
      <c r="F86" s="619" t="s">
        <v>67</v>
      </c>
      <c r="G86" s="820">
        <f>'C35'!F29</f>
        <v>378.95</v>
      </c>
      <c r="H86" s="820"/>
      <c r="I86" s="820">
        <f>'C35'!G87</f>
        <v>911.50862600000005</v>
      </c>
      <c r="J86" s="422">
        <f>'C35'!G29</f>
        <v>637.68471</v>
      </c>
      <c r="K86" s="482">
        <f t="shared" si="2"/>
        <v>-30.040737760390655</v>
      </c>
      <c r="L86" s="313"/>
      <c r="M86" s="310"/>
      <c r="N86" s="308"/>
    </row>
    <row r="87" spans="3:17" ht="12.75" customHeight="1">
      <c r="C87" s="171"/>
      <c r="D87" s="171"/>
      <c r="E87" s="479" t="s">
        <v>111</v>
      </c>
      <c r="F87" s="621" t="s">
        <v>67</v>
      </c>
      <c r="G87" s="823">
        <f>'C35'!F30</f>
        <v>418.46</v>
      </c>
      <c r="H87" s="823"/>
      <c r="I87" s="823">
        <f>'C35'!G88</f>
        <v>887.64402700000005</v>
      </c>
      <c r="J87" s="479">
        <f>'C35'!G30</f>
        <v>818.54063399999905</v>
      </c>
      <c r="K87" s="622">
        <f t="shared" si="2"/>
        <v>-7.7850344167303192</v>
      </c>
      <c r="L87" s="313"/>
      <c r="M87" s="310"/>
      <c r="N87" s="308"/>
    </row>
    <row r="88" spans="3:17" ht="12.75" customHeight="1">
      <c r="C88" s="171"/>
      <c r="D88" s="171"/>
      <c r="E88" s="453" t="s">
        <v>287</v>
      </c>
      <c r="F88" s="528"/>
      <c r="G88" s="470">
        <f>SUM(G85:G87)</f>
        <v>1222.32</v>
      </c>
      <c r="H88" s="453"/>
      <c r="I88" s="470">
        <f>SUM(I85:I87)</f>
        <v>3048.0867330000001</v>
      </c>
      <c r="J88" s="470">
        <f>SUM(J85:J87)</f>
        <v>2265.916792999999</v>
      </c>
      <c r="K88" s="627">
        <f t="shared" si="2"/>
        <v>-25.661013236003647</v>
      </c>
      <c r="L88" s="313"/>
      <c r="M88" s="824"/>
      <c r="N88" s="308"/>
    </row>
    <row r="89" spans="3:17" ht="12.75" customHeight="1">
      <c r="C89" s="171"/>
      <c r="D89" s="171"/>
      <c r="E89" s="422" t="s">
        <v>57</v>
      </c>
      <c r="F89" s="619" t="s">
        <v>67</v>
      </c>
      <c r="G89" s="820">
        <f>'C35'!F13</f>
        <v>786.42</v>
      </c>
      <c r="H89" s="820"/>
      <c r="I89" s="820">
        <f>'C35'!G71</f>
        <v>2204.6491900000001</v>
      </c>
      <c r="J89" s="422">
        <f>'C35'!G13</f>
        <v>1697.244432</v>
      </c>
      <c r="K89" s="626">
        <f t="shared" si="2"/>
        <v>-23.015215314142566</v>
      </c>
      <c r="L89" s="309"/>
      <c r="M89" s="310"/>
      <c r="N89" s="308"/>
    </row>
    <row r="90" spans="3:17" ht="12.75" customHeight="1">
      <c r="E90" s="422" t="s">
        <v>59</v>
      </c>
      <c r="F90" s="619" t="s">
        <v>67</v>
      </c>
      <c r="G90" s="820">
        <f>'C35'!F19</f>
        <v>785.25</v>
      </c>
      <c r="H90" s="820"/>
      <c r="I90" s="820">
        <f>'C35'!G77</f>
        <v>2163.7258400000001</v>
      </c>
      <c r="J90" s="422">
        <f>'C35'!G19</f>
        <v>1103.6653259999998</v>
      </c>
      <c r="K90" s="626">
        <f t="shared" si="2"/>
        <v>-48.992367443372601</v>
      </c>
      <c r="L90" s="309"/>
      <c r="M90" s="310"/>
    </row>
    <row r="91" spans="3:17">
      <c r="E91" s="479" t="s">
        <v>52</v>
      </c>
      <c r="F91" s="621" t="s">
        <v>67</v>
      </c>
      <c r="G91" s="823">
        <f>'C35'!F56</f>
        <v>396.4</v>
      </c>
      <c r="H91" s="823"/>
      <c r="I91" s="823">
        <f>'C35'!G114</f>
        <v>106.34871700000001</v>
      </c>
      <c r="J91" s="479">
        <f>'C35'!G56</f>
        <v>26.811413000000002</v>
      </c>
      <c r="K91" s="482">
        <f t="shared" si="2"/>
        <v>-74.789152369369916</v>
      </c>
      <c r="L91" s="309"/>
      <c r="M91" s="824"/>
    </row>
    <row r="92" spans="3:17">
      <c r="E92" s="470" t="s">
        <v>288</v>
      </c>
      <c r="F92" s="624"/>
      <c r="G92" s="470">
        <f>SUM(G89:G91)</f>
        <v>1968.0700000000002</v>
      </c>
      <c r="H92" s="470"/>
      <c r="I92" s="470">
        <f>SUM(I89:I91)</f>
        <v>4474.723747</v>
      </c>
      <c r="J92" s="470">
        <f>SUM(J89:J91)</f>
        <v>2827.7211709999997</v>
      </c>
      <c r="K92" s="916">
        <f t="shared" si="2"/>
        <v>-36.806799014223046</v>
      </c>
      <c r="L92" s="313"/>
      <c r="M92" s="824"/>
    </row>
    <row r="93" spans="3:17" ht="16.149999999999999" customHeight="1">
      <c r="E93" s="470" t="s">
        <v>26</v>
      </c>
      <c r="F93" s="624"/>
      <c r="G93" s="470">
        <f>G25+G30+G37+G41+G46+G58+G65+G68+G73+G84+G88+G92+G76</f>
        <v>37171.174999999996</v>
      </c>
      <c r="H93" s="470"/>
      <c r="I93" s="470">
        <f>I25+I30+I37+I41+I46+I58+I65+I68+I76+I73+I84+I88+I92</f>
        <v>117638.18009699997</v>
      </c>
      <c r="J93" s="470">
        <f>J25+J30+J37+J41+J46+J58+J65+J68+J73+J84+J88+J92+J76</f>
        <v>98913.383808999992</v>
      </c>
      <c r="K93" s="627">
        <f t="shared" si="2"/>
        <v>-15.917278108655053</v>
      </c>
      <c r="M93" s="310"/>
    </row>
    <row r="94" spans="3:17" ht="36" customHeight="1">
      <c r="E94" s="1090" t="s">
        <v>511</v>
      </c>
      <c r="F94" s="1090"/>
      <c r="G94" s="1090"/>
      <c r="H94" s="1090"/>
      <c r="I94" s="1090"/>
      <c r="J94" s="1090"/>
      <c r="K94" s="1090"/>
      <c r="L94" s="803"/>
      <c r="M94" s="803"/>
    </row>
    <row r="95" spans="3:17">
      <c r="E95" s="537" t="s">
        <v>526</v>
      </c>
      <c r="F95" s="803"/>
      <c r="G95" s="803"/>
      <c r="H95" s="803"/>
      <c r="I95" s="803"/>
      <c r="J95" s="803"/>
      <c r="K95" s="803"/>
    </row>
    <row r="96" spans="3:17">
      <c r="E96" s="537" t="s">
        <v>1004</v>
      </c>
      <c r="F96" s="803"/>
      <c r="G96" s="803"/>
      <c r="H96" s="803"/>
      <c r="I96" s="803"/>
      <c r="J96" s="803"/>
      <c r="K96" s="803"/>
    </row>
    <row r="97" spans="5:11">
      <c r="E97" s="537" t="s">
        <v>1005</v>
      </c>
      <c r="J97" s="172"/>
    </row>
    <row r="98" spans="5:11">
      <c r="E98" s="537" t="s">
        <v>1010</v>
      </c>
      <c r="I98" s="172"/>
      <c r="J98" s="172"/>
    </row>
    <row r="99" spans="5:11">
      <c r="E99" s="537" t="s">
        <v>1008</v>
      </c>
    </row>
    <row r="100" spans="5:11">
      <c r="E100" s="819"/>
      <c r="G100" s="317"/>
      <c r="H100" s="317"/>
      <c r="I100" s="317"/>
      <c r="J100" s="317"/>
      <c r="K100" s="280"/>
    </row>
    <row r="101" spans="5:11">
      <c r="E101" s="171"/>
      <c r="G101" s="317"/>
      <c r="H101" s="317"/>
      <c r="I101" s="317"/>
      <c r="J101" s="317"/>
      <c r="K101" s="311"/>
    </row>
    <row r="102" spans="5:11">
      <c r="G102" s="317"/>
      <c r="H102" s="317"/>
      <c r="I102" s="317"/>
      <c r="J102" s="317"/>
      <c r="K102" s="280"/>
    </row>
    <row r="103" spans="5:11">
      <c r="G103" s="317"/>
      <c r="I103" s="317"/>
      <c r="J103" s="317"/>
      <c r="K103" s="280"/>
    </row>
    <row r="104" spans="5:11">
      <c r="G104" s="317"/>
      <c r="H104" s="317"/>
      <c r="I104" s="317"/>
      <c r="J104" s="317"/>
      <c r="K104" s="280"/>
    </row>
  </sheetData>
  <mergeCells count="3">
    <mergeCell ref="E94:K94"/>
    <mergeCell ref="E3:K3"/>
    <mergeCell ref="C7:C8"/>
  </mergeCells>
  <hyperlinks>
    <hyperlink ref="C4" location="Indice!A1" display="Indice!A1" xr:uid="{00000000-0004-0000-3400-000000000000}"/>
  </hyperlinks>
  <printOptions horizontalCentered="1" verticalCentered="1"/>
  <pageMargins left="0.39370078740157483" right="0.78740157480314965" top="0.27559055118110237" bottom="0.23622047244094491" header="0" footer="0"/>
  <pageSetup paperSize="9" scale="78" fitToHeight="2" orientation="portrait" r:id="rId1"/>
  <headerFooter alignWithMargins="0"/>
  <rowBreaks count="1" manualBreakCount="1">
    <brk id="58" min="1" max="11" man="1"/>
  </rowBreaks>
  <ignoredErrors>
    <ignoredError sqref="G10:I10 I26:J26 G31 I31:J31 G33 I33:J33 I43:I45 J43:J45 G70:J70 J10" formulaRange="1"/>
    <ignoredError sqref="I93:K93" evalError="1"/>
  </ignoredError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1">
    <pageSetUpPr autoPageBreaks="0" fitToPage="1"/>
  </sheetPr>
  <dimension ref="A1:Z2134"/>
  <sheetViews>
    <sheetView showGridLines="0" showRowColHeaders="0" showOutlineSymbols="0" topLeftCell="B1" zoomScale="106" zoomScaleNormal="106" zoomScaleSheetLayoutView="75" workbookViewId="0">
      <selection activeCell="B1" sqref="B1"/>
    </sheetView>
  </sheetViews>
  <sheetFormatPr baseColWidth="10" defaultColWidth="11.42578125" defaultRowHeight="11.25"/>
  <cols>
    <col min="1" max="1" width="0.140625" style="26" customWidth="1"/>
    <col min="2" max="2" width="2.7109375" style="24" customWidth="1"/>
    <col min="3" max="3" width="26.42578125" style="23" customWidth="1"/>
    <col min="4" max="4" width="11.7109375" style="23" bestFit="1" customWidth="1"/>
    <col min="5" max="5" width="10.85546875" style="23" customWidth="1"/>
    <col min="6" max="6" width="12" style="23" customWidth="1"/>
    <col min="7" max="9" width="11.140625" style="23" customWidth="1"/>
    <col min="10" max="11" width="11" style="23" customWidth="1"/>
    <col min="12" max="14" width="11.140625" style="23" customWidth="1"/>
    <col min="15" max="15" width="11.42578125" style="23" customWidth="1"/>
    <col min="16" max="16384" width="11.42578125" style="23"/>
  </cols>
  <sheetData>
    <row r="1" spans="2:16" s="24" customFormat="1" ht="21.75" customHeight="1">
      <c r="F1" s="20"/>
      <c r="H1" s="414"/>
      <c r="M1" s="415" t="s">
        <v>36</v>
      </c>
    </row>
    <row r="2" spans="2:16" s="24" customFormat="1" ht="15" customHeight="1">
      <c r="F2" s="89"/>
      <c r="G2" s="89"/>
      <c r="H2" s="89"/>
      <c r="M2" s="987" t="s">
        <v>559</v>
      </c>
    </row>
    <row r="3" spans="2:16" s="22" customFormat="1" ht="19.899999999999999" customHeight="1">
      <c r="B3" s="24"/>
      <c r="C3" s="533" t="str">
        <f>Indice!$C$4</f>
        <v>Producción de energía eléctrica</v>
      </c>
      <c r="D3" s="7"/>
    </row>
    <row r="4" spans="2:16" s="22" customFormat="1" ht="11.25" customHeight="1">
      <c r="B4" s="24"/>
      <c r="C4" s="7"/>
      <c r="D4" s="7"/>
      <c r="E4" s="260"/>
      <c r="F4" s="260"/>
      <c r="G4" s="260"/>
      <c r="H4" s="260"/>
      <c r="I4" s="260"/>
      <c r="J4" s="260"/>
      <c r="K4" s="260"/>
      <c r="L4" s="260"/>
      <c r="M4" s="260"/>
    </row>
    <row r="5" spans="2:16" s="22" customFormat="1" ht="11.25" customHeight="1">
      <c r="B5" s="24"/>
      <c r="C5" s="7" t="s">
        <v>234</v>
      </c>
      <c r="D5" s="7"/>
    </row>
    <row r="6" spans="2:16" s="22" customFormat="1" ht="11.25" customHeight="1">
      <c r="B6" s="24"/>
      <c r="C6" s="439"/>
      <c r="D6" s="440">
        <v>2011</v>
      </c>
      <c r="E6" s="440">
        <v>2012</v>
      </c>
      <c r="F6" s="440">
        <v>2013</v>
      </c>
      <c r="G6" s="440">
        <v>2014</v>
      </c>
      <c r="H6" s="440">
        <v>2015</v>
      </c>
      <c r="I6" s="440">
        <v>2016</v>
      </c>
      <c r="J6" s="440">
        <v>2017</v>
      </c>
      <c r="K6" s="440">
        <v>2018</v>
      </c>
      <c r="L6" s="440">
        <v>2019</v>
      </c>
      <c r="M6" s="440">
        <v>2020</v>
      </c>
    </row>
    <row r="7" spans="2:16" s="22" customFormat="1" ht="11.25" customHeight="1">
      <c r="B7" s="24"/>
      <c r="C7" s="441" t="s">
        <v>235</v>
      </c>
      <c r="D7" s="442">
        <f>SUM(D147,D153:D156,D159)</f>
        <v>32.471429602674121</v>
      </c>
      <c r="E7" s="442">
        <f>SUM(E147,E153:E156,E159)</f>
        <v>31.45128000581542</v>
      </c>
      <c r="F7" s="442">
        <f>SUM(F147,F153:F156,F159)</f>
        <v>41.885526199469062</v>
      </c>
      <c r="G7" s="442">
        <f>SUM(G147,G153:G156,G159)</f>
        <v>42.219872962105562</v>
      </c>
      <c r="H7" s="442">
        <f t="shared" ref="H7:M7" si="0">SUM(H147,H153:H156,H159)</f>
        <v>36.664781785162369</v>
      </c>
      <c r="I7" s="442">
        <f t="shared" si="0"/>
        <v>40.356618706657244</v>
      </c>
      <c r="J7" s="442">
        <f t="shared" si="0"/>
        <v>33.705454780696257</v>
      </c>
      <c r="K7" s="442">
        <f t="shared" si="0"/>
        <v>40.160524083483772</v>
      </c>
      <c r="L7" s="442">
        <f t="shared" si="0"/>
        <v>38.921121267820695</v>
      </c>
      <c r="M7" s="442">
        <f t="shared" si="0"/>
        <v>45.490259093588804</v>
      </c>
    </row>
    <row r="8" spans="2:16" s="22" customFormat="1" ht="11.25" customHeight="1">
      <c r="B8" s="24"/>
      <c r="C8" s="443" t="s">
        <v>236</v>
      </c>
      <c r="D8" s="444">
        <f>SUM(D148:D152,D157:D158)</f>
        <v>67.528570397325879</v>
      </c>
      <c r="E8" s="444">
        <f>SUM(E148:E152,E157:E158)</f>
        <v>68.54871999418458</v>
      </c>
      <c r="F8" s="444">
        <f>SUM(F148:F152,F157:F158)</f>
        <v>58.114473800530959</v>
      </c>
      <c r="G8" s="444">
        <f>SUM(G148:G152,G157:G158)</f>
        <v>57.780127037894466</v>
      </c>
      <c r="H8" s="444">
        <f t="shared" ref="H8:M8" si="1">SUM(H148:H152,H157:H158)</f>
        <v>63.335218214837639</v>
      </c>
      <c r="I8" s="444">
        <f t="shared" si="1"/>
        <v>59.643381293342763</v>
      </c>
      <c r="J8" s="444">
        <f t="shared" si="1"/>
        <v>66.294545219303728</v>
      </c>
      <c r="K8" s="444">
        <f t="shared" si="1"/>
        <v>59.839475916516236</v>
      </c>
      <c r="L8" s="444">
        <f t="shared" si="1"/>
        <v>61.078878732179327</v>
      </c>
      <c r="M8" s="444">
        <f t="shared" si="1"/>
        <v>54.509740906411203</v>
      </c>
    </row>
    <row r="9" spans="2:16" s="22" customFormat="1" ht="11.25" customHeight="1">
      <c r="B9" s="24"/>
      <c r="C9" s="216" t="s">
        <v>410</v>
      </c>
      <c r="D9" s="7"/>
      <c r="M9" s="884">
        <f>M8-L8</f>
        <v>-6.5691378257681237</v>
      </c>
    </row>
    <row r="10" spans="2:16" s="22" customFormat="1" ht="11.25" customHeight="1">
      <c r="B10" s="24"/>
      <c r="C10" s="216" t="s">
        <v>412</v>
      </c>
      <c r="D10" s="7"/>
    </row>
    <row r="11" spans="2:16" s="22" customFormat="1" ht="11.25" customHeight="1">
      <c r="B11" s="24"/>
      <c r="C11" s="7"/>
      <c r="D11" s="7"/>
    </row>
    <row r="12" spans="2:16" s="22" customFormat="1" ht="11.25" customHeight="1">
      <c r="B12" s="24"/>
      <c r="C12" s="7" t="s">
        <v>223</v>
      </c>
      <c r="D12" s="7"/>
    </row>
    <row r="13" spans="2:16" s="22" customFormat="1" ht="11.25" customHeight="1">
      <c r="B13" s="24"/>
      <c r="C13" s="445"/>
      <c r="D13" s="1092" t="s">
        <v>199</v>
      </c>
      <c r="E13" s="1092"/>
      <c r="F13" s="1092"/>
      <c r="G13" s="1092" t="s">
        <v>200</v>
      </c>
      <c r="H13" s="1092"/>
      <c r="I13" s="1092"/>
      <c r="J13" s="1092" t="s">
        <v>201</v>
      </c>
      <c r="K13" s="1092"/>
      <c r="L13" s="1092"/>
    </row>
    <row r="14" spans="2:16" s="22" customFormat="1" ht="11.25" customHeight="1">
      <c r="B14" s="24"/>
      <c r="C14" s="446"/>
      <c r="D14" s="1093" t="s">
        <v>202</v>
      </c>
      <c r="E14" s="1093"/>
      <c r="F14" s="1093"/>
      <c r="G14" s="1093" t="s">
        <v>203</v>
      </c>
      <c r="H14" s="1093"/>
      <c r="I14" s="1093"/>
      <c r="J14" s="1093" t="s">
        <v>204</v>
      </c>
      <c r="K14" s="1093"/>
      <c r="L14" s="1093"/>
    </row>
    <row r="15" spans="2:16" s="22" customFormat="1" ht="11.25" customHeight="1">
      <c r="B15" s="24"/>
      <c r="C15" s="447"/>
      <c r="D15" s="448">
        <v>2019</v>
      </c>
      <c r="E15" s="448">
        <v>2020</v>
      </c>
      <c r="F15" s="770" t="s">
        <v>560</v>
      </c>
      <c r="G15" s="448">
        <v>2019</v>
      </c>
      <c r="H15" s="448">
        <v>2020</v>
      </c>
      <c r="I15" s="770" t="s">
        <v>560</v>
      </c>
      <c r="J15" s="448">
        <v>2019</v>
      </c>
      <c r="K15" s="448">
        <v>2020</v>
      </c>
      <c r="L15" s="770" t="s">
        <v>560</v>
      </c>
      <c r="M15" s="787"/>
      <c r="N15" s="787"/>
      <c r="P15" s="22" t="s">
        <v>13</v>
      </c>
    </row>
    <row r="16" spans="2:16" s="22" customFormat="1" ht="11.25" customHeight="1">
      <c r="B16" s="24"/>
      <c r="C16" s="449" t="s">
        <v>205</v>
      </c>
      <c r="D16" s="450">
        <v>17096.259030000001</v>
      </c>
      <c r="E16" s="450">
        <v>17096.154030000002</v>
      </c>
      <c r="F16" s="442">
        <f>((E16/D16)-1)*100</f>
        <v>-6.1416944967529474E-4</v>
      </c>
      <c r="G16" s="450">
        <f>P35</f>
        <v>1.52</v>
      </c>
      <c r="H16" s="450">
        <f>Q35</f>
        <v>1.52</v>
      </c>
      <c r="I16" s="442">
        <f>((H16/G16)-1)*100</f>
        <v>0</v>
      </c>
      <c r="J16" s="450">
        <f>SUM(D16,G16)</f>
        <v>17097.779030000002</v>
      </c>
      <c r="K16" s="1022">
        <f>SUM(E16,H16)</f>
        <v>17097.674030000002</v>
      </c>
      <c r="L16" s="442">
        <f t="shared" ref="L16:L29" si="2">((K16/J16)-1)*100</f>
        <v>-6.1411484973961095E-4</v>
      </c>
      <c r="M16" s="342"/>
      <c r="N16" s="924">
        <f>K16/$K$30*100</f>
        <v>15.425624934189674</v>
      </c>
      <c r="O16" s="787"/>
    </row>
    <row r="17" spans="2:15" s="22" customFormat="1" ht="11.25" customHeight="1">
      <c r="B17" s="24"/>
      <c r="C17" s="449" t="s">
        <v>433</v>
      </c>
      <c r="D17" s="450">
        <v>3331.4</v>
      </c>
      <c r="E17" s="450">
        <v>3331.4</v>
      </c>
      <c r="F17" s="442">
        <f>((E17/D17)-1)*100</f>
        <v>0</v>
      </c>
      <c r="G17" s="450" t="s">
        <v>44</v>
      </c>
      <c r="H17" s="450" t="s">
        <v>44</v>
      </c>
      <c r="I17" s="442" t="s">
        <v>44</v>
      </c>
      <c r="J17" s="450">
        <f>SUM(D17,G17)</f>
        <v>3331.4</v>
      </c>
      <c r="K17" s="450">
        <f>SUM(E17,H17)</f>
        <v>3331.4</v>
      </c>
      <c r="L17" s="442">
        <f>((K17/J17)-1)*100</f>
        <v>0</v>
      </c>
      <c r="M17" s="925"/>
      <c r="N17" s="924">
        <f t="shared" ref="N17:N29" si="3">K17/$K$30*100</f>
        <v>3.0056092317347494</v>
      </c>
      <c r="O17" s="787"/>
    </row>
    <row r="18" spans="2:15" s="22" customFormat="1" ht="11.25" customHeight="1">
      <c r="B18" s="24"/>
      <c r="C18" s="449" t="s">
        <v>3</v>
      </c>
      <c r="D18" s="450">
        <v>7117.29</v>
      </c>
      <c r="E18" s="450">
        <v>7117.29</v>
      </c>
      <c r="F18" s="442">
        <f>((E18/D18)-1)*100</f>
        <v>0</v>
      </c>
      <c r="G18" s="450" t="s">
        <v>44</v>
      </c>
      <c r="H18" s="450" t="s">
        <v>44</v>
      </c>
      <c r="I18" s="442" t="s">
        <v>44</v>
      </c>
      <c r="J18" s="450">
        <f t="shared" ref="J18:J29" si="4">SUM(D18,G18)</f>
        <v>7117.29</v>
      </c>
      <c r="K18" s="450">
        <f t="shared" ref="K18:K29" si="5">SUM(E18,H18)</f>
        <v>7117.29</v>
      </c>
      <c r="L18" s="442">
        <f t="shared" si="2"/>
        <v>0</v>
      </c>
      <c r="M18" s="925"/>
      <c r="N18" s="924">
        <f t="shared" si="3"/>
        <v>6.4212620906926254</v>
      </c>
      <c r="O18" s="787"/>
    </row>
    <row r="19" spans="2:15" s="22" customFormat="1" ht="11.25" customHeight="1">
      <c r="B19" s="24"/>
      <c r="C19" s="449" t="s">
        <v>4</v>
      </c>
      <c r="D19" s="450">
        <v>9215.0450000000001</v>
      </c>
      <c r="E19" s="450">
        <v>5492.0249999999996</v>
      </c>
      <c r="F19" s="442">
        <f>((E19/D19)-1)*100</f>
        <v>-40.401539004964171</v>
      </c>
      <c r="G19" s="450">
        <f>P36</f>
        <v>468.4</v>
      </c>
      <c r="H19" s="450">
        <f>Q36</f>
        <v>241.2</v>
      </c>
      <c r="I19" s="442">
        <f t="shared" ref="I19:I29" si="6">((H19/G19)-1)*100</f>
        <v>-48.505550811272414</v>
      </c>
      <c r="J19" s="450">
        <f t="shared" si="4"/>
        <v>9683.4449999999997</v>
      </c>
      <c r="K19" s="450">
        <f t="shared" si="5"/>
        <v>5733.2249999999995</v>
      </c>
      <c r="L19" s="442">
        <f t="shared" si="2"/>
        <v>-40.793539902379784</v>
      </c>
      <c r="M19" s="1101">
        <f>E19-D19</f>
        <v>-3723.0200000000004</v>
      </c>
      <c r="N19" s="924">
        <f t="shared" si="3"/>
        <v>5.172550275443494</v>
      </c>
      <c r="O19" s="776"/>
    </row>
    <row r="20" spans="2:15" s="22" customFormat="1" ht="11.25" customHeight="1">
      <c r="B20" s="24"/>
      <c r="C20" s="449" t="s">
        <v>66</v>
      </c>
      <c r="D20" s="450">
        <v>7.95</v>
      </c>
      <c r="E20" s="450">
        <v>7.95</v>
      </c>
      <c r="F20" s="452" t="s">
        <v>44</v>
      </c>
      <c r="G20" s="451">
        <f>SUM(P40,P42)</f>
        <v>2400.88</v>
      </c>
      <c r="H20" s="451">
        <f>SUM(Q40,Q42)</f>
        <v>2400.88</v>
      </c>
      <c r="I20" s="452">
        <f t="shared" si="6"/>
        <v>0</v>
      </c>
      <c r="J20" s="450">
        <f t="shared" si="4"/>
        <v>2408.83</v>
      </c>
      <c r="K20" s="451">
        <f t="shared" si="5"/>
        <v>2408.83</v>
      </c>
      <c r="L20" s="442">
        <f t="shared" si="2"/>
        <v>0</v>
      </c>
      <c r="M20" s="925"/>
      <c r="N20" s="924">
        <f t="shared" si="3"/>
        <v>2.1732609970821923</v>
      </c>
      <c r="O20" s="787"/>
    </row>
    <row r="21" spans="2:15" s="22" customFormat="1" ht="11.25" customHeight="1">
      <c r="B21" s="24"/>
      <c r="C21" s="449" t="s">
        <v>67</v>
      </c>
      <c r="D21" s="450">
        <v>24561.845000000001</v>
      </c>
      <c r="E21" s="450">
        <v>24561.845000000001</v>
      </c>
      <c r="F21" s="452">
        <f>((E21/D21)-1)*100</f>
        <v>0</v>
      </c>
      <c r="G21" s="451">
        <f>P41</f>
        <v>1688.3</v>
      </c>
      <c r="H21" s="451">
        <f>Q41</f>
        <v>1688.3</v>
      </c>
      <c r="I21" s="452">
        <f t="shared" si="6"/>
        <v>0</v>
      </c>
      <c r="J21" s="450">
        <f t="shared" si="4"/>
        <v>26250.145</v>
      </c>
      <c r="K21" s="451">
        <f t="shared" si="5"/>
        <v>26250.145</v>
      </c>
      <c r="L21" s="442">
        <f t="shared" si="2"/>
        <v>0</v>
      </c>
      <c r="M21" s="925"/>
      <c r="N21" s="924">
        <f t="shared" si="3"/>
        <v>23.683039606884723</v>
      </c>
      <c r="O21" s="787"/>
    </row>
    <row r="22" spans="2:15" s="22" customFormat="1" ht="11.25" customHeight="1">
      <c r="B22" s="24"/>
      <c r="C22" s="449" t="s">
        <v>206</v>
      </c>
      <c r="D22" s="451" t="s">
        <v>44</v>
      </c>
      <c r="E22" s="451" t="s">
        <v>44</v>
      </c>
      <c r="F22" s="452" t="s">
        <v>44</v>
      </c>
      <c r="G22" s="451">
        <f t="shared" ref="G22:H24" si="7">P43</f>
        <v>11.32</v>
      </c>
      <c r="H22" s="451">
        <f t="shared" si="7"/>
        <v>11.32</v>
      </c>
      <c r="I22" s="452">
        <f t="shared" si="6"/>
        <v>0</v>
      </c>
      <c r="J22" s="450">
        <f t="shared" si="4"/>
        <v>11.32</v>
      </c>
      <c r="K22" s="451">
        <f t="shared" si="5"/>
        <v>11.32</v>
      </c>
      <c r="L22" s="442">
        <f t="shared" si="2"/>
        <v>0</v>
      </c>
      <c r="M22" s="925"/>
      <c r="N22" s="924">
        <f t="shared" si="3"/>
        <v>1.0212972475006713E-2</v>
      </c>
      <c r="O22" s="787"/>
    </row>
    <row r="23" spans="2:15" s="22" customFormat="1" ht="11.25" customHeight="1">
      <c r="B23" s="24"/>
      <c r="C23" s="449" t="s">
        <v>207</v>
      </c>
      <c r="D23" s="451">
        <v>25248.893</v>
      </c>
      <c r="E23" s="451">
        <v>27030.533500000001</v>
      </c>
      <c r="F23" s="452">
        <f t="shared" ref="F23:F30" si="8">((E23/D23)-1)*100</f>
        <v>7.0563113400654798</v>
      </c>
      <c r="G23" s="451">
        <f t="shared" si="7"/>
        <v>433.95249999999999</v>
      </c>
      <c r="H23" s="451">
        <f t="shared" si="7"/>
        <v>454.65249999999997</v>
      </c>
      <c r="I23" s="452">
        <f t="shared" si="6"/>
        <v>4.7701073274148742</v>
      </c>
      <c r="J23" s="450">
        <f t="shared" si="4"/>
        <v>25682.845499999999</v>
      </c>
      <c r="K23" s="451">
        <f t="shared" si="5"/>
        <v>27485.186000000002</v>
      </c>
      <c r="L23" s="442">
        <f t="shared" si="2"/>
        <v>7.0176822891373281</v>
      </c>
      <c r="M23" s="925"/>
      <c r="N23" s="924">
        <f t="shared" si="3"/>
        <v>24.797301067883378</v>
      </c>
      <c r="O23" s="787"/>
    </row>
    <row r="24" spans="2:15" s="22" customFormat="1" ht="11.25" customHeight="1">
      <c r="B24" s="24"/>
      <c r="C24" s="449" t="s">
        <v>208</v>
      </c>
      <c r="D24" s="451">
        <v>8533.87212</v>
      </c>
      <c r="E24" s="451">
        <v>11443.244026</v>
      </c>
      <c r="F24" s="452">
        <f t="shared" si="8"/>
        <v>34.092049483394419</v>
      </c>
      <c r="G24" s="451">
        <f t="shared" si="7"/>
        <v>248.33412999999999</v>
      </c>
      <c r="H24" s="451">
        <f t="shared" si="7"/>
        <v>270.53977000000003</v>
      </c>
      <c r="I24" s="452">
        <f t="shared" si="6"/>
        <v>8.9418397704737806</v>
      </c>
      <c r="J24" s="450">
        <f t="shared" si="4"/>
        <v>8782.2062499999993</v>
      </c>
      <c r="K24" s="451">
        <f>SUM(E24,H24)</f>
        <v>11713.783796</v>
      </c>
      <c r="L24" s="442">
        <f t="shared" si="2"/>
        <v>33.380877908669035</v>
      </c>
      <c r="M24" s="925"/>
      <c r="N24" s="924">
        <f t="shared" si="3"/>
        <v>10.568246597767459</v>
      </c>
      <c r="O24" s="787"/>
    </row>
    <row r="25" spans="2:15" s="22" customFormat="1" ht="11.25" customHeight="1">
      <c r="B25" s="24"/>
      <c r="C25" s="449" t="s">
        <v>209</v>
      </c>
      <c r="D25" s="451">
        <v>2304.0129999999999</v>
      </c>
      <c r="E25" s="451">
        <v>2304.0129999999999</v>
      </c>
      <c r="F25" s="452">
        <f t="shared" si="8"/>
        <v>0</v>
      </c>
      <c r="G25" s="451" t="s">
        <v>44</v>
      </c>
      <c r="H25" s="451" t="s">
        <v>44</v>
      </c>
      <c r="I25" s="451" t="s">
        <v>44</v>
      </c>
      <c r="J25" s="450">
        <f t="shared" si="4"/>
        <v>2304.0129999999999</v>
      </c>
      <c r="K25" s="451">
        <f t="shared" si="5"/>
        <v>2304.0129999999999</v>
      </c>
      <c r="L25" s="442">
        <f t="shared" si="2"/>
        <v>0</v>
      </c>
      <c r="M25" s="925"/>
      <c r="N25" s="924">
        <f t="shared" si="3"/>
        <v>2.0786944656411341</v>
      </c>
      <c r="O25" s="787"/>
    </row>
    <row r="26" spans="2:15" s="22" customFormat="1" ht="11.25" customHeight="1">
      <c r="B26" s="24"/>
      <c r="C26" s="449" t="s">
        <v>260</v>
      </c>
      <c r="D26" s="451">
        <v>1036.1410000000001</v>
      </c>
      <c r="E26" s="451">
        <v>1084.4690000000001</v>
      </c>
      <c r="F26" s="452">
        <f t="shared" si="8"/>
        <v>4.6642300613526588</v>
      </c>
      <c r="G26" s="451">
        <f t="shared" ref="G26:H28" si="9">P46</f>
        <v>5.8260000000000005</v>
      </c>
      <c r="H26" s="451">
        <f t="shared" si="9"/>
        <v>5.8260000000000005</v>
      </c>
      <c r="I26" s="452">
        <f t="shared" si="6"/>
        <v>0</v>
      </c>
      <c r="J26" s="450">
        <f t="shared" si="4"/>
        <v>1041.9670000000001</v>
      </c>
      <c r="K26" s="451">
        <f t="shared" si="5"/>
        <v>1090.2950000000001</v>
      </c>
      <c r="L26" s="442">
        <f t="shared" si="2"/>
        <v>4.6381507283819845</v>
      </c>
      <c r="M26" s="925"/>
      <c r="N26" s="924">
        <f t="shared" si="3"/>
        <v>0.9836707442259226</v>
      </c>
      <c r="O26" s="787"/>
    </row>
    <row r="27" spans="2:15" s="22" customFormat="1" ht="11.25" customHeight="1">
      <c r="B27" s="24"/>
      <c r="C27" s="449" t="s">
        <v>219</v>
      </c>
      <c r="D27" s="451">
        <v>5677.0654999999997</v>
      </c>
      <c r="E27" s="451">
        <v>5661.1485000000002</v>
      </c>
      <c r="F27" s="452">
        <f t="shared" si="8"/>
        <v>-0.28037372477029976</v>
      </c>
      <c r="G27" s="451">
        <f t="shared" si="9"/>
        <v>49.722999999999999</v>
      </c>
      <c r="H27" s="451">
        <f t="shared" si="9"/>
        <v>49.722999999999999</v>
      </c>
      <c r="I27" s="452">
        <f t="shared" si="6"/>
        <v>0</v>
      </c>
      <c r="J27" s="450">
        <f t="shared" si="4"/>
        <v>5726.7884999999997</v>
      </c>
      <c r="K27" s="451">
        <f t="shared" si="5"/>
        <v>5710.8715000000002</v>
      </c>
      <c r="L27" s="442">
        <f t="shared" si="2"/>
        <v>-0.27793937212802211</v>
      </c>
      <c r="M27" s="925"/>
      <c r="N27" s="924">
        <f t="shared" si="3"/>
        <v>5.1523828125265281</v>
      </c>
      <c r="O27" s="787"/>
    </row>
    <row r="28" spans="2:15" s="22" customFormat="1" ht="11.25" customHeight="1">
      <c r="B28" s="24"/>
      <c r="C28" s="449" t="s">
        <v>370</v>
      </c>
      <c r="D28" s="451">
        <v>399.26650000000001</v>
      </c>
      <c r="E28" s="451">
        <v>389.5865</v>
      </c>
      <c r="F28" s="452">
        <f t="shared" si="8"/>
        <v>-2.4244458275362479</v>
      </c>
      <c r="G28" s="451">
        <f t="shared" si="9"/>
        <v>38.484000000000002</v>
      </c>
      <c r="H28" s="451">
        <f t="shared" si="9"/>
        <v>38.484000000000002</v>
      </c>
      <c r="I28" s="452">
        <f>((H28/G28)-1)*100</f>
        <v>0</v>
      </c>
      <c r="J28" s="450">
        <f>SUM(D28,G28)</f>
        <v>437.75049999999999</v>
      </c>
      <c r="K28" s="451">
        <f>SUM(E28,H28)</f>
        <v>428.07049999999998</v>
      </c>
      <c r="L28" s="442">
        <f>((K28/J28)-1)*100</f>
        <v>-2.2113052983377512</v>
      </c>
      <c r="M28" s="925"/>
      <c r="N28" s="924">
        <f t="shared" si="3"/>
        <v>0.38620779451080922</v>
      </c>
      <c r="O28" s="787"/>
    </row>
    <row r="29" spans="2:15" s="22" customFormat="1" ht="11.25" customHeight="1">
      <c r="B29" s="24"/>
      <c r="C29" s="449" t="s">
        <v>369</v>
      </c>
      <c r="D29" s="451">
        <v>118.83750000000001</v>
      </c>
      <c r="E29" s="451">
        <v>118.83750000000001</v>
      </c>
      <c r="F29" s="452">
        <f t="shared" si="8"/>
        <v>0</v>
      </c>
      <c r="G29" s="451">
        <f>P49</f>
        <v>38.484000000000002</v>
      </c>
      <c r="H29" s="451">
        <f>Q49</f>
        <v>38.484000000000002</v>
      </c>
      <c r="I29" s="452">
        <f t="shared" si="6"/>
        <v>0</v>
      </c>
      <c r="J29" s="450">
        <f t="shared" si="4"/>
        <v>157.32150000000001</v>
      </c>
      <c r="K29" s="451">
        <f t="shared" si="5"/>
        <v>157.32150000000001</v>
      </c>
      <c r="L29" s="442">
        <f t="shared" si="2"/>
        <v>0</v>
      </c>
      <c r="M29" s="925"/>
      <c r="N29" s="924">
        <f t="shared" si="3"/>
        <v>0.14193640894229403</v>
      </c>
      <c r="O29" s="787"/>
    </row>
    <row r="30" spans="2:15" s="22" customFormat="1" ht="11.25" customHeight="1">
      <c r="B30" s="24"/>
      <c r="C30" s="453" t="s">
        <v>0</v>
      </c>
      <c r="D30" s="454">
        <f>SUM(D16:D29)</f>
        <v>104647.87764999999</v>
      </c>
      <c r="E30" s="454">
        <f>SUM(E16:E29)</f>
        <v>105638.496056</v>
      </c>
      <c r="F30" s="455">
        <f t="shared" si="8"/>
        <v>0.94662063698336407</v>
      </c>
      <c r="G30" s="454">
        <f>SUM(G16:G29)</f>
        <v>5385.2236300000013</v>
      </c>
      <c r="H30" s="454">
        <f>SUM(H16:H29)</f>
        <v>5200.9292700000005</v>
      </c>
      <c r="I30" s="455">
        <f>((H30/G30)-1)*100</f>
        <v>-3.4222229690394679</v>
      </c>
      <c r="J30" s="454">
        <f>SUM(J16:J29)</f>
        <v>110033.10128000002</v>
      </c>
      <c r="K30" s="454">
        <f>SUM(K16:K29)</f>
        <v>110839.42532600001</v>
      </c>
      <c r="L30" s="455">
        <f>((K30/J30)-1)*100</f>
        <v>0.73280134488633575</v>
      </c>
      <c r="M30" s="776"/>
      <c r="N30" s="259"/>
    </row>
    <row r="31" spans="2:15" s="22" customFormat="1" ht="11.25" customHeight="1">
      <c r="B31" s="24"/>
      <c r="C31" s="175"/>
      <c r="D31" s="920">
        <f>SUM(D16,D22:D26,D29)</f>
        <v>54338.015650000001</v>
      </c>
      <c r="E31" s="920">
        <f>SUM(E16,E22:E26,E29)</f>
        <v>59077.251056000001</v>
      </c>
      <c r="F31" s="921">
        <f>((E31/D31)-1)*100</f>
        <v>8.7217675310894407</v>
      </c>
      <c r="G31" s="922"/>
      <c r="H31" s="923"/>
      <c r="I31" s="922"/>
      <c r="J31" s="920">
        <f>SUM(J16,J22:J26,J29)</f>
        <v>55077.45227999999</v>
      </c>
      <c r="K31" s="920">
        <f>SUM(K16,K22:K26,K29)</f>
        <v>59859.593326000002</v>
      </c>
      <c r="L31" s="921">
        <f>((K31/J31)-1)*100</f>
        <v>8.6825748977799488</v>
      </c>
      <c r="M31" s="342"/>
      <c r="N31" s="924">
        <f>SUM(N16,N22:N26,N29)</f>
        <v>54.005687191124863</v>
      </c>
    </row>
    <row r="32" spans="2:15" s="22" customFormat="1" ht="11.25" customHeight="1">
      <c r="B32" s="24"/>
      <c r="C32" s="7" t="s">
        <v>224</v>
      </c>
      <c r="D32" s="932"/>
      <c r="E32" s="920"/>
      <c r="F32" s="921"/>
      <c r="G32" s="342"/>
      <c r="H32" s="342"/>
      <c r="I32" s="342"/>
      <c r="J32" s="920">
        <f>SUM(J17:J21,J27:J28)</f>
        <v>54955.649000000005</v>
      </c>
      <c r="K32" s="920">
        <f>SUM(K17:K21,K27:K28)</f>
        <v>50979.832000000002</v>
      </c>
      <c r="L32" s="921">
        <f>((K32/J32)-1)*100</f>
        <v>-7.2345920252893432</v>
      </c>
      <c r="M32" s="342"/>
      <c r="N32" s="924">
        <f>SUM(N17:N21,N27:N28)</f>
        <v>45.994312808875122</v>
      </c>
    </row>
    <row r="33" spans="2:21" s="22" customFormat="1" ht="11.25" customHeight="1">
      <c r="B33" s="24"/>
      <c r="C33" s="457"/>
      <c r="D33" s="1094" t="s">
        <v>211</v>
      </c>
      <c r="E33" s="1094"/>
      <c r="F33" s="1094"/>
      <c r="G33" s="1094" t="s">
        <v>212</v>
      </c>
      <c r="H33" s="1094"/>
      <c r="I33" s="1094"/>
      <c r="J33" s="1094" t="s">
        <v>213</v>
      </c>
      <c r="K33" s="1094"/>
      <c r="L33" s="1094"/>
      <c r="M33" s="1094" t="s">
        <v>214</v>
      </c>
      <c r="N33" s="1094"/>
      <c r="O33" s="1094"/>
      <c r="P33" s="1094" t="s">
        <v>0</v>
      </c>
      <c r="Q33" s="1094"/>
      <c r="R33" s="1094"/>
    </row>
    <row r="34" spans="2:21" s="22" customFormat="1" ht="11.25" customHeight="1">
      <c r="B34" s="24"/>
      <c r="C34" s="458"/>
      <c r="D34" s="448">
        <v>2019</v>
      </c>
      <c r="E34" s="448">
        <v>2020</v>
      </c>
      <c r="F34" s="770" t="s">
        <v>560</v>
      </c>
      <c r="G34" s="448">
        <v>2019</v>
      </c>
      <c r="H34" s="448">
        <v>2020</v>
      </c>
      <c r="I34" s="770" t="s">
        <v>560</v>
      </c>
      <c r="J34" s="448">
        <v>2019</v>
      </c>
      <c r="K34" s="448">
        <v>2020</v>
      </c>
      <c r="L34" s="770" t="s">
        <v>560</v>
      </c>
      <c r="M34" s="448">
        <v>2019</v>
      </c>
      <c r="N34" s="448">
        <v>2020</v>
      </c>
      <c r="O34" s="770" t="s">
        <v>560</v>
      </c>
      <c r="P34" s="448">
        <v>2019</v>
      </c>
      <c r="Q34" s="448">
        <v>2020</v>
      </c>
      <c r="R34" s="770" t="s">
        <v>560</v>
      </c>
      <c r="S34" s="856"/>
    </row>
    <row r="35" spans="2:21" s="22" customFormat="1" ht="11.25" customHeight="1">
      <c r="B35" s="24"/>
      <c r="C35" s="422" t="s">
        <v>205</v>
      </c>
      <c r="D35" s="459" t="s">
        <v>44</v>
      </c>
      <c r="E35" s="459" t="s">
        <v>44</v>
      </c>
      <c r="F35" s="460" t="s">
        <v>44</v>
      </c>
      <c r="G35" s="459">
        <v>1.52</v>
      </c>
      <c r="H35" s="459">
        <v>1.52</v>
      </c>
      <c r="I35" s="460">
        <f>((H35/G35)-1)*100</f>
        <v>0</v>
      </c>
      <c r="J35" s="459" t="s">
        <v>44</v>
      </c>
      <c r="K35" s="459" t="s">
        <v>44</v>
      </c>
      <c r="L35" s="460" t="s">
        <v>44</v>
      </c>
      <c r="M35" s="459" t="s">
        <v>44</v>
      </c>
      <c r="N35" s="459" t="s">
        <v>44</v>
      </c>
      <c r="O35" s="460" t="s">
        <v>44</v>
      </c>
      <c r="P35" s="459">
        <f>SUM(D35,G35,J35,M35)</f>
        <v>1.52</v>
      </c>
      <c r="Q35" s="459">
        <f>SUM(E35,H35,K35,N35)</f>
        <v>1.52</v>
      </c>
      <c r="R35" s="460">
        <f t="shared" ref="R35:R41" si="10">((Q35/P35)-1)*100</f>
        <v>0</v>
      </c>
      <c r="S35" s="924">
        <f>G35/G$50*100</f>
        <v>5.0506172444895941E-2</v>
      </c>
      <c r="T35" s="924">
        <f>H35/H$50*100</f>
        <v>5.0161156824122859E-2</v>
      </c>
      <c r="U35" s="267"/>
    </row>
    <row r="36" spans="2:21" s="22" customFormat="1" ht="11.25" customHeight="1">
      <c r="B36" s="24"/>
      <c r="C36" s="422" t="s">
        <v>4</v>
      </c>
      <c r="D36" s="459">
        <v>468.4</v>
      </c>
      <c r="E36" s="459">
        <v>241.2</v>
      </c>
      <c r="F36" s="460">
        <f>((E36/D36)-1)*100</f>
        <v>-48.505550811272414</v>
      </c>
      <c r="G36" s="459" t="s">
        <v>44</v>
      </c>
      <c r="H36" s="459" t="s">
        <v>44</v>
      </c>
      <c r="I36" s="460" t="s">
        <v>44</v>
      </c>
      <c r="J36" s="459" t="s">
        <v>44</v>
      </c>
      <c r="K36" s="459" t="s">
        <v>44</v>
      </c>
      <c r="L36" s="460" t="s">
        <v>44</v>
      </c>
      <c r="M36" s="459" t="s">
        <v>44</v>
      </c>
      <c r="N36" s="459" t="s">
        <v>44</v>
      </c>
      <c r="O36" s="460" t="s">
        <v>44</v>
      </c>
      <c r="P36" s="459">
        <f t="shared" ref="P36:P47" si="11">SUM(D36,G36,J36,M36)</f>
        <v>468.4</v>
      </c>
      <c r="Q36" s="459">
        <f t="shared" ref="Q36:Q47" si="12">SUM(E36,H36,K36,N36)</f>
        <v>241.2</v>
      </c>
      <c r="R36" s="460">
        <f t="shared" si="10"/>
        <v>-48.505550811272414</v>
      </c>
      <c r="S36" s="924"/>
      <c r="T36" s="924"/>
      <c r="U36" s="267"/>
    </row>
    <row r="37" spans="2:21" s="22" customFormat="1" ht="11.25" customHeight="1">
      <c r="B37" s="24"/>
      <c r="C37" s="424" t="s">
        <v>315</v>
      </c>
      <c r="D37" s="461">
        <v>139.4</v>
      </c>
      <c r="E37" s="461">
        <v>139.4</v>
      </c>
      <c r="F37" s="462">
        <f>((E37/D37)-1)*100</f>
        <v>0</v>
      </c>
      <c r="G37" s="461">
        <v>488.56</v>
      </c>
      <c r="H37" s="461">
        <v>488.56</v>
      </c>
      <c r="I37" s="462">
        <f>((H37/G37)-1)*100</f>
        <v>0</v>
      </c>
      <c r="J37" s="461">
        <v>77.52</v>
      </c>
      <c r="K37" s="461">
        <v>77.52</v>
      </c>
      <c r="L37" s="462">
        <f>((K37/J37)-1)*100</f>
        <v>0</v>
      </c>
      <c r="M37" s="461">
        <v>64.11</v>
      </c>
      <c r="N37" s="461">
        <v>64.11</v>
      </c>
      <c r="O37" s="462">
        <f>((N37/M37)-1)*100</f>
        <v>0</v>
      </c>
      <c r="P37" s="461">
        <f t="shared" si="11"/>
        <v>769.59</v>
      </c>
      <c r="Q37" s="461">
        <f t="shared" si="12"/>
        <v>769.59</v>
      </c>
      <c r="R37" s="462">
        <f t="shared" si="10"/>
        <v>0</v>
      </c>
      <c r="S37" s="924">
        <f t="shared" ref="S37:T47" si="13">G37/G$50*100</f>
        <v>16.2337471116305</v>
      </c>
      <c r="T37" s="924">
        <f t="shared" si="13"/>
        <v>16.122851827627276</v>
      </c>
      <c r="U37" s="267"/>
    </row>
    <row r="38" spans="2:21" s="22" customFormat="1" ht="11.25" customHeight="1">
      <c r="B38" s="24"/>
      <c r="C38" s="424" t="s">
        <v>216</v>
      </c>
      <c r="D38" s="461">
        <v>603.1</v>
      </c>
      <c r="E38" s="461">
        <v>603.1</v>
      </c>
      <c r="F38" s="462">
        <f>((E38/D38)-1)*100</f>
        <v>0</v>
      </c>
      <c r="G38" s="461">
        <v>520.75</v>
      </c>
      <c r="H38" s="461">
        <v>520.75</v>
      </c>
      <c r="I38" s="462">
        <f>((H38/G38)-1)*100</f>
        <v>0</v>
      </c>
      <c r="J38" s="461">
        <v>13.3</v>
      </c>
      <c r="K38" s="461">
        <v>13.3</v>
      </c>
      <c r="L38" s="462">
        <f>((K38/J38)-1)*100</f>
        <v>0</v>
      </c>
      <c r="M38" s="461">
        <v>11.5</v>
      </c>
      <c r="N38" s="461">
        <v>11.5</v>
      </c>
      <c r="O38" s="462">
        <f>((N38/M38)-1)*100</f>
        <v>0</v>
      </c>
      <c r="P38" s="461">
        <f t="shared" si="11"/>
        <v>1148.6499999999999</v>
      </c>
      <c r="Q38" s="461">
        <f t="shared" si="12"/>
        <v>1148.6499999999999</v>
      </c>
      <c r="R38" s="462">
        <f t="shared" si="10"/>
        <v>0</v>
      </c>
      <c r="S38" s="924">
        <f t="shared" si="13"/>
        <v>17.303348224131287</v>
      </c>
      <c r="T38" s="924">
        <f t="shared" si="13"/>
        <v>17.185146326422355</v>
      </c>
      <c r="U38" s="267"/>
    </row>
    <row r="39" spans="2:21" s="22" customFormat="1" ht="11.25" customHeight="1">
      <c r="B39" s="24"/>
      <c r="C39" s="424" t="s">
        <v>217</v>
      </c>
      <c r="D39" s="461" t="s">
        <v>44</v>
      </c>
      <c r="E39" s="461" t="s">
        <v>44</v>
      </c>
      <c r="F39" s="462" t="s">
        <v>44</v>
      </c>
      <c r="G39" s="461">
        <v>482.64</v>
      </c>
      <c r="H39" s="461">
        <v>482.64</v>
      </c>
      <c r="I39" s="462">
        <f>((H39/G39)-1)*100</f>
        <v>0</v>
      </c>
      <c r="J39" s="461" t="s">
        <v>44</v>
      </c>
      <c r="K39" s="461" t="s">
        <v>44</v>
      </c>
      <c r="L39" s="462" t="s">
        <v>44</v>
      </c>
      <c r="M39" s="461" t="s">
        <v>44</v>
      </c>
      <c r="N39" s="461" t="s">
        <v>44</v>
      </c>
      <c r="O39" s="462" t="s">
        <v>44</v>
      </c>
      <c r="P39" s="461">
        <f t="shared" si="11"/>
        <v>482.64</v>
      </c>
      <c r="Q39" s="461">
        <f t="shared" si="12"/>
        <v>482.64</v>
      </c>
      <c r="R39" s="462">
        <f t="shared" si="10"/>
        <v>0</v>
      </c>
      <c r="S39" s="924">
        <f t="shared" si="13"/>
        <v>16.037038861055642</v>
      </c>
      <c r="T39" s="924">
        <f t="shared" si="13"/>
        <v>15.927487322101747</v>
      </c>
      <c r="U39" s="267"/>
    </row>
    <row r="40" spans="2:21" s="22" customFormat="1" ht="11.25" customHeight="1">
      <c r="B40" s="24"/>
      <c r="C40" s="422" t="s">
        <v>218</v>
      </c>
      <c r="D40" s="459">
        <f>SUM(D37:D39)</f>
        <v>742.5</v>
      </c>
      <c r="E40" s="459">
        <f>SUM(E37:E39)</f>
        <v>742.5</v>
      </c>
      <c r="F40" s="460">
        <f>((E40/D40)-1)*100</f>
        <v>0</v>
      </c>
      <c r="G40" s="459">
        <f>SUM(G37:G39)</f>
        <v>1491.9499999999998</v>
      </c>
      <c r="H40" s="459">
        <f>SUM(H37:H39)</f>
        <v>1491.9499999999998</v>
      </c>
      <c r="I40" s="460">
        <f>((H40/G40)-1)*100</f>
        <v>0</v>
      </c>
      <c r="J40" s="459">
        <f>SUM(J37:J39)</f>
        <v>90.82</v>
      </c>
      <c r="K40" s="459">
        <f>SUM(K37:K39)</f>
        <v>90.82</v>
      </c>
      <c r="L40" s="460">
        <f>((K40/J40)-1)*100</f>
        <v>0</v>
      </c>
      <c r="M40" s="459">
        <f>SUM(M37:M39)</f>
        <v>75.61</v>
      </c>
      <c r="N40" s="459">
        <f>SUM(N37:N39)</f>
        <v>75.61</v>
      </c>
      <c r="O40" s="460">
        <f>((N40/M40)-1)*100</f>
        <v>0</v>
      </c>
      <c r="P40" s="459">
        <f t="shared" si="11"/>
        <v>2400.88</v>
      </c>
      <c r="Q40" s="459">
        <f t="shared" si="12"/>
        <v>2400.88</v>
      </c>
      <c r="R40" s="460">
        <f t="shared" si="10"/>
        <v>0</v>
      </c>
      <c r="S40" s="924"/>
      <c r="T40" s="924"/>
      <c r="U40" s="267"/>
    </row>
    <row r="41" spans="2:21" s="22" customFormat="1" ht="11.25" customHeight="1">
      <c r="B41" s="24"/>
      <c r="C41" s="422" t="s">
        <v>67</v>
      </c>
      <c r="D41" s="459">
        <v>822.9</v>
      </c>
      <c r="E41" s="459">
        <v>822.9</v>
      </c>
      <c r="F41" s="460">
        <f>((E41/D41)-1)*100</f>
        <v>0</v>
      </c>
      <c r="G41" s="459">
        <v>865.4</v>
      </c>
      <c r="H41" s="459">
        <v>865.4</v>
      </c>
      <c r="I41" s="460">
        <f>((H41/G41)-1)*100</f>
        <v>0</v>
      </c>
      <c r="J41" s="459" t="s">
        <v>44</v>
      </c>
      <c r="K41" s="459" t="s">
        <v>44</v>
      </c>
      <c r="L41" s="460" t="s">
        <v>44</v>
      </c>
      <c r="M41" s="459" t="s">
        <v>44</v>
      </c>
      <c r="N41" s="459" t="s">
        <v>44</v>
      </c>
      <c r="O41" s="460" t="s">
        <v>44</v>
      </c>
      <c r="P41" s="459">
        <f t="shared" si="11"/>
        <v>1688.3</v>
      </c>
      <c r="Q41" s="459">
        <f t="shared" si="12"/>
        <v>1688.3</v>
      </c>
      <c r="R41" s="460">
        <f t="shared" si="10"/>
        <v>0</v>
      </c>
      <c r="S41" s="924">
        <f t="shared" si="13"/>
        <v>28.755290548561145</v>
      </c>
      <c r="T41" s="924">
        <f t="shared" si="13"/>
        <v>28.558858628681527</v>
      </c>
      <c r="U41" s="267"/>
    </row>
    <row r="42" spans="2:21" s="22" customFormat="1" ht="11.25" customHeight="1">
      <c r="B42" s="24"/>
      <c r="C42" s="422" t="s">
        <v>220</v>
      </c>
      <c r="D42" s="459" t="s">
        <v>44</v>
      </c>
      <c r="E42" s="459" t="s">
        <v>44</v>
      </c>
      <c r="F42" s="460" t="s">
        <v>44</v>
      </c>
      <c r="G42" s="459" t="s">
        <v>44</v>
      </c>
      <c r="H42" s="459" t="s">
        <v>44</v>
      </c>
      <c r="I42" s="460" t="s">
        <v>44</v>
      </c>
      <c r="J42" s="459" t="s">
        <v>44</v>
      </c>
      <c r="K42" s="459" t="s">
        <v>44</v>
      </c>
      <c r="L42" s="460" t="s">
        <v>44</v>
      </c>
      <c r="M42" s="459" t="s">
        <v>44</v>
      </c>
      <c r="N42" s="459" t="s">
        <v>44</v>
      </c>
      <c r="O42" s="460" t="s">
        <v>44</v>
      </c>
      <c r="P42" s="459" t="str">
        <f>IF(SUM(D42,G42,J42,M42)=0,"-",SUM(D42,G42,J42,M42))</f>
        <v>-</v>
      </c>
      <c r="Q42" s="459" t="str">
        <f>IF(SUM(E42,H42,K42,N42)=0,"-",SUM(E42,H42,K42,N42))</f>
        <v>-</v>
      </c>
      <c r="R42" s="459" t="s">
        <v>44</v>
      </c>
      <c r="S42" s="924"/>
      <c r="T42" s="924"/>
      <c r="U42" s="267"/>
    </row>
    <row r="43" spans="2:21" s="22" customFormat="1" ht="11.25" customHeight="1">
      <c r="B43" s="24"/>
      <c r="C43" s="422" t="s">
        <v>206</v>
      </c>
      <c r="D43" s="459" t="s">
        <v>44</v>
      </c>
      <c r="E43" s="459" t="s">
        <v>44</v>
      </c>
      <c r="F43" s="460" t="s">
        <v>44</v>
      </c>
      <c r="G43" s="459">
        <v>11.32</v>
      </c>
      <c r="H43" s="459">
        <v>11.32</v>
      </c>
      <c r="I43" s="460">
        <f>((H43/G43)-1)*100</f>
        <v>0</v>
      </c>
      <c r="J43" s="459" t="s">
        <v>44</v>
      </c>
      <c r="K43" s="459" t="s">
        <v>44</v>
      </c>
      <c r="L43" s="460" t="s">
        <v>44</v>
      </c>
      <c r="M43" s="459" t="s">
        <v>44</v>
      </c>
      <c r="N43" s="459" t="s">
        <v>44</v>
      </c>
      <c r="O43" s="460" t="s">
        <v>44</v>
      </c>
      <c r="P43" s="459">
        <f t="shared" si="11"/>
        <v>11.32</v>
      </c>
      <c r="Q43" s="459">
        <f t="shared" si="12"/>
        <v>11.32</v>
      </c>
      <c r="R43" s="460">
        <f t="shared" ref="R43:R50" si="14">((Q43/P43)-1)*100</f>
        <v>0</v>
      </c>
      <c r="S43" s="924">
        <f t="shared" si="13"/>
        <v>0.37613807373435659</v>
      </c>
      <c r="T43" s="924">
        <f t="shared" si="13"/>
        <v>0.37356861529544128</v>
      </c>
      <c r="U43" s="267"/>
    </row>
    <row r="44" spans="2:21" s="22" customFormat="1" ht="11.25" customHeight="1">
      <c r="B44" s="24"/>
      <c r="C44" s="426" t="s">
        <v>207</v>
      </c>
      <c r="D44" s="459">
        <v>3.6375000000000002</v>
      </c>
      <c r="E44" s="459">
        <v>3.6375000000000002</v>
      </c>
      <c r="F44" s="460">
        <f t="shared" ref="F44:F50" si="15">((E44/D44)-1)*100</f>
        <v>0</v>
      </c>
      <c r="G44" s="459">
        <v>430.315</v>
      </c>
      <c r="H44" s="459">
        <v>451.01499999999999</v>
      </c>
      <c r="I44" s="460">
        <f>((H44/G44)-1)*100</f>
        <v>4.8104295690366339</v>
      </c>
      <c r="J44" s="459" t="s">
        <v>44</v>
      </c>
      <c r="K44" s="459" t="s">
        <v>44</v>
      </c>
      <c r="L44" s="460" t="s">
        <v>44</v>
      </c>
      <c r="M44" s="459" t="s">
        <v>44</v>
      </c>
      <c r="N44" s="459" t="s">
        <v>44</v>
      </c>
      <c r="O44" s="460" t="s">
        <v>44</v>
      </c>
      <c r="P44" s="459">
        <f t="shared" si="11"/>
        <v>433.95249999999999</v>
      </c>
      <c r="Q44" s="459">
        <f t="shared" si="12"/>
        <v>454.65249999999997</v>
      </c>
      <c r="R44" s="460">
        <f t="shared" si="14"/>
        <v>4.7701073274148742</v>
      </c>
      <c r="S44" s="924">
        <f t="shared" si="13"/>
        <v>14.298397102385128</v>
      </c>
      <c r="T44" s="924">
        <f t="shared" si="13"/>
        <v>14.883838253310374</v>
      </c>
      <c r="U44" s="267"/>
    </row>
    <row r="45" spans="2:21" s="22" customFormat="1" ht="11.25" customHeight="1">
      <c r="B45" s="24"/>
      <c r="C45" s="426" t="s">
        <v>208</v>
      </c>
      <c r="D45" s="459">
        <v>81.142285000000001</v>
      </c>
      <c r="E45" s="459">
        <v>103.347925</v>
      </c>
      <c r="F45" s="460">
        <f t="shared" si="15"/>
        <v>27.366298595115968</v>
      </c>
      <c r="G45" s="459">
        <v>167.13214500000001</v>
      </c>
      <c r="H45" s="459">
        <v>167.13214500000001</v>
      </c>
      <c r="I45" s="460">
        <f>((H45/G45)-1)*100</f>
        <v>0</v>
      </c>
      <c r="J45" s="459" t="s">
        <v>44</v>
      </c>
      <c r="K45" s="459" t="s">
        <v>44</v>
      </c>
      <c r="L45" s="460" t="s">
        <v>44</v>
      </c>
      <c r="M45" s="460">
        <v>5.9700000000000003E-2</v>
      </c>
      <c r="N45" s="460">
        <v>5.9700000000000003E-2</v>
      </c>
      <c r="O45" s="460">
        <f>((N45/M45)-1)*100</f>
        <v>0</v>
      </c>
      <c r="P45" s="459">
        <f t="shared" si="11"/>
        <v>248.33412999999999</v>
      </c>
      <c r="Q45" s="459">
        <f t="shared" si="12"/>
        <v>270.53977000000003</v>
      </c>
      <c r="R45" s="460">
        <f t="shared" si="14"/>
        <v>8.9418397704737806</v>
      </c>
      <c r="S45" s="924">
        <f t="shared" si="13"/>
        <v>5.5534243002995742</v>
      </c>
      <c r="T45" s="924">
        <f t="shared" si="13"/>
        <v>5.5154879840112114</v>
      </c>
      <c r="U45" s="267"/>
    </row>
    <row r="46" spans="2:21" s="22" customFormat="1" ht="11.25" customHeight="1">
      <c r="B46" s="24"/>
      <c r="C46" s="449" t="s">
        <v>260</v>
      </c>
      <c r="D46" s="459">
        <v>2.13</v>
      </c>
      <c r="E46" s="459">
        <v>2.13</v>
      </c>
      <c r="F46" s="460">
        <f t="shared" si="15"/>
        <v>0</v>
      </c>
      <c r="G46" s="459">
        <v>3.6960000000000002</v>
      </c>
      <c r="H46" s="459">
        <v>3.6960000000000002</v>
      </c>
      <c r="I46" s="460">
        <f>((H46/G46)-1)*100</f>
        <v>0</v>
      </c>
      <c r="J46" s="459" t="s">
        <v>44</v>
      </c>
      <c r="K46" s="459" t="s">
        <v>44</v>
      </c>
      <c r="L46" s="460" t="s">
        <v>44</v>
      </c>
      <c r="M46" s="459" t="s">
        <v>44</v>
      </c>
      <c r="N46" s="459" t="s">
        <v>44</v>
      </c>
      <c r="O46" s="460" t="s">
        <v>44</v>
      </c>
      <c r="P46" s="459">
        <f t="shared" si="11"/>
        <v>5.8260000000000005</v>
      </c>
      <c r="Q46" s="459">
        <f t="shared" si="12"/>
        <v>5.8260000000000005</v>
      </c>
      <c r="R46" s="460">
        <f t="shared" si="14"/>
        <v>0</v>
      </c>
      <c r="S46" s="924">
        <f t="shared" si="13"/>
        <v>0.12280974562916802</v>
      </c>
      <c r="T46" s="924">
        <f t="shared" si="13"/>
        <v>0.12197081290918296</v>
      </c>
      <c r="U46" s="267"/>
    </row>
    <row r="47" spans="2:21" s="22" customFormat="1" ht="11.25" customHeight="1">
      <c r="B47" s="24"/>
      <c r="C47" s="449" t="s">
        <v>219</v>
      </c>
      <c r="D47" s="459">
        <v>11.523</v>
      </c>
      <c r="E47" s="459">
        <v>11.523</v>
      </c>
      <c r="F47" s="460">
        <f t="shared" si="15"/>
        <v>0</v>
      </c>
      <c r="G47" s="459">
        <v>38.200000000000003</v>
      </c>
      <c r="H47" s="459">
        <v>38.200000000000003</v>
      </c>
      <c r="I47" s="460" t="s">
        <v>44</v>
      </c>
      <c r="J47" s="459" t="s">
        <v>44</v>
      </c>
      <c r="K47" s="459" t="s">
        <v>44</v>
      </c>
      <c r="L47" s="460" t="s">
        <v>44</v>
      </c>
      <c r="M47" s="459" t="s">
        <v>44</v>
      </c>
      <c r="N47" s="459" t="s">
        <v>44</v>
      </c>
      <c r="O47" s="460" t="s">
        <v>44</v>
      </c>
      <c r="P47" s="459">
        <f t="shared" si="11"/>
        <v>49.722999999999999</v>
      </c>
      <c r="Q47" s="459">
        <f t="shared" si="12"/>
        <v>49.722999999999999</v>
      </c>
      <c r="R47" s="460">
        <f t="shared" si="14"/>
        <v>0</v>
      </c>
      <c r="S47" s="924">
        <f t="shared" si="13"/>
        <v>1.2692998601283059</v>
      </c>
      <c r="T47" s="924">
        <f t="shared" si="13"/>
        <v>1.2606290728167717</v>
      </c>
      <c r="U47" s="267"/>
    </row>
    <row r="48" spans="2:21" s="22" customFormat="1" ht="11.25" customHeight="1">
      <c r="B48" s="24"/>
      <c r="C48" s="449" t="s">
        <v>370</v>
      </c>
      <c r="D48" s="459">
        <v>37.4</v>
      </c>
      <c r="E48" s="459">
        <v>37.4</v>
      </c>
      <c r="F48" s="460">
        <f t="shared" si="15"/>
        <v>0</v>
      </c>
      <c r="G48" s="459" t="s">
        <v>44</v>
      </c>
      <c r="H48" s="459" t="s">
        <v>44</v>
      </c>
      <c r="I48" s="460" t="s">
        <v>44</v>
      </c>
      <c r="J48" s="459" t="s">
        <v>44</v>
      </c>
      <c r="K48" s="459" t="s">
        <v>44</v>
      </c>
      <c r="L48" s="460" t="s">
        <v>44</v>
      </c>
      <c r="M48" s="459">
        <v>1.0840000000000001</v>
      </c>
      <c r="N48" s="459">
        <v>1.0840000000000001</v>
      </c>
      <c r="O48" s="460">
        <f>((N48/M48)-1)*100</f>
        <v>0</v>
      </c>
      <c r="P48" s="459">
        <f>SUM(D48,G48,J48,M48)</f>
        <v>38.484000000000002</v>
      </c>
      <c r="Q48" s="459">
        <f>SUM(E48,H48,K48,N48)</f>
        <v>38.484000000000002</v>
      </c>
      <c r="R48" s="460">
        <f t="shared" si="14"/>
        <v>0</v>
      </c>
      <c r="S48" s="924"/>
      <c r="T48" s="925"/>
      <c r="U48" s="267"/>
    </row>
    <row r="49" spans="2:21" s="22" customFormat="1" ht="11.25" customHeight="1">
      <c r="B49" s="24"/>
      <c r="C49" s="449" t="s">
        <v>369</v>
      </c>
      <c r="D49" s="459">
        <v>37.4</v>
      </c>
      <c r="E49" s="459">
        <v>37.4</v>
      </c>
      <c r="F49" s="460">
        <f t="shared" si="15"/>
        <v>0</v>
      </c>
      <c r="G49" s="459" t="s">
        <v>44</v>
      </c>
      <c r="H49" s="459" t="s">
        <v>44</v>
      </c>
      <c r="I49" s="460" t="s">
        <v>44</v>
      </c>
      <c r="J49" s="459" t="s">
        <v>44</v>
      </c>
      <c r="K49" s="459" t="s">
        <v>44</v>
      </c>
      <c r="L49" s="460" t="s">
        <v>44</v>
      </c>
      <c r="M49" s="459">
        <v>1.0840000000000001</v>
      </c>
      <c r="N49" s="459">
        <v>1.0840000000000001</v>
      </c>
      <c r="O49" s="460">
        <f>((N49/M49)-1)*100</f>
        <v>0</v>
      </c>
      <c r="P49" s="459">
        <f>SUM(D49,G49,J49,M49)</f>
        <v>38.484000000000002</v>
      </c>
      <c r="Q49" s="459">
        <f>SUM(E49,H49,K49,N49)</f>
        <v>38.484000000000002</v>
      </c>
      <c r="R49" s="460">
        <f t="shared" si="14"/>
        <v>0</v>
      </c>
      <c r="S49" s="926"/>
      <c r="T49" s="925"/>
      <c r="U49" s="267"/>
    </row>
    <row r="50" spans="2:21" s="22" customFormat="1" ht="11.25" customHeight="1">
      <c r="B50" s="24"/>
      <c r="C50" s="453" t="s">
        <v>0</v>
      </c>
      <c r="D50" s="454">
        <f>SUM(D35:D36,D40:D49)</f>
        <v>2207.0327850000008</v>
      </c>
      <c r="E50" s="454">
        <f>SUM(E35:E36,E40:E49)</f>
        <v>2002.0384250000002</v>
      </c>
      <c r="F50" s="455">
        <f t="shared" si="15"/>
        <v>-9.2882335683110657</v>
      </c>
      <c r="G50" s="454">
        <f>SUM(G35:G36,G40:G49)</f>
        <v>3009.5331449999999</v>
      </c>
      <c r="H50" s="454">
        <f>SUM(H35:H36,H40:H49)</f>
        <v>3030.2331449999997</v>
      </c>
      <c r="I50" s="455">
        <f>((H50/G50)-1)*100</f>
        <v>0.68781432211140192</v>
      </c>
      <c r="J50" s="454">
        <f>SUM(J35:J36,J40:J49)</f>
        <v>90.82</v>
      </c>
      <c r="K50" s="454">
        <f>SUM(K35:K36,K40:K49)</f>
        <v>90.82</v>
      </c>
      <c r="L50" s="455">
        <f>((K50/J50)-1)*100</f>
        <v>0</v>
      </c>
      <c r="M50" s="454">
        <f>SUM(M35:M36,M40:M49)</f>
        <v>77.837700000000012</v>
      </c>
      <c r="N50" s="454">
        <f>SUM(N35:N36,N40:N49)</f>
        <v>77.837700000000012</v>
      </c>
      <c r="O50" s="455">
        <f>((N50/M50)-1)*100</f>
        <v>0</v>
      </c>
      <c r="P50" s="454">
        <f>SUM(P35:P36,P40:P49)</f>
        <v>5385.2236300000013</v>
      </c>
      <c r="Q50" s="454">
        <f>SUM(Q35:Q36,Q40:Q49)</f>
        <v>5200.9292700000005</v>
      </c>
      <c r="R50" s="455">
        <f t="shared" si="14"/>
        <v>-3.4222229690394679</v>
      </c>
      <c r="S50" s="926"/>
      <c r="T50" s="925"/>
      <c r="U50" s="267"/>
    </row>
    <row r="51" spans="2:21" s="22" customFormat="1" ht="11.25" customHeight="1">
      <c r="B51" s="24"/>
      <c r="C51" s="7"/>
      <c r="D51" s="7"/>
      <c r="E51" s="267"/>
      <c r="G51" s="22" t="s">
        <v>494</v>
      </c>
      <c r="H51" s="267"/>
    </row>
    <row r="52" spans="2:21" s="22" customFormat="1" ht="11.25" customHeight="1">
      <c r="B52" s="24"/>
      <c r="C52" s="7" t="s">
        <v>225</v>
      </c>
      <c r="D52" s="7"/>
    </row>
    <row r="53" spans="2:21" s="22" customFormat="1" ht="11.25" customHeight="1">
      <c r="B53" s="24"/>
      <c r="C53" s="445"/>
      <c r="D53" s="1092" t="s">
        <v>199</v>
      </c>
      <c r="E53" s="1092"/>
      <c r="F53" s="1092"/>
      <c r="G53" s="1092" t="s">
        <v>200</v>
      </c>
      <c r="H53" s="1092"/>
      <c r="I53" s="1092"/>
      <c r="J53" s="1092" t="s">
        <v>201</v>
      </c>
      <c r="K53" s="1092"/>
      <c r="L53" s="1092"/>
      <c r="M53" s="342"/>
      <c r="N53" s="342"/>
      <c r="O53" s="342"/>
      <c r="P53" s="342"/>
      <c r="Q53" s="787"/>
      <c r="R53" s="787"/>
    </row>
    <row r="54" spans="2:21" s="22" customFormat="1" ht="11.25" customHeight="1">
      <c r="B54" s="24"/>
      <c r="C54" s="446"/>
      <c r="D54" s="1093" t="s">
        <v>202</v>
      </c>
      <c r="E54" s="1093"/>
      <c r="F54" s="1093"/>
      <c r="G54" s="1093" t="s">
        <v>203</v>
      </c>
      <c r="H54" s="1093"/>
      <c r="I54" s="1093"/>
      <c r="J54" s="1093" t="s">
        <v>204</v>
      </c>
      <c r="K54" s="1093"/>
      <c r="L54" s="1093"/>
      <c r="M54" s="342" t="s">
        <v>495</v>
      </c>
      <c r="N54" s="342"/>
      <c r="O54" s="342"/>
      <c r="P54" s="342"/>
      <c r="Q54" s="787"/>
      <c r="R54" s="787"/>
    </row>
    <row r="55" spans="2:21" s="22" customFormat="1" ht="11.25" customHeight="1">
      <c r="B55" s="24"/>
      <c r="C55" s="447"/>
      <c r="D55" s="448">
        <v>2019</v>
      </c>
      <c r="E55" s="448">
        <v>2020</v>
      </c>
      <c r="F55" s="770" t="s">
        <v>560</v>
      </c>
      <c r="G55" s="448">
        <v>2019</v>
      </c>
      <c r="H55" s="448">
        <v>2020</v>
      </c>
      <c r="I55" s="770" t="s">
        <v>560</v>
      </c>
      <c r="J55" s="448">
        <v>2019</v>
      </c>
      <c r="K55" s="448">
        <v>2020</v>
      </c>
      <c r="L55" s="770" t="s">
        <v>560</v>
      </c>
      <c r="M55" s="342" t="s">
        <v>493</v>
      </c>
      <c r="N55" s="342"/>
      <c r="O55" s="342"/>
      <c r="P55" s="342"/>
      <c r="Q55" s="787"/>
      <c r="R55" s="787"/>
    </row>
    <row r="56" spans="2:21" s="22" customFormat="1" ht="11.25" customHeight="1">
      <c r="B56" s="24"/>
      <c r="C56" s="449" t="s">
        <v>205</v>
      </c>
      <c r="D56" s="450">
        <v>24715.505746512001</v>
      </c>
      <c r="E56" s="450">
        <v>30610.772670926002</v>
      </c>
      <c r="F56" s="442">
        <f>((E56/D56)-1)*100</f>
        <v>23.852503707094797</v>
      </c>
      <c r="G56" s="450">
        <f>P79</f>
        <v>3.5095189999999996</v>
      </c>
      <c r="H56" s="450">
        <f>Q79</f>
        <v>3.4808159999999999</v>
      </c>
      <c r="I56" s="442">
        <f>((H56/G56)-1)*100</f>
        <v>-0.81786136504745643</v>
      </c>
      <c r="J56" s="450">
        <f>SUM(D56,G56)</f>
        <v>24719.015265512</v>
      </c>
      <c r="K56" s="450">
        <f>SUM(E56,H56)</f>
        <v>30614.253486926002</v>
      </c>
      <c r="L56" s="442">
        <f t="shared" ref="L56:L65" si="16">((K56/J56)-1)*100</f>
        <v>23.849001095278432</v>
      </c>
      <c r="M56" s="924">
        <f>(E56/$E$75)*100</f>
        <v>18.28184528176757</v>
      </c>
      <c r="N56" s="920"/>
      <c r="O56" s="1102">
        <f>J56-'Data 3'!W174</f>
        <v>0</v>
      </c>
      <c r="P56" s="1102">
        <f>K56-'Data 3'!W195</f>
        <v>0</v>
      </c>
      <c r="Q56" s="259"/>
      <c r="R56" s="787"/>
    </row>
    <row r="57" spans="2:21" s="22" customFormat="1" ht="11.25" customHeight="1">
      <c r="B57" s="24"/>
      <c r="C57" s="449" t="s">
        <v>397</v>
      </c>
      <c r="D57" s="450">
        <v>1645.505056342</v>
      </c>
      <c r="E57" s="450">
        <v>2748.1007182180001</v>
      </c>
      <c r="F57" s="442">
        <f>((E57/D57)-1)*100</f>
        <v>67.00651922195236</v>
      </c>
      <c r="G57" s="450" t="s">
        <v>44</v>
      </c>
      <c r="H57" s="450" t="s">
        <v>44</v>
      </c>
      <c r="I57" s="442" t="s">
        <v>44</v>
      </c>
      <c r="J57" s="450">
        <f>SUM(D57,G57)</f>
        <v>1645.505056342</v>
      </c>
      <c r="K57" s="450">
        <f>SUM(E57,H57)</f>
        <v>2748.1007182180001</v>
      </c>
      <c r="L57" s="442">
        <f>((K57/J57)-1)*100</f>
        <v>67.00651922195236</v>
      </c>
      <c r="M57" s="924">
        <f t="shared" ref="M57:M58" si="17">(E57/$E$75)*100</f>
        <v>1.6412637697608305</v>
      </c>
      <c r="N57" s="920"/>
      <c r="O57" s="1102">
        <f>J57-'Data 3'!W175</f>
        <v>0</v>
      </c>
      <c r="P57" s="1102">
        <f>K57-'Data 3'!W196</f>
        <v>0</v>
      </c>
      <c r="Q57" s="259"/>
      <c r="R57" s="787"/>
    </row>
    <row r="58" spans="2:21" s="22" customFormat="1" ht="11.25" customHeight="1">
      <c r="B58" s="24"/>
      <c r="C58" s="449" t="s">
        <v>3</v>
      </c>
      <c r="D58" s="450">
        <v>55824.226774999996</v>
      </c>
      <c r="E58" s="450">
        <v>55756.774911</v>
      </c>
      <c r="F58" s="442">
        <f>((E58/D58)-1)*100</f>
        <v>-0.12082901617582742</v>
      </c>
      <c r="G58" s="450" t="s">
        <v>44</v>
      </c>
      <c r="H58" s="450" t="s">
        <v>44</v>
      </c>
      <c r="I58" s="442" t="s">
        <v>44</v>
      </c>
      <c r="J58" s="450">
        <f>SUM(D58,G58)</f>
        <v>55824.226774999996</v>
      </c>
      <c r="K58" s="450">
        <f t="shared" ref="K58:K69" si="18">SUM(E58,H58)</f>
        <v>55756.774911</v>
      </c>
      <c r="L58" s="442">
        <f t="shared" si="16"/>
        <v>-0.12082901617582742</v>
      </c>
      <c r="M58" s="924">
        <f t="shared" si="17"/>
        <v>33.299934741647469</v>
      </c>
      <c r="N58" s="920"/>
      <c r="O58" s="1102">
        <f>J58-'Data 3'!W176</f>
        <v>0</v>
      </c>
      <c r="P58" s="1102">
        <f>K58-'Data 3'!W197</f>
        <v>0</v>
      </c>
      <c r="Q58" s="259"/>
      <c r="R58" s="787"/>
    </row>
    <row r="59" spans="2:21" s="22" customFormat="1" ht="11.25" customHeight="1">
      <c r="B59" s="24"/>
      <c r="C59" s="449" t="s">
        <v>4</v>
      </c>
      <c r="D59" s="450">
        <v>10670.697703</v>
      </c>
      <c r="E59" s="450">
        <v>4800.055719</v>
      </c>
      <c r="F59" s="442">
        <f>((E59/D59)-1)*100</f>
        <v>-55.016477341959614</v>
      </c>
      <c r="G59" s="450">
        <f>P80</f>
        <v>1999.939695</v>
      </c>
      <c r="H59" s="450">
        <f>Q80</f>
        <v>221.66149100000001</v>
      </c>
      <c r="I59" s="442">
        <f t="shared" ref="I59:I74" si="19">((H59/G59)-1)*100</f>
        <v>-88.916591257517894</v>
      </c>
      <c r="J59" s="450">
        <f t="shared" ref="J59:J69" si="20">SUM(D59,G59)</f>
        <v>12670.637397999999</v>
      </c>
      <c r="K59" s="450">
        <f t="shared" si="18"/>
        <v>5021.7172099999998</v>
      </c>
      <c r="L59" s="442">
        <f t="shared" si="16"/>
        <v>-60.367288146114461</v>
      </c>
      <c r="M59" s="924"/>
      <c r="N59" s="920"/>
      <c r="O59" s="1102">
        <f>J59-'Data 3'!W177</f>
        <v>0</v>
      </c>
      <c r="P59" s="1102">
        <f>K59-'Data 3'!W198</f>
        <v>0</v>
      </c>
      <c r="Q59" s="259"/>
      <c r="R59" s="787"/>
    </row>
    <row r="60" spans="2:21" s="22" customFormat="1" ht="11.25" customHeight="1">
      <c r="B60" s="24"/>
      <c r="C60" s="449" t="s">
        <v>66</v>
      </c>
      <c r="D60" s="450" t="s">
        <v>44</v>
      </c>
      <c r="E60" s="450" t="s">
        <v>44</v>
      </c>
      <c r="F60" s="452" t="s">
        <v>44</v>
      </c>
      <c r="G60" s="450">
        <f>SUM(P84,P86)</f>
        <v>5695.5958889999993</v>
      </c>
      <c r="H60" s="450">
        <f>SUM(Q84,Q86)</f>
        <v>4193.6306909999994</v>
      </c>
      <c r="I60" s="452">
        <f t="shared" si="19"/>
        <v>-26.370641935829241</v>
      </c>
      <c r="J60" s="450">
        <f t="shared" si="20"/>
        <v>5695.5958889999993</v>
      </c>
      <c r="K60" s="450">
        <f t="shared" si="18"/>
        <v>4193.6306909999994</v>
      </c>
      <c r="L60" s="452">
        <f t="shared" si="16"/>
        <v>-26.370641935829241</v>
      </c>
      <c r="M60" s="924"/>
      <c r="N60" s="342"/>
      <c r="O60" s="1102">
        <f>J60-'Data 3'!W178</f>
        <v>9.9999851954635233E-7</v>
      </c>
      <c r="P60" s="1102">
        <f>K60-'Data 3'!W199</f>
        <v>0</v>
      </c>
      <c r="Q60" s="787"/>
      <c r="R60" s="787"/>
    </row>
    <row r="61" spans="2:21" s="22" customFormat="1" ht="11.25" customHeight="1">
      <c r="B61" s="24"/>
      <c r="C61" s="449" t="s">
        <v>67</v>
      </c>
      <c r="D61" s="450">
        <v>51143.255619000003</v>
      </c>
      <c r="E61" s="450">
        <v>38356.553178999995</v>
      </c>
      <c r="F61" s="452">
        <f>((E61/D61)-1)*100</f>
        <v>-25.001737345890973</v>
      </c>
      <c r="G61" s="450">
        <f>P85</f>
        <v>4098.7145989999999</v>
      </c>
      <c r="H61" s="450">
        <f>Q85</f>
        <v>5666.4065410000003</v>
      </c>
      <c r="I61" s="452">
        <f t="shared" si="19"/>
        <v>38.248380172224827</v>
      </c>
      <c r="J61" s="450">
        <f t="shared" si="20"/>
        <v>55241.970218000002</v>
      </c>
      <c r="K61" s="450">
        <f t="shared" si="18"/>
        <v>44022.959719999999</v>
      </c>
      <c r="L61" s="452">
        <f t="shared" si="16"/>
        <v>-20.30885294953584</v>
      </c>
      <c r="M61" s="924"/>
      <c r="N61" s="920"/>
      <c r="O61" s="1102">
        <f>J61-'Data 3'!W179</f>
        <v>0</v>
      </c>
      <c r="P61" s="1102">
        <f>K61-'Data 3'!W200</f>
        <v>0</v>
      </c>
      <c r="Q61" s="259"/>
      <c r="R61" s="787"/>
    </row>
    <row r="62" spans="2:21" s="22" customFormat="1" ht="11.25" customHeight="1">
      <c r="B62" s="24"/>
      <c r="C62" s="449" t="s">
        <v>206</v>
      </c>
      <c r="D62" s="451" t="s">
        <v>44</v>
      </c>
      <c r="E62" s="451" t="s">
        <v>44</v>
      </c>
      <c r="F62" s="452" t="s">
        <v>44</v>
      </c>
      <c r="G62" s="451">
        <f t="shared" ref="G62:H64" si="21">P87</f>
        <v>23.248718</v>
      </c>
      <c r="H62" s="451">
        <f t="shared" si="21"/>
        <v>19.540226999999998</v>
      </c>
      <c r="I62" s="452">
        <f t="shared" si="19"/>
        <v>-15.951378480310197</v>
      </c>
      <c r="J62" s="451">
        <f t="shared" si="20"/>
        <v>23.248718</v>
      </c>
      <c r="K62" s="451">
        <f t="shared" si="18"/>
        <v>19.540226999999998</v>
      </c>
      <c r="L62" s="452">
        <f t="shared" si="16"/>
        <v>-15.951378480310197</v>
      </c>
      <c r="M62" s="924"/>
      <c r="N62" s="342"/>
      <c r="O62" s="1102">
        <f>J62-'Data 3'!W180</f>
        <v>0</v>
      </c>
      <c r="P62" s="1102">
        <f>K62-'Data 3'!W201</f>
        <v>0</v>
      </c>
      <c r="Q62" s="787"/>
      <c r="R62" s="787"/>
    </row>
    <row r="63" spans="2:21" s="22" customFormat="1" ht="11.25" customHeight="1">
      <c r="B63" s="24"/>
      <c r="C63" s="449" t="s">
        <v>207</v>
      </c>
      <c r="D63" s="450">
        <v>53100.854504000003</v>
      </c>
      <c r="E63" s="450">
        <v>53795.318484999996</v>
      </c>
      <c r="F63" s="452">
        <f t="shared" ref="F63:F72" si="22">((E63/D63)-1)*100</f>
        <v>1.307820726213893</v>
      </c>
      <c r="G63" s="451">
        <f t="shared" si="21"/>
        <v>1144.201395</v>
      </c>
      <c r="H63" s="451">
        <f t="shared" si="21"/>
        <v>1104.071533</v>
      </c>
      <c r="I63" s="452">
        <f t="shared" si="19"/>
        <v>-3.5072376397513483</v>
      </c>
      <c r="J63" s="451">
        <f t="shared" si="20"/>
        <v>54245.055898999999</v>
      </c>
      <c r="K63" s="451">
        <f t="shared" si="18"/>
        <v>54899.390017999998</v>
      </c>
      <c r="L63" s="452">
        <f t="shared" si="16"/>
        <v>1.2062557742005486</v>
      </c>
      <c r="M63" s="924">
        <f t="shared" ref="M63:M66" si="23">(E63/$E$75)*100</f>
        <v>32.128483001681438</v>
      </c>
      <c r="N63" s="920"/>
      <c r="O63" s="1102">
        <f>J63-'Data 3'!W181</f>
        <v>0</v>
      </c>
      <c r="P63" s="1102">
        <f>K63-'Data 3'!W202</f>
        <v>3.7150000061956234E-3</v>
      </c>
      <c r="Q63" s="259"/>
      <c r="R63" s="787"/>
    </row>
    <row r="64" spans="2:21" s="22" customFormat="1" ht="11.25" customHeight="1">
      <c r="B64" s="24"/>
      <c r="C64" s="449" t="s">
        <v>208</v>
      </c>
      <c r="D64" s="450">
        <v>8851.9733770000094</v>
      </c>
      <c r="E64" s="450">
        <v>14912.399223999999</v>
      </c>
      <c r="F64" s="452">
        <f t="shared" si="22"/>
        <v>68.46412194084013</v>
      </c>
      <c r="G64" s="451">
        <f t="shared" si="21"/>
        <v>400.04550399999999</v>
      </c>
      <c r="H64" s="451">
        <f t="shared" si="21"/>
        <v>376.47745700000002</v>
      </c>
      <c r="I64" s="452">
        <f t="shared" si="19"/>
        <v>-5.8913415509851514</v>
      </c>
      <c r="J64" s="451">
        <f t="shared" si="20"/>
        <v>9252.0188810000091</v>
      </c>
      <c r="K64" s="451">
        <f t="shared" si="18"/>
        <v>15288.876681</v>
      </c>
      <c r="L64" s="452">
        <f t="shared" si="16"/>
        <v>65.249086471249115</v>
      </c>
      <c r="M64" s="924">
        <f t="shared" si="23"/>
        <v>8.9062167206271816</v>
      </c>
      <c r="N64" s="920"/>
      <c r="O64" s="1102">
        <f>J64-'Data 3'!W182</f>
        <v>0</v>
      </c>
      <c r="P64" s="1102">
        <f>K64-'Data 3'!W203</f>
        <v>0.36854800000037358</v>
      </c>
      <c r="Q64" s="259"/>
      <c r="R64" s="787"/>
    </row>
    <row r="65" spans="2:18" s="22" customFormat="1" ht="11.25" customHeight="1">
      <c r="B65" s="24"/>
      <c r="C65" s="449" t="s">
        <v>209</v>
      </c>
      <c r="D65" s="450">
        <v>5166.4311449999996</v>
      </c>
      <c r="E65" s="450">
        <v>4538.3101299999998</v>
      </c>
      <c r="F65" s="452">
        <f t="shared" si="22"/>
        <v>-12.157735143879478</v>
      </c>
      <c r="G65" s="451" t="s">
        <v>44</v>
      </c>
      <c r="H65" s="451" t="s">
        <v>44</v>
      </c>
      <c r="I65" s="452" t="s">
        <v>44</v>
      </c>
      <c r="J65" s="451">
        <f t="shared" si="20"/>
        <v>5166.4311449999996</v>
      </c>
      <c r="K65" s="451">
        <f t="shared" si="18"/>
        <v>4538.3101299999998</v>
      </c>
      <c r="L65" s="452">
        <f t="shared" si="16"/>
        <v>-12.157735143879478</v>
      </c>
      <c r="M65" s="924">
        <f t="shared" si="23"/>
        <v>2.7104406846986193</v>
      </c>
      <c r="N65" s="920"/>
      <c r="O65" s="1102">
        <f>J65-'Data 3'!W183</f>
        <v>0</v>
      </c>
      <c r="P65" s="1102">
        <f>K65-'Data 3'!W204</f>
        <v>0</v>
      </c>
      <c r="Q65" s="259"/>
      <c r="R65" s="787"/>
    </row>
    <row r="66" spans="2:18" s="22" customFormat="1" ht="11.25" customHeight="1">
      <c r="B66" s="24"/>
      <c r="C66" s="449" t="s">
        <v>260</v>
      </c>
      <c r="D66" s="450">
        <v>3606.802287</v>
      </c>
      <c r="E66" s="450">
        <v>4470.2896860000001</v>
      </c>
      <c r="F66" s="452">
        <f t="shared" si="22"/>
        <v>23.940524883004223</v>
      </c>
      <c r="G66" s="451">
        <f t="shared" ref="G66:H69" si="24">P90</f>
        <v>10.91294200000001</v>
      </c>
      <c r="H66" s="451">
        <f t="shared" si="24"/>
        <v>9.8163809999999998</v>
      </c>
      <c r="I66" s="452">
        <f t="shared" si="19"/>
        <v>-10.04826196272287</v>
      </c>
      <c r="J66" s="451">
        <f t="shared" si="20"/>
        <v>3617.7152289999999</v>
      </c>
      <c r="K66" s="451">
        <f t="shared" si="18"/>
        <v>4480.1060669999997</v>
      </c>
      <c r="L66" s="452">
        <f t="shared" ref="L66:L71" si="25">((K66/J66)-1)*100</f>
        <v>23.837996730283816</v>
      </c>
      <c r="M66" s="924">
        <f t="shared" si="23"/>
        <v>2.6698164493494008</v>
      </c>
      <c r="N66" s="920"/>
      <c r="O66" s="1102">
        <f>J66-'Data 3'!W184</f>
        <v>0</v>
      </c>
      <c r="P66" s="1102">
        <f>K66-'Data 3'!W205</f>
        <v>0</v>
      </c>
      <c r="Q66" s="259"/>
      <c r="R66" s="787"/>
    </row>
    <row r="67" spans="2:18" s="22" customFormat="1" ht="11.25" customHeight="1">
      <c r="B67" s="24"/>
      <c r="C67" s="449" t="s">
        <v>219</v>
      </c>
      <c r="D67" s="450">
        <v>29580.711578999999</v>
      </c>
      <c r="E67" s="450">
        <v>26974.436701999999</v>
      </c>
      <c r="F67" s="452">
        <f t="shared" si="22"/>
        <v>-8.8107240761924448</v>
      </c>
      <c r="G67" s="451">
        <f t="shared" si="24"/>
        <v>34.42747</v>
      </c>
      <c r="H67" s="451">
        <f t="shared" si="24"/>
        <v>33.823183</v>
      </c>
      <c r="I67" s="452">
        <f t="shared" si="19"/>
        <v>-1.7552466097566888</v>
      </c>
      <c r="J67" s="451">
        <f t="shared" si="20"/>
        <v>29615.139048999998</v>
      </c>
      <c r="K67" s="451">
        <f t="shared" si="18"/>
        <v>27008.259884999999</v>
      </c>
      <c r="L67" s="452">
        <f t="shared" si="25"/>
        <v>-8.8025221144049421</v>
      </c>
      <c r="M67" s="924"/>
      <c r="N67" s="920"/>
      <c r="O67" s="1102">
        <f>J67-'Data 3'!W185</f>
        <v>0</v>
      </c>
      <c r="P67" s="1102">
        <f>K67-'Data 3'!W206</f>
        <v>0</v>
      </c>
      <c r="Q67" s="259"/>
      <c r="R67" s="787"/>
    </row>
    <row r="68" spans="2:18" s="22" customFormat="1" ht="11.25" customHeight="1">
      <c r="B68" s="24"/>
      <c r="C68" s="449" t="s">
        <v>370</v>
      </c>
      <c r="D68" s="450">
        <v>2071.6030475000002</v>
      </c>
      <c r="E68" s="450">
        <v>1895.7891605</v>
      </c>
      <c r="F68" s="452">
        <f t="shared" si="22"/>
        <v>-8.4868521125305065</v>
      </c>
      <c r="G68" s="451">
        <f t="shared" si="24"/>
        <v>150.86025949999998</v>
      </c>
      <c r="H68" s="451">
        <f t="shared" si="24"/>
        <v>119.52740349999999</v>
      </c>
      <c r="I68" s="452">
        <f>((H68/G68)-1)*100</f>
        <v>-20.769456518136241</v>
      </c>
      <c r="J68" s="451">
        <f>SUM(D68,G68)</f>
        <v>2222.463307</v>
      </c>
      <c r="K68" s="451">
        <f>SUM(E68,H68)</f>
        <v>2015.316564</v>
      </c>
      <c r="L68" s="452">
        <f t="shared" si="25"/>
        <v>-9.3205922611886756</v>
      </c>
      <c r="M68" s="924"/>
      <c r="N68" s="920"/>
      <c r="O68" s="1102">
        <f>J68-'Data 3'!W186</f>
        <v>0</v>
      </c>
      <c r="P68" s="1102">
        <f>K68-'Data 3'!W207</f>
        <v>0</v>
      </c>
      <c r="Q68" s="259"/>
      <c r="R68" s="787"/>
    </row>
    <row r="69" spans="2:18" s="22" customFormat="1" ht="11.25" customHeight="1">
      <c r="B69" s="24"/>
      <c r="C69" s="449" t="s">
        <v>369</v>
      </c>
      <c r="D69" s="450">
        <v>738.95349049999993</v>
      </c>
      <c r="E69" s="450">
        <v>606.12480049999999</v>
      </c>
      <c r="F69" s="452">
        <f t="shared" si="22"/>
        <v>-17.975243598906843</v>
      </c>
      <c r="G69" s="451">
        <f t="shared" si="24"/>
        <v>150.86025949999998</v>
      </c>
      <c r="H69" s="451">
        <f t="shared" si="24"/>
        <v>119.52740349999999</v>
      </c>
      <c r="I69" s="452">
        <f t="shared" si="19"/>
        <v>-20.769456518136241</v>
      </c>
      <c r="J69" s="451">
        <f t="shared" si="20"/>
        <v>889.81374999999991</v>
      </c>
      <c r="K69" s="451">
        <f t="shared" si="18"/>
        <v>725.65220399999998</v>
      </c>
      <c r="L69" s="452">
        <f t="shared" si="25"/>
        <v>-18.448978339568246</v>
      </c>
      <c r="M69" s="924">
        <f t="shared" ref="M69" si="26">(E69/$E$75)*100</f>
        <v>0.36199935046749088</v>
      </c>
      <c r="N69" s="920"/>
      <c r="O69" s="1102">
        <f>J69-'Data 3'!W187</f>
        <v>0</v>
      </c>
      <c r="P69" s="1102">
        <f>K69-'Data 3'!W208</f>
        <v>0</v>
      </c>
      <c r="Q69" s="259"/>
      <c r="R69" s="787"/>
    </row>
    <row r="70" spans="2:18" s="22" customFormat="1" ht="11.25" customHeight="1">
      <c r="B70" s="24"/>
      <c r="C70" s="470" t="s">
        <v>227</v>
      </c>
      <c r="D70" s="937">
        <f>SUM(D56:D69)</f>
        <v>247116.52032985399</v>
      </c>
      <c r="E70" s="937">
        <f>SUM(E56:E69)</f>
        <v>239464.92538614396</v>
      </c>
      <c r="F70" s="938">
        <f t="shared" si="22"/>
        <v>-3.0963510385694115</v>
      </c>
      <c r="G70" s="937">
        <f>SUM(G56:G69)</f>
        <v>13712.31625</v>
      </c>
      <c r="H70" s="937">
        <f>SUM(H56:H69)</f>
        <v>11867.963127000003</v>
      </c>
      <c r="I70" s="938">
        <f>((H70/G70)-1)*100</f>
        <v>-13.45033974839952</v>
      </c>
      <c r="J70" s="937">
        <f>SUM(J56:J69)</f>
        <v>260828.83657985399</v>
      </c>
      <c r="K70" s="937">
        <f>SUM(K56:K69)</f>
        <v>251332.88851314402</v>
      </c>
      <c r="L70" s="938">
        <f t="shared" si="25"/>
        <v>-3.6406818322799794</v>
      </c>
      <c r="M70" s="1101"/>
      <c r="N70" s="342"/>
      <c r="O70" s="1102">
        <f>J70-'Data 3'!W188</f>
        <v>1.0000367183238268E-6</v>
      </c>
      <c r="P70" s="1102">
        <f>K70-'Data 3'!W209</f>
        <v>0.37226300005568191</v>
      </c>
      <c r="Q70" s="787"/>
      <c r="R70" s="787"/>
    </row>
    <row r="71" spans="2:18" s="22" customFormat="1" ht="11.25" customHeight="1">
      <c r="B71" s="24"/>
      <c r="C71" s="422" t="s">
        <v>222</v>
      </c>
      <c r="D71" s="450">
        <v>-3027.310623246</v>
      </c>
      <c r="E71" s="450">
        <v>-4621.3283244130098</v>
      </c>
      <c r="F71" s="460">
        <f t="shared" si="22"/>
        <v>52.654580237882634</v>
      </c>
      <c r="G71" s="451" t="s">
        <v>44</v>
      </c>
      <c r="H71" s="451" t="s">
        <v>44</v>
      </c>
      <c r="I71" s="460" t="s">
        <v>44</v>
      </c>
      <c r="J71" s="451">
        <f t="shared" ref="J71:K73" si="27">SUM(D71,G71)</f>
        <v>-3027.310623246</v>
      </c>
      <c r="K71" s="451">
        <f t="shared" si="27"/>
        <v>-4621.3283244130098</v>
      </c>
      <c r="L71" s="460">
        <f t="shared" si="25"/>
        <v>52.654580237882634</v>
      </c>
      <c r="M71" s="342"/>
      <c r="N71" s="342"/>
      <c r="O71" s="1102">
        <f>J71-'Data 3'!W189</f>
        <v>0</v>
      </c>
      <c r="P71" s="1102">
        <f>K71-'Data 3'!W210</f>
        <v>-9.0949470177292824E-12</v>
      </c>
      <c r="Q71" s="787"/>
      <c r="R71" s="787"/>
    </row>
    <row r="72" spans="2:18" s="22" customFormat="1" ht="11.25" customHeight="1">
      <c r="B72" s="24"/>
      <c r="C72" s="422" t="s">
        <v>228</v>
      </c>
      <c r="D72" s="450">
        <v>-1694.8405220000002</v>
      </c>
      <c r="E72" s="450">
        <v>-1426.537525</v>
      </c>
      <c r="F72" s="460">
        <f t="shared" si="22"/>
        <v>-15.830574825021804</v>
      </c>
      <c r="G72" s="451">
        <f>P95</f>
        <v>1694.8405220000002</v>
      </c>
      <c r="H72" s="451">
        <f>Q95</f>
        <v>1426.537525</v>
      </c>
      <c r="I72" s="460">
        <f t="shared" si="19"/>
        <v>-15.830574825021804</v>
      </c>
      <c r="J72" s="451">
        <f t="shared" si="27"/>
        <v>0</v>
      </c>
      <c r="K72" s="451">
        <f t="shared" si="27"/>
        <v>0</v>
      </c>
      <c r="L72" s="460" t="s">
        <v>44</v>
      </c>
      <c r="M72" s="342"/>
      <c r="N72" s="342"/>
      <c r="O72" s="1102"/>
      <c r="P72" s="1102"/>
      <c r="Q72" s="787"/>
      <c r="R72" s="787"/>
    </row>
    <row r="73" spans="2:18" s="22" customFormat="1" ht="11.25" customHeight="1">
      <c r="B73" s="24"/>
      <c r="C73" s="422" t="s">
        <v>229</v>
      </c>
      <c r="D73" s="450">
        <v>6862.325049</v>
      </c>
      <c r="E73" s="450">
        <v>3279.584887</v>
      </c>
      <c r="F73" s="460">
        <f>IF(E73&gt;0,IF(D73&lt;0,"-",((E73/D73)-1)*100))</f>
        <v>-52.208837914521247</v>
      </c>
      <c r="G73" s="451" t="s">
        <v>44</v>
      </c>
      <c r="H73" s="451" t="s">
        <v>44</v>
      </c>
      <c r="I73" s="460" t="s">
        <v>44</v>
      </c>
      <c r="J73" s="451">
        <f t="shared" si="27"/>
        <v>6862.325049</v>
      </c>
      <c r="K73" s="451">
        <f t="shared" si="27"/>
        <v>3279.584887</v>
      </c>
      <c r="L73" s="460">
        <f>IF(K73&gt;0,IF(J73&lt;0,"-",((K73/J73)-1)*100))</f>
        <v>-52.208837914521247</v>
      </c>
      <c r="M73" s="924"/>
      <c r="N73" s="920"/>
      <c r="O73" s="1102"/>
      <c r="P73" s="1102"/>
      <c r="Q73" s="259"/>
      <c r="R73" s="787"/>
    </row>
    <row r="74" spans="2:18" s="22" customFormat="1" ht="11.25" customHeight="1">
      <c r="B74" s="24"/>
      <c r="C74" s="453" t="s">
        <v>35</v>
      </c>
      <c r="D74" s="454">
        <f>SUM(D70:D73)</f>
        <v>249256.69423360797</v>
      </c>
      <c r="E74" s="454">
        <f>SUM(E70:E73)</f>
        <v>236696.64442373096</v>
      </c>
      <c r="F74" s="455">
        <f>((E74/D74)-1)*100</f>
        <v>-5.0390020009274057</v>
      </c>
      <c r="G74" s="454">
        <f>SUM(G70:G73)</f>
        <v>15407.156772</v>
      </c>
      <c r="H74" s="454">
        <f>SUM(H70:H73)</f>
        <v>13294.500652000002</v>
      </c>
      <c r="I74" s="455">
        <f t="shared" si="19"/>
        <v>-13.712173837546759</v>
      </c>
      <c r="J74" s="454">
        <f>SUM(J70:J73)</f>
        <v>264663.85100560798</v>
      </c>
      <c r="K74" s="454">
        <f>SUM(K70:K73)</f>
        <v>249991.14507573101</v>
      </c>
      <c r="L74" s="455">
        <f>((K74/J74)-1)*100</f>
        <v>-5.5439025292373874</v>
      </c>
      <c r="M74" s="787"/>
      <c r="N74" s="787"/>
      <c r="O74" s="989"/>
      <c r="P74" s="989"/>
      <c r="Q74" s="787"/>
      <c r="R74" s="787"/>
    </row>
    <row r="75" spans="2:18" s="22" customFormat="1" ht="11.25" customHeight="1">
      <c r="B75" s="24"/>
      <c r="C75" s="7"/>
      <c r="D75" s="7"/>
      <c r="E75" s="920">
        <f>SUM(E56:E58,E62:E66,E69)</f>
        <v>167438.09062564399</v>
      </c>
      <c r="M75" s="787"/>
      <c r="N75" s="787"/>
      <c r="O75" s="259"/>
      <c r="P75" s="259"/>
      <c r="Q75" s="259"/>
      <c r="R75" s="787"/>
    </row>
    <row r="76" spans="2:18" s="22" customFormat="1" ht="11.25" customHeight="1">
      <c r="B76" s="24"/>
      <c r="C76" s="7" t="s">
        <v>226</v>
      </c>
      <c r="D76" s="7"/>
      <c r="M76" s="787"/>
      <c r="N76" s="787"/>
      <c r="O76" s="259"/>
      <c r="P76" s="259"/>
      <c r="Q76" s="787"/>
      <c r="R76" s="787"/>
    </row>
    <row r="77" spans="2:18" s="22" customFormat="1" ht="11.25" customHeight="1">
      <c r="B77" s="24"/>
      <c r="C77" s="457"/>
      <c r="D77" s="1094" t="s">
        <v>211</v>
      </c>
      <c r="E77" s="1094"/>
      <c r="F77" s="1094"/>
      <c r="G77" s="1094" t="s">
        <v>212</v>
      </c>
      <c r="H77" s="1094"/>
      <c r="I77" s="1094"/>
      <c r="J77" s="1094" t="s">
        <v>213</v>
      </c>
      <c r="K77" s="1094"/>
      <c r="L77" s="1094"/>
      <c r="M77" s="1094" t="s">
        <v>214</v>
      </c>
      <c r="N77" s="1094"/>
      <c r="O77" s="1094"/>
      <c r="P77" s="1094" t="s">
        <v>0</v>
      </c>
      <c r="Q77" s="1094"/>
      <c r="R77" s="1094"/>
    </row>
    <row r="78" spans="2:18" s="22" customFormat="1" ht="11.25" customHeight="1">
      <c r="B78" s="24"/>
      <c r="C78" s="458"/>
      <c r="D78" s="448">
        <v>2019</v>
      </c>
      <c r="E78" s="448">
        <v>2020</v>
      </c>
      <c r="F78" s="770" t="s">
        <v>560</v>
      </c>
      <c r="G78" s="448">
        <v>2019</v>
      </c>
      <c r="H78" s="448">
        <v>2020</v>
      </c>
      <c r="I78" s="770" t="s">
        <v>560</v>
      </c>
      <c r="J78" s="448">
        <v>2019</v>
      </c>
      <c r="K78" s="448">
        <v>2020</v>
      </c>
      <c r="L78" s="770" t="s">
        <v>560</v>
      </c>
      <c r="M78" s="448">
        <v>2019</v>
      </c>
      <c r="N78" s="448">
        <v>2020</v>
      </c>
      <c r="O78" s="770" t="s">
        <v>560</v>
      </c>
      <c r="P78" s="448">
        <v>2019</v>
      </c>
      <c r="Q78" s="448">
        <v>2020</v>
      </c>
      <c r="R78" s="770" t="s">
        <v>560</v>
      </c>
    </row>
    <row r="79" spans="2:18" s="22" customFormat="1" ht="11.25" customHeight="1">
      <c r="B79" s="24"/>
      <c r="C79" s="422" t="s">
        <v>205</v>
      </c>
      <c r="D79" s="459" t="s">
        <v>44</v>
      </c>
      <c r="E79" s="459" t="s">
        <v>44</v>
      </c>
      <c r="F79" s="460" t="s">
        <v>44</v>
      </c>
      <c r="G79" s="459">
        <v>3.5095189999999996</v>
      </c>
      <c r="H79" s="459">
        <v>3.4808159999999999</v>
      </c>
      <c r="I79" s="460">
        <f>((H79/G79)-1)*100</f>
        <v>-0.81786136504745643</v>
      </c>
      <c r="J79" s="459" t="s">
        <v>44</v>
      </c>
      <c r="K79" s="459" t="s">
        <v>44</v>
      </c>
      <c r="L79" s="460" t="s">
        <v>44</v>
      </c>
      <c r="M79" s="459" t="s">
        <v>44</v>
      </c>
      <c r="N79" s="459" t="s">
        <v>44</v>
      </c>
      <c r="O79" s="460" t="s">
        <v>44</v>
      </c>
      <c r="P79" s="459">
        <f>SUM(D79,G79,J79,M79)</f>
        <v>3.5095189999999996</v>
      </c>
      <c r="Q79" s="459">
        <f>SUM(E79,H79,K79,N79)</f>
        <v>3.4808159999999999</v>
      </c>
      <c r="R79" s="460">
        <f t="shared" ref="R79:R87" si="28">((Q79/P79)-1)*100</f>
        <v>-0.81786136504745643</v>
      </c>
    </row>
    <row r="80" spans="2:18" s="22" customFormat="1" ht="11.25" customHeight="1">
      <c r="B80" s="24"/>
      <c r="C80" s="422" t="s">
        <v>4</v>
      </c>
      <c r="D80" s="459">
        <v>1999.939695</v>
      </c>
      <c r="E80" s="459">
        <v>221.66149100000001</v>
      </c>
      <c r="F80" s="460">
        <f>((E80/D80)-1)*100</f>
        <v>-88.916591257517894</v>
      </c>
      <c r="G80" s="459" t="s">
        <v>44</v>
      </c>
      <c r="H80" s="459" t="s">
        <v>44</v>
      </c>
      <c r="I80" s="460" t="s">
        <v>44</v>
      </c>
      <c r="J80" s="459" t="s">
        <v>44</v>
      </c>
      <c r="K80" s="459" t="s">
        <v>44</v>
      </c>
      <c r="L80" s="460" t="s">
        <v>44</v>
      </c>
      <c r="M80" s="459" t="s">
        <v>44</v>
      </c>
      <c r="N80" s="459" t="s">
        <v>44</v>
      </c>
      <c r="O80" s="460" t="s">
        <v>44</v>
      </c>
      <c r="P80" s="459">
        <f t="shared" ref="P80:P93" si="29">SUM(D80,G80,J80,M80)</f>
        <v>1999.939695</v>
      </c>
      <c r="Q80" s="459">
        <f t="shared" ref="Q80:Q93" si="30">SUM(E80,H80,K80,N80)</f>
        <v>221.66149100000001</v>
      </c>
      <c r="R80" s="460">
        <f t="shared" si="28"/>
        <v>-88.916591257517894</v>
      </c>
    </row>
    <row r="81" spans="2:18" s="22" customFormat="1" ht="11.25" customHeight="1">
      <c r="B81" s="24"/>
      <c r="C81" s="424" t="s">
        <v>315</v>
      </c>
      <c r="D81" s="461">
        <v>463.23745500000001</v>
      </c>
      <c r="E81" s="461">
        <v>282.30966100000001</v>
      </c>
      <c r="F81" s="462">
        <f>((E81/D81)-1)*100</f>
        <v>-39.057246353276852</v>
      </c>
      <c r="G81" s="461">
        <v>1949.9451159999999</v>
      </c>
      <c r="H81" s="461">
        <v>1717.4091429999999</v>
      </c>
      <c r="I81" s="462">
        <f>((H81/G81)-1)*100</f>
        <v>-11.925257336319817</v>
      </c>
      <c r="J81" s="461">
        <v>205.964226</v>
      </c>
      <c r="K81" s="461">
        <v>199.02885500000002</v>
      </c>
      <c r="L81" s="462">
        <f>((K81/J81)-1)*100</f>
        <v>-3.3672697121683526</v>
      </c>
      <c r="M81" s="461">
        <v>200.00924799999999</v>
      </c>
      <c r="N81" s="461">
        <v>196.786542</v>
      </c>
      <c r="O81" s="462">
        <f>((N81/M81)-1)*100</f>
        <v>-1.6112784944824043</v>
      </c>
      <c r="P81" s="461">
        <f t="shared" si="29"/>
        <v>2819.1560449999997</v>
      </c>
      <c r="Q81" s="461">
        <f t="shared" si="30"/>
        <v>2395.5342009999995</v>
      </c>
      <c r="R81" s="462">
        <f t="shared" si="28"/>
        <v>-15.026548273243968</v>
      </c>
    </row>
    <row r="82" spans="2:18" s="22" customFormat="1" ht="11.25" customHeight="1">
      <c r="B82" s="24"/>
      <c r="C82" s="424" t="s">
        <v>216</v>
      </c>
      <c r="D82" s="461">
        <v>441.49074099999996</v>
      </c>
      <c r="E82" s="461">
        <v>210.560146</v>
      </c>
      <c r="F82" s="462">
        <f>((E82/D82)-1)*100</f>
        <v>-52.307007498487934</v>
      </c>
      <c r="G82" s="461">
        <v>228.93631500000001</v>
      </c>
      <c r="H82" s="461">
        <v>195.760693</v>
      </c>
      <c r="I82" s="462">
        <f>((H82/G82)-1)*100</f>
        <v>-14.491201188417834</v>
      </c>
      <c r="J82" s="461">
        <v>8.4013999999999991E-2</v>
      </c>
      <c r="K82" s="461">
        <v>0.16924700000000001</v>
      </c>
      <c r="L82" s="462">
        <f>((K82/J82)-1)*100</f>
        <v>101.45094865141529</v>
      </c>
      <c r="M82" s="461">
        <v>2.1007000000000001E-2</v>
      </c>
      <c r="N82" s="461">
        <v>9.5903000000000002E-2</v>
      </c>
      <c r="O82" s="462">
        <f>((N82/M82)-1)*100</f>
        <v>356.52877612224489</v>
      </c>
      <c r="P82" s="461">
        <f t="shared" si="29"/>
        <v>670.53207700000007</v>
      </c>
      <c r="Q82" s="461">
        <f t="shared" si="30"/>
        <v>406.58598899999998</v>
      </c>
      <c r="R82" s="462">
        <f t="shared" si="28"/>
        <v>-39.363678048171892</v>
      </c>
    </row>
    <row r="83" spans="2:18" s="22" customFormat="1" ht="11.25" customHeight="1">
      <c r="B83" s="24"/>
      <c r="C83" s="424" t="s">
        <v>217</v>
      </c>
      <c r="D83" s="461" t="s">
        <v>44</v>
      </c>
      <c r="E83" s="461" t="s">
        <v>44</v>
      </c>
      <c r="F83" s="462" t="s">
        <v>44</v>
      </c>
      <c r="G83" s="461">
        <v>2189.0106679999999</v>
      </c>
      <c r="H83" s="461">
        <v>1387.6066899999998</v>
      </c>
      <c r="I83" s="462">
        <f>((H83/G83)-1)*100</f>
        <v>-36.610327656932199</v>
      </c>
      <c r="J83" s="461" t="s">
        <v>44</v>
      </c>
      <c r="K83" s="461" t="s">
        <v>44</v>
      </c>
      <c r="L83" s="462" t="s">
        <v>44</v>
      </c>
      <c r="M83" s="461" t="s">
        <v>44</v>
      </c>
      <c r="N83" s="461" t="s">
        <v>44</v>
      </c>
      <c r="O83" s="462" t="s">
        <v>44</v>
      </c>
      <c r="P83" s="461">
        <f t="shared" si="29"/>
        <v>2189.0106679999999</v>
      </c>
      <c r="Q83" s="461">
        <f t="shared" si="30"/>
        <v>1387.6066899999998</v>
      </c>
      <c r="R83" s="462">
        <f t="shared" si="28"/>
        <v>-36.610327656932199</v>
      </c>
    </row>
    <row r="84" spans="2:18" s="22" customFormat="1" ht="11.25" customHeight="1">
      <c r="B84" s="24"/>
      <c r="C84" s="422" t="s">
        <v>218</v>
      </c>
      <c r="D84" s="459">
        <f>SUM(D81:D83)</f>
        <v>904.72819600000003</v>
      </c>
      <c r="E84" s="459">
        <f>SUM(E81:E83)</f>
        <v>492.86980700000004</v>
      </c>
      <c r="F84" s="460">
        <f>((E84/D84)-1)*100</f>
        <v>-45.522886411732877</v>
      </c>
      <c r="G84" s="459">
        <f>SUM(G81:G83)</f>
        <v>4367.8920989999997</v>
      </c>
      <c r="H84" s="459">
        <f>SUM(H81:H83)</f>
        <v>3300.7765259999996</v>
      </c>
      <c r="I84" s="460">
        <f>((H84/G84)-1)*100</f>
        <v>-24.430905086787959</v>
      </c>
      <c r="J84" s="459">
        <f>SUM(J81:J83)</f>
        <v>206.04823999999999</v>
      </c>
      <c r="K84" s="459">
        <f>SUM(K81:K83)</f>
        <v>199.19810200000003</v>
      </c>
      <c r="L84" s="460">
        <f>((K84/J84)-1)*100</f>
        <v>-3.3245311874539496</v>
      </c>
      <c r="M84" s="459">
        <f>SUM(M81:M83)</f>
        <v>200.03025499999998</v>
      </c>
      <c r="N84" s="459">
        <f>SUM(N81:N83)</f>
        <v>196.88244499999999</v>
      </c>
      <c r="O84" s="460">
        <f>((N84/M84)-1)*100</f>
        <v>-1.5736669435331141</v>
      </c>
      <c r="P84" s="459">
        <f t="shared" si="29"/>
        <v>5678.6987899999995</v>
      </c>
      <c r="Q84" s="459">
        <f t="shared" si="30"/>
        <v>4189.7268799999993</v>
      </c>
      <c r="R84" s="460">
        <f t="shared" si="28"/>
        <v>-26.220300901009765</v>
      </c>
    </row>
    <row r="85" spans="2:18" s="22" customFormat="1" ht="11.25" customHeight="1">
      <c r="B85" s="24"/>
      <c r="C85" s="422" t="s">
        <v>67</v>
      </c>
      <c r="D85" s="459">
        <v>1045.1970490000001</v>
      </c>
      <c r="E85" s="459">
        <v>2412.1366460000004</v>
      </c>
      <c r="F85" s="460">
        <f>((E85/D85)-1)*100</f>
        <v>130.78295602803601</v>
      </c>
      <c r="G85" s="459">
        <v>3053.51755</v>
      </c>
      <c r="H85" s="459">
        <v>3254.2698949999999</v>
      </c>
      <c r="I85" s="460">
        <f>((H85/G85)-1)*100</f>
        <v>6.5744618038956482</v>
      </c>
      <c r="J85" s="459" t="s">
        <v>44</v>
      </c>
      <c r="K85" s="459" t="s">
        <v>44</v>
      </c>
      <c r="L85" s="460" t="s">
        <v>44</v>
      </c>
      <c r="M85" s="459" t="s">
        <v>44</v>
      </c>
      <c r="N85" s="459" t="s">
        <v>44</v>
      </c>
      <c r="O85" s="460" t="s">
        <v>44</v>
      </c>
      <c r="P85" s="459">
        <f t="shared" si="29"/>
        <v>4098.7145989999999</v>
      </c>
      <c r="Q85" s="459">
        <f t="shared" si="30"/>
        <v>5666.4065410000003</v>
      </c>
      <c r="R85" s="460">
        <f t="shared" si="28"/>
        <v>38.248380172224827</v>
      </c>
    </row>
    <row r="86" spans="2:18" s="22" customFormat="1" ht="11.25" customHeight="1">
      <c r="B86" s="24"/>
      <c r="C86" s="422" t="s">
        <v>220</v>
      </c>
      <c r="D86" s="459">
        <v>16.897098999999997</v>
      </c>
      <c r="E86" s="459">
        <v>3.9038110000000001</v>
      </c>
      <c r="F86" s="460">
        <f>((E86/D86)-1)*100</f>
        <v>-76.89656076466143</v>
      </c>
      <c r="G86" s="459" t="s">
        <v>44</v>
      </c>
      <c r="H86" s="459" t="s">
        <v>44</v>
      </c>
      <c r="I86" s="460" t="s">
        <v>44</v>
      </c>
      <c r="J86" s="459" t="s">
        <v>44</v>
      </c>
      <c r="K86" s="459" t="s">
        <v>44</v>
      </c>
      <c r="L86" s="460" t="s">
        <v>44</v>
      </c>
      <c r="M86" s="459" t="s">
        <v>44</v>
      </c>
      <c r="N86" s="459" t="s">
        <v>44</v>
      </c>
      <c r="O86" s="460" t="s">
        <v>44</v>
      </c>
      <c r="P86" s="459">
        <f t="shared" si="29"/>
        <v>16.897098999999997</v>
      </c>
      <c r="Q86" s="459">
        <f t="shared" si="30"/>
        <v>3.9038110000000001</v>
      </c>
      <c r="R86" s="460">
        <f t="shared" si="28"/>
        <v>-76.89656076466143</v>
      </c>
    </row>
    <row r="87" spans="2:18" s="22" customFormat="1" ht="11.25" customHeight="1">
      <c r="B87" s="24"/>
      <c r="C87" s="422" t="s">
        <v>206</v>
      </c>
      <c r="D87" s="459" t="s">
        <v>44</v>
      </c>
      <c r="E87" s="459" t="s">
        <v>44</v>
      </c>
      <c r="F87" s="460" t="s">
        <v>44</v>
      </c>
      <c r="G87" s="459">
        <v>23.248718</v>
      </c>
      <c r="H87" s="459">
        <v>19.540226999999998</v>
      </c>
      <c r="I87" s="460">
        <f>((H87/G87)-1)*100</f>
        <v>-15.951378480310197</v>
      </c>
      <c r="J87" s="459" t="s">
        <v>44</v>
      </c>
      <c r="K87" s="459" t="s">
        <v>44</v>
      </c>
      <c r="L87" s="460" t="s">
        <v>44</v>
      </c>
      <c r="M87" s="459" t="s">
        <v>44</v>
      </c>
      <c r="N87" s="459" t="s">
        <v>44</v>
      </c>
      <c r="O87" s="460" t="s">
        <v>44</v>
      </c>
      <c r="P87" s="459">
        <f t="shared" si="29"/>
        <v>23.248718</v>
      </c>
      <c r="Q87" s="459">
        <f t="shared" si="30"/>
        <v>19.540226999999998</v>
      </c>
      <c r="R87" s="460">
        <f t="shared" si="28"/>
        <v>-15.951378480310197</v>
      </c>
    </row>
    <row r="88" spans="2:18" s="22" customFormat="1" ht="11.25" customHeight="1">
      <c r="B88" s="24"/>
      <c r="C88" s="426" t="s">
        <v>207</v>
      </c>
      <c r="D88" s="459">
        <v>6.0848199999999997</v>
      </c>
      <c r="E88" s="459">
        <v>3.6409229999999999</v>
      </c>
      <c r="F88" s="460">
        <f t="shared" ref="F88:F96" si="31">((E88/D88)-1)*100</f>
        <v>-40.163833934282358</v>
      </c>
      <c r="G88" s="459">
        <v>1138.116575</v>
      </c>
      <c r="H88" s="459">
        <v>1100.4306100000001</v>
      </c>
      <c r="I88" s="460">
        <f>((H88/G88)-1)*100</f>
        <v>-3.3112570212765702</v>
      </c>
      <c r="J88" s="459" t="s">
        <v>44</v>
      </c>
      <c r="K88" s="459" t="s">
        <v>44</v>
      </c>
      <c r="L88" s="460" t="s">
        <v>44</v>
      </c>
      <c r="M88" s="459" t="s">
        <v>44</v>
      </c>
      <c r="N88" s="459" t="s">
        <v>44</v>
      </c>
      <c r="O88" s="460" t="s">
        <v>44</v>
      </c>
      <c r="P88" s="459">
        <f t="shared" si="29"/>
        <v>1144.201395</v>
      </c>
      <c r="Q88" s="459">
        <f t="shared" si="30"/>
        <v>1104.071533</v>
      </c>
      <c r="R88" s="460">
        <f t="shared" ref="R88:R96" si="32">((Q88/P88)-1)*100</f>
        <v>-3.5072376397513483</v>
      </c>
    </row>
    <row r="89" spans="2:18" s="22" customFormat="1" ht="11.25" customHeight="1">
      <c r="B89" s="24"/>
      <c r="C89" s="426" t="s">
        <v>208</v>
      </c>
      <c r="D89" s="459">
        <v>121.04503299999999</v>
      </c>
      <c r="E89" s="459">
        <v>118.30664</v>
      </c>
      <c r="F89" s="460">
        <f t="shared" si="31"/>
        <v>-2.2622927452132569</v>
      </c>
      <c r="G89" s="459">
        <v>278.920098</v>
      </c>
      <c r="H89" s="459">
        <v>258.09411</v>
      </c>
      <c r="I89" s="460">
        <f>((H89/G89)-1)*100</f>
        <v>-7.4666501802247325</v>
      </c>
      <c r="J89" s="459" t="s">
        <v>44</v>
      </c>
      <c r="K89" s="459" t="s">
        <v>44</v>
      </c>
      <c r="L89" s="460" t="s">
        <v>44</v>
      </c>
      <c r="M89" s="459">
        <v>8.0373E-2</v>
      </c>
      <c r="N89" s="459">
        <v>7.6706999999999997E-2</v>
      </c>
      <c r="O89" s="460">
        <f>((N89/M89)-1)*100</f>
        <v>-4.5612332499720072</v>
      </c>
      <c r="P89" s="459">
        <f t="shared" si="29"/>
        <v>400.04550399999999</v>
      </c>
      <c r="Q89" s="459">
        <f t="shared" si="30"/>
        <v>376.47745700000002</v>
      </c>
      <c r="R89" s="460">
        <f t="shared" si="32"/>
        <v>-5.8913415509851514</v>
      </c>
    </row>
    <row r="90" spans="2:18" s="22" customFormat="1" ht="11.25" customHeight="1">
      <c r="B90" s="24"/>
      <c r="C90" s="449" t="s">
        <v>260</v>
      </c>
      <c r="D90" s="459">
        <v>1.139367</v>
      </c>
      <c r="E90" s="459">
        <v>0.62939999999999996</v>
      </c>
      <c r="F90" s="460">
        <f t="shared" si="31"/>
        <v>-44.758800281208778</v>
      </c>
      <c r="G90" s="459">
        <v>9.7735750000000099</v>
      </c>
      <c r="H90" s="459">
        <v>9.1869809999999994</v>
      </c>
      <c r="I90" s="460">
        <f>((H90/G90)-1)*100</f>
        <v>-6.0018365848730877</v>
      </c>
      <c r="J90" s="459" t="s">
        <v>44</v>
      </c>
      <c r="K90" s="459" t="s">
        <v>44</v>
      </c>
      <c r="L90" s="460" t="s">
        <v>44</v>
      </c>
      <c r="M90" s="459" t="s">
        <v>44</v>
      </c>
      <c r="N90" s="459" t="s">
        <v>44</v>
      </c>
      <c r="O90" s="460" t="s">
        <v>44</v>
      </c>
      <c r="P90" s="459">
        <f t="shared" si="29"/>
        <v>10.91294200000001</v>
      </c>
      <c r="Q90" s="459">
        <f t="shared" si="30"/>
        <v>9.8163809999999998</v>
      </c>
      <c r="R90" s="460">
        <f t="shared" si="32"/>
        <v>-10.04826196272287</v>
      </c>
    </row>
    <row r="91" spans="2:18" s="22" customFormat="1" ht="11.25" customHeight="1">
      <c r="B91" s="24"/>
      <c r="C91" s="449" t="s">
        <v>219</v>
      </c>
      <c r="D91" s="459">
        <v>34.42747</v>
      </c>
      <c r="E91" s="459">
        <v>33.823183</v>
      </c>
      <c r="F91" s="460">
        <f t="shared" si="31"/>
        <v>-1.7552466097566888</v>
      </c>
      <c r="G91" s="459" t="s">
        <v>44</v>
      </c>
      <c r="H91" s="459" t="s">
        <v>44</v>
      </c>
      <c r="I91" s="460" t="s">
        <v>44</v>
      </c>
      <c r="J91" s="459" t="s">
        <v>44</v>
      </c>
      <c r="K91" s="459" t="s">
        <v>44</v>
      </c>
      <c r="L91" s="460" t="s">
        <v>44</v>
      </c>
      <c r="M91" s="459" t="s">
        <v>44</v>
      </c>
      <c r="N91" s="459" t="s">
        <v>44</v>
      </c>
      <c r="O91" s="460" t="s">
        <v>44</v>
      </c>
      <c r="P91" s="459">
        <f>SUM(D91,G91,J91,M91)</f>
        <v>34.42747</v>
      </c>
      <c r="Q91" s="459">
        <f t="shared" si="30"/>
        <v>33.823183</v>
      </c>
      <c r="R91" s="460">
        <f t="shared" si="32"/>
        <v>-1.7552466097566888</v>
      </c>
    </row>
    <row r="92" spans="2:18" s="22" customFormat="1" ht="11.25" customHeight="1">
      <c r="B92" s="24"/>
      <c r="C92" s="449" t="s">
        <v>370</v>
      </c>
      <c r="D92" s="459">
        <v>145.46326099999999</v>
      </c>
      <c r="E92" s="459">
        <v>114.001848</v>
      </c>
      <c r="F92" s="460">
        <f t="shared" si="31"/>
        <v>-21.628425475763258</v>
      </c>
      <c r="G92" s="459" t="s">
        <v>44</v>
      </c>
      <c r="H92" s="459" t="s">
        <v>44</v>
      </c>
      <c r="I92" s="460" t="s">
        <v>44</v>
      </c>
      <c r="J92" s="459" t="s">
        <v>44</v>
      </c>
      <c r="K92" s="459" t="s">
        <v>44</v>
      </c>
      <c r="L92" s="460" t="s">
        <v>44</v>
      </c>
      <c r="M92" s="459">
        <v>5.3969984999999996</v>
      </c>
      <c r="N92" s="459">
        <v>5.5255555000000003</v>
      </c>
      <c r="O92" s="460">
        <f>((N92/M92)-1)*100</f>
        <v>2.3820091852906788</v>
      </c>
      <c r="P92" s="459">
        <f>SUM(D92,G92,J92,M92)</f>
        <v>150.86025949999998</v>
      </c>
      <c r="Q92" s="459">
        <f>SUM(E92,H92,K92,N92)</f>
        <v>119.52740349999999</v>
      </c>
      <c r="R92" s="460">
        <f>((Q92/P92)-1)*100</f>
        <v>-20.769456518136241</v>
      </c>
    </row>
    <row r="93" spans="2:18" s="22" customFormat="1" ht="11.25" customHeight="1">
      <c r="B93" s="24"/>
      <c r="C93" s="449" t="s">
        <v>369</v>
      </c>
      <c r="D93" s="459">
        <v>145.46326099999999</v>
      </c>
      <c r="E93" s="459">
        <v>114.001848</v>
      </c>
      <c r="F93" s="460">
        <f t="shared" si="31"/>
        <v>-21.628425475763258</v>
      </c>
      <c r="G93" s="459" t="s">
        <v>44</v>
      </c>
      <c r="H93" s="459" t="s">
        <v>44</v>
      </c>
      <c r="I93" s="460" t="s">
        <v>44</v>
      </c>
      <c r="J93" s="459" t="s">
        <v>44</v>
      </c>
      <c r="K93" s="459" t="s">
        <v>44</v>
      </c>
      <c r="L93" s="460" t="s">
        <v>44</v>
      </c>
      <c r="M93" s="459">
        <v>5.3969984999999996</v>
      </c>
      <c r="N93" s="459">
        <v>5.5255555000000003</v>
      </c>
      <c r="O93" s="460">
        <f>((N93/M93)-1)*100</f>
        <v>2.3820091852906788</v>
      </c>
      <c r="P93" s="459">
        <f t="shared" si="29"/>
        <v>150.86025949999998</v>
      </c>
      <c r="Q93" s="459">
        <f t="shared" si="30"/>
        <v>119.52740349999999</v>
      </c>
      <c r="R93" s="460">
        <f t="shared" si="32"/>
        <v>-20.769456518136241</v>
      </c>
    </row>
    <row r="94" spans="2:18" s="22" customFormat="1" ht="11.25" customHeight="1">
      <c r="B94" s="24"/>
      <c r="C94" s="470" t="s">
        <v>227</v>
      </c>
      <c r="D94" s="937">
        <f>SUM(D79:D80,D84:D93)</f>
        <v>4420.3852509999997</v>
      </c>
      <c r="E94" s="937">
        <f>SUM(E79:E80,E84:E93)</f>
        <v>3514.9755970000001</v>
      </c>
      <c r="F94" s="938">
        <f t="shared" si="31"/>
        <v>-20.482596031537604</v>
      </c>
      <c r="G94" s="937">
        <f>SUM(G79:G80,G84:G93)</f>
        <v>8874.978133999999</v>
      </c>
      <c r="H94" s="937">
        <f>SUM(H79:H80,H84:H93)</f>
        <v>7945.7791649999999</v>
      </c>
      <c r="I94" s="938">
        <f>((H94/G94)-1)*100</f>
        <v>-10.469873333436642</v>
      </c>
      <c r="J94" s="937">
        <f>SUM(J79:J80,J84:J93)</f>
        <v>206.04823999999999</v>
      </c>
      <c r="K94" s="937">
        <f>SUM(K79:K80,K84:K93)</f>
        <v>199.19810200000003</v>
      </c>
      <c r="L94" s="938">
        <f>((K94/J94)-1)*100</f>
        <v>-3.3245311874539496</v>
      </c>
      <c r="M94" s="937">
        <f>SUM(M79:M80,M84:M93)</f>
        <v>210.90462499999998</v>
      </c>
      <c r="N94" s="937">
        <f>SUM(N79:N80,N84:N93)</f>
        <v>208.01026299999998</v>
      </c>
      <c r="O94" s="938">
        <f>((N94/M94)-1)*100</f>
        <v>-1.3723558693888305</v>
      </c>
      <c r="P94" s="937">
        <f>SUM(P79:P80,P84:P93)</f>
        <v>13712.31625</v>
      </c>
      <c r="Q94" s="937">
        <f>SUM(Q79:Q80,Q84:Q93)</f>
        <v>11867.963127000003</v>
      </c>
      <c r="R94" s="938">
        <f t="shared" si="32"/>
        <v>-13.45033974839952</v>
      </c>
    </row>
    <row r="95" spans="2:18" s="22" customFormat="1" ht="11.25" customHeight="1">
      <c r="B95" s="24"/>
      <c r="C95" s="422" t="s">
        <v>228</v>
      </c>
      <c r="D95" s="459">
        <v>1694.8405220000002</v>
      </c>
      <c r="E95" s="459">
        <v>1426.537525</v>
      </c>
      <c r="F95" s="460">
        <f t="shared" si="31"/>
        <v>-15.830574825021804</v>
      </c>
      <c r="G95" s="451" t="s">
        <v>44</v>
      </c>
      <c r="H95" s="451" t="s">
        <v>44</v>
      </c>
      <c r="I95" s="460" t="s">
        <v>44</v>
      </c>
      <c r="J95" s="451" t="s">
        <v>44</v>
      </c>
      <c r="K95" s="451" t="s">
        <v>44</v>
      </c>
      <c r="L95" s="460" t="s">
        <v>44</v>
      </c>
      <c r="M95" s="451" t="s">
        <v>44</v>
      </c>
      <c r="N95" s="451" t="s">
        <v>44</v>
      </c>
      <c r="O95" s="460" t="s">
        <v>44</v>
      </c>
      <c r="P95" s="451">
        <f>SUM(D95,G95,J95,M95)</f>
        <v>1694.8405220000002</v>
      </c>
      <c r="Q95" s="451">
        <f>SUM(E95,H95,K95,N95)</f>
        <v>1426.537525</v>
      </c>
      <c r="R95" s="460">
        <f t="shared" si="32"/>
        <v>-15.830574825021804</v>
      </c>
    </row>
    <row r="96" spans="2:18" s="22" customFormat="1" ht="11.25" customHeight="1">
      <c r="B96" s="24"/>
      <c r="C96" s="453" t="s">
        <v>35</v>
      </c>
      <c r="D96" s="454">
        <f>SUM(D94:D95)</f>
        <v>6115.2257730000001</v>
      </c>
      <c r="E96" s="454">
        <f>SUM(E94:E95)</f>
        <v>4941.5131220000003</v>
      </c>
      <c r="F96" s="455">
        <f t="shared" si="31"/>
        <v>-19.193284018755065</v>
      </c>
      <c r="G96" s="454">
        <f>SUM(G94:G95)</f>
        <v>8874.978133999999</v>
      </c>
      <c r="H96" s="454">
        <f>SUM(H94:H95)</f>
        <v>7945.7791649999999</v>
      </c>
      <c r="I96" s="455">
        <f>((H96/G96)-1)*100</f>
        <v>-10.469873333436642</v>
      </c>
      <c r="J96" s="454">
        <f>SUM(J94:J95)</f>
        <v>206.04823999999999</v>
      </c>
      <c r="K96" s="454">
        <f>SUM(K94:K95)</f>
        <v>199.19810200000003</v>
      </c>
      <c r="L96" s="455">
        <f>((K96/J96)-1)*100</f>
        <v>-3.3245311874539496</v>
      </c>
      <c r="M96" s="454">
        <f>SUM(M94:M95)</f>
        <v>210.90462499999998</v>
      </c>
      <c r="N96" s="454">
        <f>SUM(N94:N95)</f>
        <v>208.01026299999998</v>
      </c>
      <c r="O96" s="455">
        <f>((N96/M96)-1)*100</f>
        <v>-1.3723558693888305</v>
      </c>
      <c r="P96" s="454">
        <f>SUM(P94:P95)</f>
        <v>15407.156772</v>
      </c>
      <c r="Q96" s="454">
        <f>SUM(Q94:Q95)</f>
        <v>13294.500652000002</v>
      </c>
      <c r="R96" s="455">
        <f t="shared" si="32"/>
        <v>-13.712173837546759</v>
      </c>
    </row>
    <row r="97" spans="2:19" s="22" customFormat="1" ht="11.25" customHeight="1">
      <c r="B97" s="24"/>
      <c r="C97" s="7"/>
      <c r="D97" s="394"/>
      <c r="E97" s="394"/>
      <c r="N97" s="24"/>
    </row>
    <row r="98" spans="2:19" s="22" customFormat="1" ht="11.25" customHeight="1">
      <c r="B98" s="24"/>
      <c r="C98" s="7" t="s">
        <v>237</v>
      </c>
      <c r="D98" s="7"/>
      <c r="N98" s="24"/>
    </row>
    <row r="99" spans="2:19" s="22" customFormat="1" ht="11.25" customHeight="1">
      <c r="B99" s="24"/>
      <c r="C99" s="439"/>
      <c r="D99" s="440">
        <v>2011</v>
      </c>
      <c r="E99" s="440">
        <v>2012</v>
      </c>
      <c r="F99" s="440">
        <v>2013</v>
      </c>
      <c r="G99" s="440">
        <v>2014</v>
      </c>
      <c r="H99" s="440">
        <v>2015</v>
      </c>
      <c r="I99" s="440">
        <v>2016</v>
      </c>
      <c r="J99" s="440">
        <v>2017</v>
      </c>
      <c r="K99" s="440">
        <v>2018</v>
      </c>
      <c r="L99" s="440">
        <v>2019</v>
      </c>
      <c r="M99" s="440">
        <v>2020</v>
      </c>
      <c r="N99" s="24"/>
      <c r="Q99" s="996"/>
      <c r="R99" s="996"/>
      <c r="S99" s="996"/>
    </row>
    <row r="100" spans="2:19" s="22" customFormat="1" ht="11.25" customHeight="1">
      <c r="B100" s="24"/>
      <c r="C100" s="441" t="s">
        <v>205</v>
      </c>
      <c r="D100" s="450">
        <v>16703.63078</v>
      </c>
      <c r="E100" s="450">
        <v>16926.57878</v>
      </c>
      <c r="F100" s="450">
        <v>16984.611779999999</v>
      </c>
      <c r="G100" s="450">
        <v>16990.841779999999</v>
      </c>
      <c r="H100" s="450">
        <v>17041.118429999999</v>
      </c>
      <c r="I100" s="450">
        <v>17048.148430000001</v>
      </c>
      <c r="J100" s="450">
        <v>17051.417430000001</v>
      </c>
      <c r="K100" s="450">
        <v>17062.072029999999</v>
      </c>
      <c r="L100" s="450">
        <v>17096.259030000001</v>
      </c>
      <c r="M100" s="450">
        <v>17096.154030000002</v>
      </c>
      <c r="N100" s="924">
        <f>((M100/L100)-1)*100</f>
        <v>-6.1416944967529474E-4</v>
      </c>
      <c r="O100" s="924">
        <f>M100-L100</f>
        <v>-0.10499999999956344</v>
      </c>
      <c r="Q100" s="259"/>
      <c r="R100" s="259"/>
      <c r="S100" s="259"/>
    </row>
    <row r="101" spans="2:19" s="22" customFormat="1" ht="11.25" customHeight="1">
      <c r="B101" s="24"/>
      <c r="C101" s="449" t="s">
        <v>433</v>
      </c>
      <c r="D101" s="450">
        <v>2450.9399999999996</v>
      </c>
      <c r="E101" s="450">
        <v>2450.9399999999996</v>
      </c>
      <c r="F101" s="450">
        <v>2450.9399999999996</v>
      </c>
      <c r="G101" s="450">
        <v>2450.9399999999996</v>
      </c>
      <c r="H101" s="450">
        <v>3331.4</v>
      </c>
      <c r="I101" s="450">
        <v>3331.4</v>
      </c>
      <c r="J101" s="450">
        <v>3331.4</v>
      </c>
      <c r="K101" s="450">
        <v>3331.4</v>
      </c>
      <c r="L101" s="450">
        <v>3331.4</v>
      </c>
      <c r="M101" s="450">
        <v>3331.4</v>
      </c>
      <c r="N101" s="924">
        <f>((M101/L101)-1)*100</f>
        <v>0</v>
      </c>
      <c r="O101" s="924">
        <f t="shared" ref="O101:O113" si="33">M101-L101</f>
        <v>0</v>
      </c>
      <c r="Q101" s="259"/>
      <c r="R101" s="259"/>
      <c r="S101" s="259"/>
    </row>
    <row r="102" spans="2:19" s="22" customFormat="1" ht="11.25" customHeight="1">
      <c r="B102" s="24"/>
      <c r="C102" s="441" t="s">
        <v>3</v>
      </c>
      <c r="D102" s="450">
        <v>7572.58</v>
      </c>
      <c r="E102" s="450">
        <v>7572.58</v>
      </c>
      <c r="F102" s="450">
        <v>7572.58</v>
      </c>
      <c r="G102" s="450">
        <v>7572.58</v>
      </c>
      <c r="H102" s="450">
        <v>7572.58</v>
      </c>
      <c r="I102" s="450">
        <v>7572.58</v>
      </c>
      <c r="J102" s="450">
        <v>7117.29</v>
      </c>
      <c r="K102" s="450">
        <v>7117.29</v>
      </c>
      <c r="L102" s="450">
        <v>7117.29</v>
      </c>
      <c r="M102" s="450">
        <v>7117.29</v>
      </c>
      <c r="N102" s="924">
        <f>((M102/L102)-1)*100</f>
        <v>0</v>
      </c>
      <c r="O102" s="924">
        <f t="shared" si="33"/>
        <v>0</v>
      </c>
      <c r="Q102" s="259"/>
      <c r="R102" s="259"/>
      <c r="S102" s="259"/>
    </row>
    <row r="103" spans="2:19" s="22" customFormat="1" ht="11.25" customHeight="1">
      <c r="B103" s="24"/>
      <c r="C103" s="441" t="s">
        <v>4</v>
      </c>
      <c r="D103" s="450">
        <v>11103.390000000001</v>
      </c>
      <c r="E103" s="450">
        <v>10595.47</v>
      </c>
      <c r="F103" s="450">
        <v>10610.37</v>
      </c>
      <c r="G103" s="450">
        <v>10468.02</v>
      </c>
      <c r="H103" s="450">
        <v>10494.014999999999</v>
      </c>
      <c r="I103" s="450">
        <v>9561.8850000000002</v>
      </c>
      <c r="J103" s="450">
        <v>9561.8850000000002</v>
      </c>
      <c r="K103" s="450">
        <v>9561.8850000000002</v>
      </c>
      <c r="L103" s="450">
        <v>9215.0450000000001</v>
      </c>
      <c r="M103" s="450">
        <v>5492.0249999999996</v>
      </c>
      <c r="N103" s="924">
        <f>((M103/L103)-1)*100</f>
        <v>-40.401539004964171</v>
      </c>
      <c r="O103" s="924">
        <f>M103-L103</f>
        <v>-3723.0200000000004</v>
      </c>
      <c r="Q103" s="259"/>
      <c r="R103" s="259"/>
      <c r="S103" s="259"/>
    </row>
    <row r="104" spans="2:19" s="22" customFormat="1" ht="11.25" customHeight="1">
      <c r="B104" s="24"/>
      <c r="C104" s="441" t="s">
        <v>66</v>
      </c>
      <c r="D104" s="450">
        <v>806.52</v>
      </c>
      <c r="E104" s="450">
        <v>505.52</v>
      </c>
      <c r="F104" s="450">
        <v>505.52</v>
      </c>
      <c r="G104" s="450">
        <v>505.52</v>
      </c>
      <c r="H104" s="450">
        <v>7.95</v>
      </c>
      <c r="I104" s="450">
        <v>7.95</v>
      </c>
      <c r="J104" s="450">
        <v>7.95</v>
      </c>
      <c r="K104" s="450">
        <v>7.95</v>
      </c>
      <c r="L104" s="450">
        <v>7.95</v>
      </c>
      <c r="M104" s="450">
        <v>7.95</v>
      </c>
      <c r="N104" s="924"/>
      <c r="O104" s="924">
        <f t="shared" si="33"/>
        <v>0</v>
      </c>
      <c r="Q104" s="259"/>
      <c r="R104" s="259"/>
      <c r="S104" s="259"/>
    </row>
    <row r="105" spans="2:19" s="22" customFormat="1" ht="11.25" customHeight="1">
      <c r="B105" s="24"/>
      <c r="C105" s="441" t="s">
        <v>67</v>
      </c>
      <c r="D105" s="450">
        <v>24911.730000000003</v>
      </c>
      <c r="E105" s="450">
        <v>24947.71</v>
      </c>
      <c r="F105" s="450">
        <v>24947.71</v>
      </c>
      <c r="G105" s="450">
        <v>24947.71</v>
      </c>
      <c r="H105" s="450">
        <v>24947.695</v>
      </c>
      <c r="I105" s="450">
        <v>24947.695</v>
      </c>
      <c r="J105" s="450">
        <v>24947.695</v>
      </c>
      <c r="K105" s="450">
        <v>24561.845000000001</v>
      </c>
      <c r="L105" s="450">
        <v>24561.845000000001</v>
      </c>
      <c r="M105" s="450">
        <v>24561.845000000001</v>
      </c>
      <c r="N105" s="924">
        <f t="shared" ref="N105:N113" si="34">((M105/L105)-1)*100</f>
        <v>0</v>
      </c>
      <c r="O105" s="924">
        <f t="shared" si="33"/>
        <v>0</v>
      </c>
      <c r="Q105" s="259"/>
      <c r="R105" s="259"/>
      <c r="S105" s="259"/>
    </row>
    <row r="106" spans="2:19" s="22" customFormat="1" ht="11.25" customHeight="1">
      <c r="B106" s="24"/>
      <c r="C106" s="441" t="s">
        <v>207</v>
      </c>
      <c r="D106" s="450">
        <v>21018.087449999999</v>
      </c>
      <c r="E106" s="450">
        <v>22608.70205</v>
      </c>
      <c r="F106" s="450">
        <v>22852.974049999993</v>
      </c>
      <c r="G106" s="450">
        <v>22871.444549999997</v>
      </c>
      <c r="H106" s="450">
        <v>22766.32575</v>
      </c>
      <c r="I106" s="450">
        <v>22817.760750000001</v>
      </c>
      <c r="J106" s="450">
        <v>22857.519749999999</v>
      </c>
      <c r="K106" s="450">
        <v>23011.689750000001</v>
      </c>
      <c r="L106" s="450">
        <v>25248.893</v>
      </c>
      <c r="M106" s="450">
        <v>27030.533500000001</v>
      </c>
      <c r="N106" s="924">
        <f t="shared" si="34"/>
        <v>7.0563113400654798</v>
      </c>
      <c r="O106" s="924">
        <f t="shared" si="33"/>
        <v>1781.6405000000013</v>
      </c>
      <c r="Q106" s="259"/>
      <c r="R106" s="259"/>
      <c r="S106" s="259"/>
    </row>
    <row r="107" spans="2:19" s="22" customFormat="1" ht="11.25" customHeight="1">
      <c r="B107" s="24"/>
      <c r="C107" s="441" t="s">
        <v>208</v>
      </c>
      <c r="D107" s="450">
        <v>4032.0594600000986</v>
      </c>
      <c r="E107" s="450">
        <v>4293.5912300000982</v>
      </c>
      <c r="F107" s="450">
        <v>4396.5001700001485</v>
      </c>
      <c r="G107" s="450">
        <v>4402.664610000149</v>
      </c>
      <c r="H107" s="450">
        <v>4434.0445410000002</v>
      </c>
      <c r="I107" s="450">
        <v>4438.5021660000002</v>
      </c>
      <c r="J107" s="450">
        <v>4440.3427799999999</v>
      </c>
      <c r="K107" s="450">
        <v>4518.06077</v>
      </c>
      <c r="L107" s="450">
        <v>8533.87212</v>
      </c>
      <c r="M107" s="450">
        <v>11443.244026</v>
      </c>
      <c r="N107" s="924">
        <f>((M107/L107)-1)*100</f>
        <v>34.092049483394419</v>
      </c>
      <c r="O107" s="924">
        <f t="shared" si="33"/>
        <v>2909.3719060000003</v>
      </c>
      <c r="Q107" s="259"/>
      <c r="R107" s="259"/>
      <c r="S107" s="259"/>
    </row>
    <row r="108" spans="2:19" s="22" customFormat="1" ht="11.25" customHeight="1">
      <c r="B108" s="24"/>
      <c r="C108" s="441" t="s">
        <v>209</v>
      </c>
      <c r="D108" s="450">
        <v>998.52</v>
      </c>
      <c r="E108" s="450">
        <v>1949.92</v>
      </c>
      <c r="F108" s="450">
        <v>2299.4275000000002</v>
      </c>
      <c r="G108" s="450">
        <v>2299.4275000000002</v>
      </c>
      <c r="H108" s="450">
        <v>2304.0129999999999</v>
      </c>
      <c r="I108" s="450">
        <v>2304.0129999999999</v>
      </c>
      <c r="J108" s="450">
        <v>2304.0129999999999</v>
      </c>
      <c r="K108" s="450">
        <v>2304.0129999999999</v>
      </c>
      <c r="L108" s="450">
        <v>2304.0129999999999</v>
      </c>
      <c r="M108" s="450">
        <v>2304.0129999999999</v>
      </c>
      <c r="N108" s="924">
        <f t="shared" si="34"/>
        <v>0</v>
      </c>
      <c r="O108" s="924">
        <f t="shared" si="33"/>
        <v>0</v>
      </c>
      <c r="Q108" s="259"/>
      <c r="R108" s="259"/>
      <c r="S108" s="259"/>
    </row>
    <row r="109" spans="2:19" s="22" customFormat="1" ht="11.25" customHeight="1">
      <c r="B109" s="24"/>
      <c r="C109" s="449" t="s">
        <v>260</v>
      </c>
      <c r="D109" s="450">
        <v>882.91990999999996</v>
      </c>
      <c r="E109" s="450">
        <v>968.43241</v>
      </c>
      <c r="F109" s="450">
        <v>944.44241000000011</v>
      </c>
      <c r="G109" s="450">
        <v>981.96541000000002</v>
      </c>
      <c r="H109" s="450">
        <v>881.64200000000005</v>
      </c>
      <c r="I109" s="450">
        <v>884.26499999999999</v>
      </c>
      <c r="J109" s="450">
        <v>881.02300000000002</v>
      </c>
      <c r="K109" s="450">
        <v>885.91600000000005</v>
      </c>
      <c r="L109" s="450">
        <v>1036.1410000000001</v>
      </c>
      <c r="M109" s="450">
        <v>1084.4690000000001</v>
      </c>
      <c r="N109" s="924">
        <f t="shared" si="34"/>
        <v>4.6642300613526588</v>
      </c>
      <c r="O109" s="924">
        <f t="shared" si="33"/>
        <v>48.327999999999975</v>
      </c>
      <c r="Q109" s="259"/>
      <c r="R109" s="259"/>
      <c r="S109" s="259"/>
    </row>
    <row r="110" spans="2:19" s="22" customFormat="1" ht="11.25" customHeight="1">
      <c r="B110" s="24"/>
      <c r="C110" s="449" t="s">
        <v>219</v>
      </c>
      <c r="D110" s="450">
        <v>7179.0716999999986</v>
      </c>
      <c r="E110" s="450">
        <v>7117.1501999999982</v>
      </c>
      <c r="F110" s="450">
        <v>7057.8806999999997</v>
      </c>
      <c r="G110" s="450">
        <v>7047.8021999999992</v>
      </c>
      <c r="H110" s="450">
        <v>6196.4671099999996</v>
      </c>
      <c r="I110" s="450">
        <v>5974.5581099999999</v>
      </c>
      <c r="J110" s="450">
        <v>5808.8341099999998</v>
      </c>
      <c r="K110" s="450">
        <v>5796.0791099999997</v>
      </c>
      <c r="L110" s="450">
        <v>5677.0654999999997</v>
      </c>
      <c r="M110" s="450">
        <v>5661.1485000000002</v>
      </c>
      <c r="N110" s="924">
        <f t="shared" si="34"/>
        <v>-0.28037372477029976</v>
      </c>
      <c r="O110" s="924">
        <f t="shared" si="33"/>
        <v>-15.916999999999462</v>
      </c>
      <c r="Q110" s="259"/>
      <c r="R110" s="259"/>
      <c r="S110" s="259"/>
    </row>
    <row r="111" spans="2:19" s="22" customFormat="1" ht="11.25" customHeight="1">
      <c r="B111" s="24"/>
      <c r="C111" s="449" t="s">
        <v>424</v>
      </c>
      <c r="D111" s="450" t="s">
        <v>44</v>
      </c>
      <c r="E111" s="450" t="s">
        <v>44</v>
      </c>
      <c r="F111" s="450" t="s">
        <v>44</v>
      </c>
      <c r="G111" s="450" t="s">
        <v>44</v>
      </c>
      <c r="H111" s="450">
        <v>413.72649999999999</v>
      </c>
      <c r="I111" s="450">
        <v>401.79450000000003</v>
      </c>
      <c r="J111" s="450">
        <v>405.79450000000003</v>
      </c>
      <c r="K111" s="450">
        <v>405.79450000000003</v>
      </c>
      <c r="L111" s="450">
        <v>399.26650000000001</v>
      </c>
      <c r="M111" s="450">
        <v>389.5865</v>
      </c>
      <c r="N111" s="924">
        <f t="shared" si="34"/>
        <v>-2.4244458275362479</v>
      </c>
      <c r="O111" s="924">
        <f t="shared" si="33"/>
        <v>-9.6800000000000068</v>
      </c>
      <c r="Q111" s="259"/>
      <c r="R111" s="259"/>
      <c r="S111" s="259"/>
    </row>
    <row r="112" spans="2:19" s="22" customFormat="1" ht="11.25" customHeight="1">
      <c r="B112" s="24"/>
      <c r="C112" s="443" t="s">
        <v>425</v>
      </c>
      <c r="D112" s="450" t="s">
        <v>44</v>
      </c>
      <c r="E112" s="450" t="s">
        <v>44</v>
      </c>
      <c r="F112" s="450" t="s">
        <v>44</v>
      </c>
      <c r="G112" s="450" t="s">
        <v>44</v>
      </c>
      <c r="H112" s="450">
        <v>114.83750000000001</v>
      </c>
      <c r="I112" s="450">
        <v>114.83750000000001</v>
      </c>
      <c r="J112" s="450">
        <v>118.83750000000001</v>
      </c>
      <c r="K112" s="450">
        <v>118.83750000000001</v>
      </c>
      <c r="L112" s="450">
        <v>118.83750000000001</v>
      </c>
      <c r="M112" s="450">
        <v>118.83750000000001</v>
      </c>
      <c r="N112" s="924">
        <f t="shared" si="34"/>
        <v>0</v>
      </c>
      <c r="O112" s="924">
        <f t="shared" si="33"/>
        <v>0</v>
      </c>
      <c r="Q112" s="259"/>
      <c r="R112" s="259"/>
      <c r="S112" s="259"/>
    </row>
    <row r="113" spans="2:19" s="22" customFormat="1" ht="11.25" customHeight="1">
      <c r="B113" s="24"/>
      <c r="C113" s="453" t="s">
        <v>0</v>
      </c>
      <c r="D113" s="454">
        <f>SUM(D100:D112)</f>
        <v>97659.449300000109</v>
      </c>
      <c r="E113" s="454">
        <f t="shared" ref="E113:H113" si="35">SUM(E100:E112)</f>
        <v>99936.594670000093</v>
      </c>
      <c r="F113" s="454">
        <f t="shared" si="35"/>
        <v>100622.95661000014</v>
      </c>
      <c r="G113" s="454">
        <f t="shared" si="35"/>
        <v>100538.91605000016</v>
      </c>
      <c r="H113" s="454">
        <f t="shared" si="35"/>
        <v>100505.814831</v>
      </c>
      <c r="I113" s="454">
        <f>SUM(I100:I112)</f>
        <v>99405.389456000004</v>
      </c>
      <c r="J113" s="454">
        <f t="shared" ref="J113:L113" si="36">SUM(J100:J112)</f>
        <v>98834.002070000017</v>
      </c>
      <c r="K113" s="454">
        <f t="shared" si="36"/>
        <v>98682.83266</v>
      </c>
      <c r="L113" s="454">
        <f t="shared" si="36"/>
        <v>104647.87764999999</v>
      </c>
      <c r="M113" s="454">
        <f>SUM(M100:M112)</f>
        <v>105638.496056</v>
      </c>
      <c r="N113" s="924">
        <f t="shared" si="34"/>
        <v>0.94662063698336407</v>
      </c>
      <c r="O113" s="924">
        <f t="shared" si="33"/>
        <v>990.61840600000869</v>
      </c>
      <c r="Q113" s="259"/>
      <c r="R113" s="259"/>
      <c r="S113" s="259"/>
    </row>
    <row r="114" spans="2:19" s="22" customFormat="1" ht="11.25" customHeight="1">
      <c r="B114" s="24"/>
      <c r="C114" s="7"/>
      <c r="D114" s="218"/>
      <c r="E114" s="924">
        <f t="shared" ref="E114:L114" si="37">((E113/D113)-1)*100</f>
        <v>2.3317204697774097</v>
      </c>
      <c r="F114" s="924">
        <f t="shared" si="37"/>
        <v>0.68679740616184315</v>
      </c>
      <c r="G114" s="924">
        <f t="shared" si="37"/>
        <v>-8.3520264988545811E-2</v>
      </c>
      <c r="H114" s="924">
        <f>((H113/G113)-1)*100</f>
        <v>-3.292378742546509E-2</v>
      </c>
      <c r="I114" s="924">
        <f>((I113/H113)-1)*100</f>
        <v>-1.0948872727914782</v>
      </c>
      <c r="J114" s="924">
        <f t="shared" si="37"/>
        <v>-0.57480523855590882</v>
      </c>
      <c r="K114" s="924">
        <f t="shared" si="37"/>
        <v>-0.15295283691229011</v>
      </c>
      <c r="L114" s="924">
        <f t="shared" si="37"/>
        <v>6.044663321078203</v>
      </c>
      <c r="M114" s="924">
        <f>((M113/L113)-1)*100</f>
        <v>0.94662063698336407</v>
      </c>
      <c r="N114" s="24"/>
    </row>
    <row r="115" spans="2:19" s="22" customFormat="1" ht="11.25" customHeight="1">
      <c r="B115" s="24"/>
      <c r="C115" s="234" t="s">
        <v>238</v>
      </c>
      <c r="D115" s="932"/>
      <c r="E115" s="932"/>
      <c r="F115" s="932"/>
      <c r="G115" s="932"/>
      <c r="H115" s="932"/>
      <c r="I115" s="932"/>
      <c r="J115" s="932"/>
      <c r="K115" s="932"/>
      <c r="L115" s="932"/>
      <c r="M115" s="932"/>
      <c r="N115" s="24"/>
    </row>
    <row r="116" spans="2:19" s="22" customFormat="1" ht="43.5" customHeight="1">
      <c r="B116" s="24"/>
      <c r="C116" s="473"/>
      <c r="D116" s="474" t="s">
        <v>239</v>
      </c>
      <c r="E116" s="474" t="s">
        <v>240</v>
      </c>
      <c r="F116" s="259"/>
      <c r="G116" s="259"/>
      <c r="H116" s="259"/>
      <c r="I116" s="259"/>
      <c r="J116" s="259"/>
      <c r="K116" s="259"/>
      <c r="L116" s="259"/>
      <c r="M116" s="259"/>
      <c r="N116" s="24"/>
    </row>
    <row r="117" spans="2:19" s="22" customFormat="1" ht="11.25" customHeight="1">
      <c r="B117" s="24"/>
      <c r="C117" s="475">
        <v>2011</v>
      </c>
      <c r="D117" s="476" t="s">
        <v>242</v>
      </c>
      <c r="E117" s="477">
        <v>1.39</v>
      </c>
      <c r="N117" s="24"/>
    </row>
    <row r="118" spans="2:19" s="22" customFormat="1" ht="11.25" customHeight="1">
      <c r="B118" s="24"/>
      <c r="C118" s="475">
        <v>2012</v>
      </c>
      <c r="D118" s="476" t="s">
        <v>241</v>
      </c>
      <c r="E118" s="477">
        <v>1.38</v>
      </c>
      <c r="N118" s="24"/>
    </row>
    <row r="119" spans="2:19" s="22" customFormat="1" ht="11.25" customHeight="1">
      <c r="B119" s="24"/>
      <c r="C119" s="475">
        <v>2013</v>
      </c>
      <c r="D119" s="476" t="s">
        <v>243</v>
      </c>
      <c r="E119" s="477">
        <v>1.43</v>
      </c>
      <c r="N119" s="24"/>
    </row>
    <row r="120" spans="2:19" s="22" customFormat="1" ht="11.25" customHeight="1">
      <c r="B120" s="24"/>
      <c r="C120" s="475">
        <v>2014</v>
      </c>
      <c r="D120" s="476" t="s">
        <v>244</v>
      </c>
      <c r="E120" s="477">
        <v>1.44</v>
      </c>
      <c r="N120" s="24"/>
    </row>
    <row r="121" spans="2:19" s="22" customFormat="1" ht="11.25" customHeight="1">
      <c r="B121" s="24"/>
      <c r="C121" s="475">
        <v>2015</v>
      </c>
      <c r="D121" s="476" t="s">
        <v>249</v>
      </c>
      <c r="E121" s="477">
        <v>1.37</v>
      </c>
      <c r="N121" s="24"/>
    </row>
    <row r="122" spans="2:19" s="22" customFormat="1" ht="11.25" customHeight="1">
      <c r="B122" s="24"/>
      <c r="C122" s="475">
        <v>2016</v>
      </c>
      <c r="D122" s="476" t="s">
        <v>365</v>
      </c>
      <c r="E122" s="477">
        <v>1.3</v>
      </c>
      <c r="N122" s="24"/>
    </row>
    <row r="123" spans="2:19" s="22" customFormat="1" ht="11.25" customHeight="1">
      <c r="B123" s="24"/>
      <c r="C123" s="475">
        <v>2017</v>
      </c>
      <c r="D123" s="476" t="s">
        <v>411</v>
      </c>
      <c r="E123" s="477">
        <v>1.27</v>
      </c>
      <c r="N123" s="24"/>
    </row>
    <row r="124" spans="2:19" s="22" customFormat="1" ht="11.25" customHeight="1">
      <c r="B124" s="24"/>
      <c r="C124" s="475">
        <v>2018</v>
      </c>
      <c r="D124" s="476" t="s">
        <v>457</v>
      </c>
      <c r="E124" s="477">
        <v>1.46</v>
      </c>
      <c r="N124" s="24"/>
    </row>
    <row r="125" spans="2:19" s="22" customFormat="1" ht="11.25" customHeight="1">
      <c r="B125" s="24"/>
      <c r="C125" s="475">
        <v>2019</v>
      </c>
      <c r="D125" s="476" t="s">
        <v>508</v>
      </c>
      <c r="E125" s="477">
        <v>1.28</v>
      </c>
      <c r="N125" s="24"/>
    </row>
    <row r="126" spans="2:19" s="22" customFormat="1" ht="11.25" customHeight="1">
      <c r="B126" s="24"/>
      <c r="C126" s="496">
        <v>2020</v>
      </c>
      <c r="D126" s="497" t="s">
        <v>577</v>
      </c>
      <c r="E126" s="498">
        <v>1.28</v>
      </c>
      <c r="N126" s="24"/>
    </row>
    <row r="127" spans="2:19" s="22" customFormat="1" ht="11.25" customHeight="1">
      <c r="B127" s="24"/>
      <c r="C127" s="7"/>
      <c r="E127" s="844"/>
      <c r="F127" s="844"/>
      <c r="G127" s="844"/>
      <c r="H127" s="844"/>
      <c r="I127" s="844"/>
      <c r="J127" s="844"/>
      <c r="K127" s="844"/>
      <c r="L127" s="844"/>
      <c r="M127" s="844"/>
      <c r="N127" s="24"/>
    </row>
    <row r="128" spans="2:19" s="22" customFormat="1" ht="11.25" customHeight="1">
      <c r="B128" s="24"/>
      <c r="C128" s="7" t="s">
        <v>366</v>
      </c>
      <c r="D128" s="843"/>
      <c r="E128" s="843"/>
      <c r="F128" s="843"/>
      <c r="G128" s="843"/>
      <c r="H128" s="843"/>
      <c r="I128" s="843"/>
      <c r="J128" s="843"/>
      <c r="K128" s="843"/>
      <c r="L128" s="843"/>
      <c r="M128" s="843"/>
      <c r="N128" s="267"/>
    </row>
    <row r="129" spans="2:14" s="22" customFormat="1" ht="11.25" customHeight="1">
      <c r="B129" s="24"/>
      <c r="C129" s="439"/>
      <c r="D129" s="440">
        <v>2011</v>
      </c>
      <c r="E129" s="440">
        <v>2012</v>
      </c>
      <c r="F129" s="440">
        <v>2013</v>
      </c>
      <c r="G129" s="440">
        <v>2014</v>
      </c>
      <c r="H129" s="440">
        <v>2015</v>
      </c>
      <c r="I129" s="440">
        <v>2016</v>
      </c>
      <c r="J129" s="440">
        <v>2017</v>
      </c>
      <c r="K129" s="440">
        <v>2018</v>
      </c>
      <c r="L129" s="440">
        <v>2019</v>
      </c>
      <c r="M129" s="440">
        <v>2020</v>
      </c>
      <c r="N129" s="24"/>
    </row>
    <row r="130" spans="2:14" s="22" customFormat="1" ht="11.25" customHeight="1">
      <c r="B130" s="24"/>
      <c r="C130" s="441" t="s">
        <v>205</v>
      </c>
      <c r="D130" s="450">
        <v>30435.66340021</v>
      </c>
      <c r="E130" s="450">
        <v>20651.797535297999</v>
      </c>
      <c r="F130" s="450">
        <v>37382.405530940006</v>
      </c>
      <c r="G130" s="450">
        <v>39178.524159203997</v>
      </c>
      <c r="H130" s="450">
        <v>28379.011570850002</v>
      </c>
      <c r="I130" s="450">
        <v>36111.434365772002</v>
      </c>
      <c r="J130" s="450">
        <v>18447.346771659999</v>
      </c>
      <c r="K130" s="450">
        <v>34113.964229872006</v>
      </c>
      <c r="L130" s="450">
        <v>24715.505746512001</v>
      </c>
      <c r="M130" s="450">
        <v>30610.772670926002</v>
      </c>
      <c r="N130" s="267"/>
    </row>
    <row r="131" spans="2:14" s="22" customFormat="1" ht="11.25" customHeight="1">
      <c r="B131" s="24"/>
      <c r="C131" s="441" t="s">
        <v>418</v>
      </c>
      <c r="D131" s="450">
        <v>2183.53623079</v>
      </c>
      <c r="E131" s="450">
        <v>3201.889743702</v>
      </c>
      <c r="F131" s="450">
        <v>3289.6771840599999</v>
      </c>
      <c r="G131" s="450">
        <v>3415.996026796</v>
      </c>
      <c r="H131" s="450">
        <v>2895.3657881499998</v>
      </c>
      <c r="I131" s="450">
        <v>3134.328910228</v>
      </c>
      <c r="J131" s="450">
        <v>2248.9644183400001</v>
      </c>
      <c r="K131" s="450">
        <v>1993.996008694</v>
      </c>
      <c r="L131" s="450">
        <v>1645.505056342</v>
      </c>
      <c r="M131" s="450">
        <v>2748.1007182180001</v>
      </c>
      <c r="N131" s="267"/>
    </row>
    <row r="132" spans="2:14" s="22" customFormat="1" ht="11.25" customHeight="1">
      <c r="B132" s="24"/>
      <c r="C132" s="441" t="s">
        <v>3</v>
      </c>
      <c r="D132" s="450">
        <v>55005.874866999999</v>
      </c>
      <c r="E132" s="450">
        <v>58595.438799000003</v>
      </c>
      <c r="F132" s="450">
        <v>54210.788119000004</v>
      </c>
      <c r="G132" s="450">
        <v>54781.281335</v>
      </c>
      <c r="H132" s="450">
        <v>54661.803305000001</v>
      </c>
      <c r="I132" s="450">
        <v>56021.682058999999</v>
      </c>
      <c r="J132" s="450">
        <v>55539.351045999996</v>
      </c>
      <c r="K132" s="450">
        <v>53197.617429999998</v>
      </c>
      <c r="L132" s="450">
        <v>55824.226774999996</v>
      </c>
      <c r="M132" s="450">
        <v>55756.774911</v>
      </c>
      <c r="N132" s="267"/>
    </row>
    <row r="133" spans="2:14" s="22" customFormat="1" ht="11.25" customHeight="1">
      <c r="B133" s="24"/>
      <c r="C133" s="441" t="s">
        <v>4</v>
      </c>
      <c r="D133" s="450">
        <v>40412.479847999995</v>
      </c>
      <c r="E133" s="450">
        <v>51097.323935999993</v>
      </c>
      <c r="F133" s="450">
        <v>37090.897312000001</v>
      </c>
      <c r="G133" s="450">
        <v>41058.278770999998</v>
      </c>
      <c r="H133" s="450">
        <v>50754.794511</v>
      </c>
      <c r="I133" s="450">
        <v>35010.909780000002</v>
      </c>
      <c r="J133" s="450">
        <v>42421.888556000005</v>
      </c>
      <c r="K133" s="450">
        <v>34881.034784999996</v>
      </c>
      <c r="L133" s="450">
        <v>10670.697703</v>
      </c>
      <c r="M133" s="450">
        <v>4800.055719</v>
      </c>
      <c r="N133" s="267"/>
    </row>
    <row r="134" spans="2:14" s="22" customFormat="1" ht="11.25" customHeight="1">
      <c r="B134" s="24"/>
      <c r="C134" s="441" t="s">
        <v>66</v>
      </c>
      <c r="D134" s="450">
        <v>-10.012343000000001</v>
      </c>
      <c r="E134" s="450">
        <v>-3.8126410000000002</v>
      </c>
      <c r="F134" s="450">
        <v>-2.012715</v>
      </c>
      <c r="G134" s="450">
        <v>-0.81973099999999899</v>
      </c>
      <c r="H134" s="450">
        <v>1.6617999999999997E-2</v>
      </c>
      <c r="I134" s="450">
        <v>2.3499999999999999E-4</v>
      </c>
      <c r="J134" s="450">
        <v>-9.9999999999999995E-7</v>
      </c>
      <c r="K134" s="450">
        <v>-9.9999999999999995E-7</v>
      </c>
      <c r="L134" s="450">
        <v>-9.9999999999999995E-7</v>
      </c>
      <c r="M134" s="450">
        <v>0</v>
      </c>
      <c r="N134" s="267"/>
    </row>
    <row r="135" spans="2:14" s="22" customFormat="1" ht="11.25" customHeight="1">
      <c r="B135" s="24"/>
      <c r="C135" s="441" t="s">
        <v>67</v>
      </c>
      <c r="D135" s="450">
        <v>49193.213946000003</v>
      </c>
      <c r="E135" s="450">
        <v>37316.789670999999</v>
      </c>
      <c r="F135" s="450">
        <v>24126.557304999998</v>
      </c>
      <c r="G135" s="450">
        <v>21120.508624999999</v>
      </c>
      <c r="H135" s="450">
        <v>25034.545559999999</v>
      </c>
      <c r="I135" s="450">
        <v>25463.066258000003</v>
      </c>
      <c r="J135" s="450">
        <v>33647.980778999998</v>
      </c>
      <c r="K135" s="450">
        <v>26402.923068999997</v>
      </c>
      <c r="L135" s="450">
        <v>51143.255619000003</v>
      </c>
      <c r="M135" s="450">
        <v>38356.553178999995</v>
      </c>
      <c r="N135" s="267"/>
    </row>
    <row r="136" spans="2:14" s="22" customFormat="1" ht="11.25" customHeight="1">
      <c r="B136" s="24"/>
      <c r="C136" s="441" t="s">
        <v>207</v>
      </c>
      <c r="D136" s="450">
        <v>42115.787092999999</v>
      </c>
      <c r="E136" s="450">
        <v>48156.257946999998</v>
      </c>
      <c r="F136" s="450">
        <v>54344.500781999996</v>
      </c>
      <c r="G136" s="450">
        <v>50636.662464000001</v>
      </c>
      <c r="H136" s="450">
        <v>47715.882145000003</v>
      </c>
      <c r="I136" s="450">
        <v>47298.163668000001</v>
      </c>
      <c r="J136" s="450">
        <v>47508.105951999998</v>
      </c>
      <c r="K136" s="450">
        <v>48955.703093000004</v>
      </c>
      <c r="L136" s="450">
        <v>53100.854504000003</v>
      </c>
      <c r="M136" s="450">
        <v>53795.318484999996</v>
      </c>
      <c r="N136" s="267"/>
    </row>
    <row r="137" spans="2:14" s="22" customFormat="1" ht="11.25" customHeight="1">
      <c r="B137" s="24"/>
      <c r="C137" s="441" t="s">
        <v>208</v>
      </c>
      <c r="D137" s="450">
        <v>7105.8708020000004</v>
      </c>
      <c r="E137" s="450">
        <v>7830.0693760000004</v>
      </c>
      <c r="F137" s="450">
        <v>7918.3761039999999</v>
      </c>
      <c r="G137" s="450">
        <v>7802.7909200000104</v>
      </c>
      <c r="H137" s="450">
        <v>7845.3145369999993</v>
      </c>
      <c r="I137" s="450">
        <v>7579.2182120000007</v>
      </c>
      <c r="J137" s="450">
        <v>8000.7121639999996</v>
      </c>
      <c r="K137" s="450">
        <v>7380.5475820000102</v>
      </c>
      <c r="L137" s="450">
        <v>8851.9733770000094</v>
      </c>
      <c r="M137" s="450">
        <v>14912.399223999999</v>
      </c>
      <c r="N137" s="267"/>
    </row>
    <row r="138" spans="2:14" s="22" customFormat="1" ht="11.25" customHeight="1">
      <c r="B138" s="24"/>
      <c r="C138" s="441" t="s">
        <v>209</v>
      </c>
      <c r="D138" s="450">
        <v>1861.6415490000002</v>
      </c>
      <c r="E138" s="450">
        <v>3447.4936120000002</v>
      </c>
      <c r="F138" s="450">
        <v>4441.5275350000002</v>
      </c>
      <c r="G138" s="450">
        <v>4958.9149260000004</v>
      </c>
      <c r="H138" s="450">
        <v>5085.2355140000009</v>
      </c>
      <c r="I138" s="450">
        <v>5071.2017019999994</v>
      </c>
      <c r="J138" s="450">
        <v>5347.9524650000003</v>
      </c>
      <c r="K138" s="450">
        <v>4424.3266739999999</v>
      </c>
      <c r="L138" s="450">
        <v>5166.4311449999996</v>
      </c>
      <c r="M138" s="450">
        <v>4538.3101299999998</v>
      </c>
      <c r="N138" s="267"/>
    </row>
    <row r="139" spans="2:14" s="22" customFormat="1" ht="11.25" customHeight="1">
      <c r="B139" s="24"/>
      <c r="C139" s="449" t="s">
        <v>260</v>
      </c>
      <c r="D139" s="450">
        <v>3705.130529</v>
      </c>
      <c r="E139" s="450">
        <v>3782.4631420000001</v>
      </c>
      <c r="F139" s="450">
        <v>4325.2771580000099</v>
      </c>
      <c r="G139" s="450">
        <v>3805.563474</v>
      </c>
      <c r="H139" s="450">
        <v>3422.5667469999999</v>
      </c>
      <c r="I139" s="450">
        <v>3415.0193380000001</v>
      </c>
      <c r="J139" s="450">
        <v>3599.155882</v>
      </c>
      <c r="K139" s="450">
        <v>3547.1749180000002</v>
      </c>
      <c r="L139" s="450">
        <v>3606.802287</v>
      </c>
      <c r="M139" s="450">
        <v>4470.2896860000001</v>
      </c>
      <c r="N139" s="267"/>
    </row>
    <row r="140" spans="2:14" s="22" customFormat="1" ht="11.25" customHeight="1">
      <c r="B140" s="24"/>
      <c r="C140" s="449" t="s">
        <v>219</v>
      </c>
      <c r="D140" s="450">
        <v>30555.110683999999</v>
      </c>
      <c r="E140" s="450">
        <v>32417.788432999998</v>
      </c>
      <c r="F140" s="450">
        <v>30809.943767000001</v>
      </c>
      <c r="G140" s="450">
        <v>24128.021298</v>
      </c>
      <c r="H140" s="450">
        <v>25169.328039</v>
      </c>
      <c r="I140" s="450">
        <v>25873.942241999997</v>
      </c>
      <c r="J140" s="450">
        <v>28175.562469</v>
      </c>
      <c r="K140" s="450">
        <v>28971.782793999999</v>
      </c>
      <c r="L140" s="450">
        <v>29580.711578999999</v>
      </c>
      <c r="M140" s="450">
        <v>26974.436701999999</v>
      </c>
      <c r="N140" s="267"/>
    </row>
    <row r="141" spans="2:14" s="22" customFormat="1" ht="11.25" customHeight="1">
      <c r="B141" s="24"/>
      <c r="C141" s="441" t="s">
        <v>370</v>
      </c>
      <c r="D141" s="450">
        <v>1160.5408359999999</v>
      </c>
      <c r="E141" s="450">
        <v>1465.4718789999999</v>
      </c>
      <c r="F141" s="450">
        <v>1500.150535</v>
      </c>
      <c r="G141" s="450">
        <v>1833.3435569999999</v>
      </c>
      <c r="H141" s="450">
        <v>2324.7147409999998</v>
      </c>
      <c r="I141" s="450">
        <v>2471.3086455000002</v>
      </c>
      <c r="J141" s="450">
        <v>2459.1288610000001</v>
      </c>
      <c r="K141" s="450">
        <v>2293.8582025000001</v>
      </c>
      <c r="L141" s="450">
        <v>2071.6030475000002</v>
      </c>
      <c r="M141" s="450">
        <v>1895.7891605</v>
      </c>
      <c r="N141" s="267"/>
    </row>
    <row r="142" spans="2:14" s="22" customFormat="1" ht="11.25" customHeight="1">
      <c r="B142" s="24"/>
      <c r="C142" s="443" t="s">
        <v>369</v>
      </c>
      <c r="D142" s="450">
        <v>608.8261</v>
      </c>
      <c r="E142" s="450">
        <v>595.84598199999994</v>
      </c>
      <c r="F142" s="450">
        <v>438.65400900000003</v>
      </c>
      <c r="G142" s="450">
        <v>545.53808600000002</v>
      </c>
      <c r="H142" s="450">
        <v>662.65547500000002</v>
      </c>
      <c r="I142" s="450">
        <v>649.73991049999995</v>
      </c>
      <c r="J142" s="450">
        <v>728.15043299999991</v>
      </c>
      <c r="K142" s="450">
        <v>732.97066150000001</v>
      </c>
      <c r="L142" s="450">
        <v>738.95349049999993</v>
      </c>
      <c r="M142" s="450">
        <v>606.12480049999999</v>
      </c>
      <c r="N142" s="267"/>
    </row>
    <row r="143" spans="2:14" s="22" customFormat="1" ht="11.25" customHeight="1">
      <c r="B143" s="24"/>
      <c r="C143" s="453" t="s">
        <v>0</v>
      </c>
      <c r="D143" s="454">
        <f>SUM(D130:D142)</f>
        <v>264333.66354199999</v>
      </c>
      <c r="E143" s="454">
        <f t="shared" ref="E143:M143" si="38">SUM(E130:E142)</f>
        <v>268554.817415</v>
      </c>
      <c r="F143" s="454">
        <f t="shared" si="38"/>
        <v>259876.74262599996</v>
      </c>
      <c r="G143" s="454">
        <f t="shared" si="38"/>
        <v>253264.60391099993</v>
      </c>
      <c r="H143" s="454">
        <f t="shared" si="38"/>
        <v>253951.234551</v>
      </c>
      <c r="I143" s="454">
        <f t="shared" si="38"/>
        <v>248100.01532599999</v>
      </c>
      <c r="J143" s="454">
        <f t="shared" si="38"/>
        <v>248124.29979600001</v>
      </c>
      <c r="K143" s="454">
        <f t="shared" si="38"/>
        <v>246895.89944656601</v>
      </c>
      <c r="L143" s="454">
        <f t="shared" si="38"/>
        <v>247116.52032885398</v>
      </c>
      <c r="M143" s="454">
        <f t="shared" si="38"/>
        <v>239464.92538614396</v>
      </c>
      <c r="N143" s="24"/>
    </row>
    <row r="144" spans="2:14" s="22" customFormat="1" ht="11.25" customHeight="1">
      <c r="B144" s="24"/>
      <c r="C144" s="7"/>
      <c r="D144" s="920">
        <f t="shared" ref="D144:K144" si="39">SUM(D130,D136:D139,D142)</f>
        <v>85832.919473210015</v>
      </c>
      <c r="E144" s="920">
        <f t="shared" si="39"/>
        <v>84463.927594297988</v>
      </c>
      <c r="F144" s="920">
        <f t="shared" si="39"/>
        <v>108850.74111894002</v>
      </c>
      <c r="G144" s="920">
        <f t="shared" si="39"/>
        <v>106927.99402920401</v>
      </c>
      <c r="H144" s="920">
        <f t="shared" si="39"/>
        <v>93110.665988850014</v>
      </c>
      <c r="I144" s="920">
        <f t="shared" si="39"/>
        <v>100124.777196272</v>
      </c>
      <c r="J144" s="920">
        <f t="shared" si="39"/>
        <v>83631.423667659998</v>
      </c>
      <c r="K144" s="920">
        <f t="shared" si="39"/>
        <v>99154.68715837202</v>
      </c>
      <c r="L144" s="920">
        <f>SUM(L130,L136:L139,L142)</f>
        <v>96180.520550012006</v>
      </c>
      <c r="M144" s="920">
        <f>SUM(M130,M136:M139,M142)</f>
        <v>108933.21499642599</v>
      </c>
      <c r="N144" s="924">
        <f>((M144/L144)-1)*100</f>
        <v>13.259123961366814</v>
      </c>
    </row>
    <row r="145" spans="2:15" s="22" customFormat="1" ht="11.25" customHeight="1">
      <c r="B145" s="24"/>
      <c r="C145" s="7" t="s">
        <v>465</v>
      </c>
      <c r="D145" s="920">
        <f t="shared" ref="D145:K145" si="40">SUM(D131:D135,D140:D141)</f>
        <v>178500.74406878999</v>
      </c>
      <c r="E145" s="920">
        <f t="shared" si="40"/>
        <v>184090.889820702</v>
      </c>
      <c r="F145" s="920">
        <f t="shared" si="40"/>
        <v>151026.00150705999</v>
      </c>
      <c r="G145" s="920">
        <f t="shared" si="40"/>
        <v>146336.60988179597</v>
      </c>
      <c r="H145" s="920">
        <f t="shared" si="40"/>
        <v>160840.56856214997</v>
      </c>
      <c r="I145" s="920">
        <f t="shared" si="40"/>
        <v>147975.23812972801</v>
      </c>
      <c r="J145" s="920">
        <f t="shared" si="40"/>
        <v>164492.87612833999</v>
      </c>
      <c r="K145" s="920">
        <f t="shared" si="40"/>
        <v>147741.21228819402</v>
      </c>
      <c r="L145" s="920">
        <f>SUM(L131:L135,L140:L141)</f>
        <v>150935.999778842</v>
      </c>
      <c r="M145" s="920">
        <f>SUM(M131:M135,M140:M141)</f>
        <v>130531.71038971799</v>
      </c>
      <c r="N145" s="924">
        <f>((M145/L145)-1)*100</f>
        <v>-13.518504146804776</v>
      </c>
    </row>
    <row r="146" spans="2:15" s="22" customFormat="1" ht="11.25" customHeight="1">
      <c r="B146" s="24"/>
      <c r="C146" s="439"/>
      <c r="D146" s="440">
        <v>2011</v>
      </c>
      <c r="E146" s="440">
        <v>2012</v>
      </c>
      <c r="F146" s="440">
        <v>2013</v>
      </c>
      <c r="G146" s="440">
        <v>2014</v>
      </c>
      <c r="H146" s="440">
        <v>2015</v>
      </c>
      <c r="I146" s="440">
        <v>2016</v>
      </c>
      <c r="J146" s="440">
        <v>2017</v>
      </c>
      <c r="K146" s="440">
        <v>2018</v>
      </c>
      <c r="L146" s="440">
        <v>2019</v>
      </c>
      <c r="M146" s="440">
        <v>2020</v>
      </c>
      <c r="N146" s="24"/>
    </row>
    <row r="147" spans="2:15" s="22" customFormat="1" ht="11.25" customHeight="1">
      <c r="B147" s="24"/>
      <c r="C147" s="441" t="s">
        <v>205</v>
      </c>
      <c r="D147" s="442">
        <f>D130/D$143*100</f>
        <v>11.514107962028104</v>
      </c>
      <c r="E147" s="442">
        <f t="shared" ref="E147:L147" si="41">E130/E$143*100</f>
        <v>7.6899747076160638</v>
      </c>
      <c r="F147" s="442">
        <f t="shared" si="41"/>
        <v>14.384667574788972</v>
      </c>
      <c r="G147" s="442">
        <f t="shared" si="41"/>
        <v>15.469403759623582</v>
      </c>
      <c r="H147" s="442">
        <f t="shared" si="41"/>
        <v>11.174984685947948</v>
      </c>
      <c r="I147" s="442">
        <f t="shared" si="41"/>
        <v>14.555192315615972</v>
      </c>
      <c r="J147" s="442">
        <f t="shared" si="41"/>
        <v>7.4347199314322809</v>
      </c>
      <c r="K147" s="442">
        <f t="shared" si="41"/>
        <v>13.817144920730065</v>
      </c>
      <c r="L147" s="442">
        <f t="shared" si="41"/>
        <v>10.001559472277076</v>
      </c>
      <c r="M147" s="442">
        <f>M130/M$143*100</f>
        <v>12.782987997747588</v>
      </c>
      <c r="N147" s="267"/>
      <c r="O147" s="944"/>
    </row>
    <row r="148" spans="2:15" s="22" customFormat="1" ht="11.25" customHeight="1">
      <c r="B148" s="24"/>
      <c r="C148" s="441" t="s">
        <v>418</v>
      </c>
      <c r="D148" s="442">
        <f t="shared" ref="D148:M159" si="42">D131/D$143*100</f>
        <v>0.82605302765118971</v>
      </c>
      <c r="E148" s="442">
        <f t="shared" si="42"/>
        <v>1.1922667314338633</v>
      </c>
      <c r="F148" s="442">
        <f t="shared" si="42"/>
        <v>1.2658605579008351</v>
      </c>
      <c r="G148" s="442">
        <f t="shared" si="42"/>
        <v>1.348785410217221</v>
      </c>
      <c r="H148" s="442">
        <f t="shared" si="42"/>
        <v>1.1401266834828223</v>
      </c>
      <c r="I148" s="442">
        <f t="shared" si="42"/>
        <v>1.2633328160457931</v>
      </c>
      <c r="J148" s="442">
        <f t="shared" si="42"/>
        <v>0.90638620247554469</v>
      </c>
      <c r="K148" s="442">
        <f t="shared" si="42"/>
        <v>0.80762621540644375</v>
      </c>
      <c r="L148" s="442">
        <f t="shared" si="42"/>
        <v>0.6658822543115368</v>
      </c>
      <c r="M148" s="442">
        <f t="shared" si="42"/>
        <v>1.1476005155187592</v>
      </c>
      <c r="N148" s="267"/>
      <c r="O148" s="944"/>
    </row>
    <row r="149" spans="2:15" s="22" customFormat="1" ht="11.25" customHeight="1">
      <c r="B149" s="24"/>
      <c r="C149" s="441" t="s">
        <v>3</v>
      </c>
      <c r="D149" s="442">
        <f t="shared" si="42"/>
        <v>20.809258317664149</v>
      </c>
      <c r="E149" s="442">
        <f t="shared" si="42"/>
        <v>21.818800110538319</v>
      </c>
      <c r="F149" s="442">
        <f t="shared" si="42"/>
        <v>20.860192247759983</v>
      </c>
      <c r="G149" s="442">
        <f t="shared" si="42"/>
        <v>21.630058243058222</v>
      </c>
      <c r="H149" s="442">
        <f t="shared" si="42"/>
        <v>21.524527495070117</v>
      </c>
      <c r="I149" s="442">
        <f t="shared" si="42"/>
        <v>22.580281579341413</v>
      </c>
      <c r="J149" s="442">
        <f t="shared" si="42"/>
        <v>22.383680716343665</v>
      </c>
      <c r="K149" s="442">
        <f t="shared" si="42"/>
        <v>21.546577950158785</v>
      </c>
      <c r="L149" s="442">
        <f t="shared" si="42"/>
        <v>22.590244756081496</v>
      </c>
      <c r="M149" s="442">
        <f t="shared" si="42"/>
        <v>23.283900479826272</v>
      </c>
      <c r="N149" s="267"/>
      <c r="O149" s="944"/>
    </row>
    <row r="150" spans="2:15" s="22" customFormat="1" ht="11.25" customHeight="1">
      <c r="B150" s="24"/>
      <c r="C150" s="441" t="s">
        <v>4</v>
      </c>
      <c r="D150" s="442">
        <f t="shared" si="42"/>
        <v>15.288434816240819</v>
      </c>
      <c r="E150" s="442">
        <f t="shared" si="42"/>
        <v>19.026776144938363</v>
      </c>
      <c r="F150" s="442">
        <f t="shared" si="42"/>
        <v>14.272495852150627</v>
      </c>
      <c r="G150" s="442">
        <f t="shared" si="42"/>
        <v>16.211613520785694</v>
      </c>
      <c r="H150" s="442">
        <f t="shared" si="42"/>
        <v>19.986039682278893</v>
      </c>
      <c r="I150" s="442">
        <f t="shared" si="42"/>
        <v>14.111611292726502</v>
      </c>
      <c r="J150" s="442">
        <f t="shared" si="42"/>
        <v>17.097031040844428</v>
      </c>
      <c r="K150" s="442">
        <f t="shared" si="42"/>
        <v>14.127830742911573</v>
      </c>
      <c r="L150" s="442">
        <f t="shared" si="42"/>
        <v>4.3180835052224804</v>
      </c>
      <c r="M150" s="442">
        <f t="shared" si="42"/>
        <v>2.004492186594665</v>
      </c>
      <c r="N150" s="267"/>
      <c r="O150" s="944"/>
    </row>
    <row r="151" spans="2:15" s="22" customFormat="1" ht="11.25" customHeight="1">
      <c r="B151" s="24"/>
      <c r="C151" s="441" t="s">
        <v>66</v>
      </c>
      <c r="D151" s="442">
        <f t="shared" si="42"/>
        <v>-3.7877668950058417E-3</v>
      </c>
      <c r="E151" s="442">
        <f t="shared" si="42"/>
        <v>-1.419688180126106E-3</v>
      </c>
      <c r="F151" s="442">
        <f t="shared" si="42"/>
        <v>-7.7448831306023663E-4</v>
      </c>
      <c r="G151" s="442">
        <f t="shared" si="42"/>
        <v>-3.2366583697106835E-4</v>
      </c>
      <c r="H151" s="442">
        <f t="shared" si="42"/>
        <v>6.5437760243148847E-6</v>
      </c>
      <c r="I151" s="442">
        <f t="shared" si="42"/>
        <v>9.4719865168574542E-8</v>
      </c>
      <c r="J151" s="442">
        <f t="shared" si="42"/>
        <v>-4.0302380735065794E-10</v>
      </c>
      <c r="K151" s="442">
        <f t="shared" si="42"/>
        <v>-4.0502900300959563E-10</v>
      </c>
      <c r="L151" s="442">
        <f t="shared" si="42"/>
        <v>-4.0466740089623919E-10</v>
      </c>
      <c r="M151" s="442">
        <f t="shared" si="42"/>
        <v>0</v>
      </c>
      <c r="N151" s="267"/>
      <c r="O151" s="944"/>
    </row>
    <row r="152" spans="2:15" s="22" customFormat="1" ht="11.25" customHeight="1">
      <c r="B152" s="24"/>
      <c r="C152" s="441" t="s">
        <v>67</v>
      </c>
      <c r="D152" s="442">
        <f>D135/D$143*100</f>
        <v>18.610272065549339</v>
      </c>
      <c r="E152" s="442">
        <f t="shared" ref="E152:M152" si="43">E135/E$143*100</f>
        <v>13.895408777320146</v>
      </c>
      <c r="F152" s="442">
        <f t="shared" si="43"/>
        <v>9.2838462808199758</v>
      </c>
      <c r="G152" s="442">
        <f t="shared" si="43"/>
        <v>8.3393053347565242</v>
      </c>
      <c r="H152" s="442">
        <f t="shared" si="43"/>
        <v>9.8580129386897752</v>
      </c>
      <c r="I152" s="442">
        <f t="shared" si="43"/>
        <v>10.263226394622301</v>
      </c>
      <c r="J152" s="442">
        <f t="shared" si="43"/>
        <v>13.560937323214336</v>
      </c>
      <c r="K152" s="442">
        <f t="shared" si="43"/>
        <v>10.693949607176121</v>
      </c>
      <c r="L152" s="442">
        <f t="shared" si="43"/>
        <v>20.696008324712714</v>
      </c>
      <c r="M152" s="442">
        <f t="shared" si="43"/>
        <v>16.017608055605205</v>
      </c>
      <c r="N152" s="267"/>
      <c r="O152" s="944"/>
    </row>
    <row r="153" spans="2:15" s="22" customFormat="1" ht="11.25" customHeight="1">
      <c r="B153" s="24"/>
      <c r="C153" s="441" t="s">
        <v>207</v>
      </c>
      <c r="D153" s="442">
        <f t="shared" si="42"/>
        <v>15.932812540279501</v>
      </c>
      <c r="E153" s="442">
        <f t="shared" si="42"/>
        <v>17.931630648272353</v>
      </c>
      <c r="F153" s="442">
        <f t="shared" si="42"/>
        <v>20.911644586914633</v>
      </c>
      <c r="G153" s="442">
        <f t="shared" si="42"/>
        <v>19.993580501203517</v>
      </c>
      <c r="H153" s="442">
        <f t="shared" si="42"/>
        <v>18.789387745786847</v>
      </c>
      <c r="I153" s="442">
        <f t="shared" si="42"/>
        <v>19.064151852570774</v>
      </c>
      <c r="J153" s="442">
        <f t="shared" si="42"/>
        <v>19.146897740793491</v>
      </c>
      <c r="K153" s="442">
        <f t="shared" si="42"/>
        <v>19.828479615391569</v>
      </c>
      <c r="L153" s="442">
        <f t="shared" si="42"/>
        <v>21.48818477750304</v>
      </c>
      <c r="M153" s="442">
        <f t="shared" si="42"/>
        <v>22.464800804649585</v>
      </c>
      <c r="N153" s="267"/>
      <c r="O153" s="944"/>
    </row>
    <row r="154" spans="2:15" s="22" customFormat="1" ht="11.25" customHeight="1">
      <c r="B154" s="24"/>
      <c r="C154" s="441" t="s">
        <v>208</v>
      </c>
      <c r="D154" s="442">
        <f t="shared" si="42"/>
        <v>2.6882201482714092</v>
      </c>
      <c r="E154" s="442">
        <f t="shared" si="42"/>
        <v>2.9156316953719466</v>
      </c>
      <c r="F154" s="442">
        <f t="shared" si="42"/>
        <v>3.0469737399301184</v>
      </c>
      <c r="G154" s="442">
        <f t="shared" si="42"/>
        <v>3.080884892522131</v>
      </c>
      <c r="H154" s="442">
        <f t="shared" si="42"/>
        <v>3.0892996251311611</v>
      </c>
      <c r="I154" s="442">
        <f t="shared" si="42"/>
        <v>3.0549043707397647</v>
      </c>
      <c r="J154" s="442">
        <f t="shared" si="42"/>
        <v>3.2244774778520018</v>
      </c>
      <c r="K154" s="442">
        <f t="shared" si="42"/>
        <v>2.9893358288023459</v>
      </c>
      <c r="L154" s="442">
        <f t="shared" si="42"/>
        <v>3.5821050592732995</v>
      </c>
      <c r="M154" s="442">
        <f t="shared" si="42"/>
        <v>6.2273834883974484</v>
      </c>
      <c r="N154" s="267"/>
      <c r="O154" s="944"/>
    </row>
    <row r="155" spans="2:15" s="22" customFormat="1" ht="11.25" customHeight="1">
      <c r="B155" s="24"/>
      <c r="C155" s="441" t="s">
        <v>209</v>
      </c>
      <c r="D155" s="442">
        <f t="shared" si="42"/>
        <v>0.70427713370083256</v>
      </c>
      <c r="E155" s="442">
        <f t="shared" si="42"/>
        <v>1.283720636696887</v>
      </c>
      <c r="F155" s="442">
        <f t="shared" si="42"/>
        <v>1.7090900440413774</v>
      </c>
      <c r="G155" s="442">
        <f t="shared" si="42"/>
        <v>1.9579976236010539</v>
      </c>
      <c r="H155" s="442">
        <f t="shared" si="42"/>
        <v>2.0024456754427602</v>
      </c>
      <c r="I155" s="442">
        <f t="shared" si="42"/>
        <v>2.0440150700258966</v>
      </c>
      <c r="J155" s="442">
        <f t="shared" si="42"/>
        <v>2.1553521639746362</v>
      </c>
      <c r="K155" s="442">
        <f t="shared" si="42"/>
        <v>1.79198062175898</v>
      </c>
      <c r="L155" s="442">
        <f t="shared" si="42"/>
        <v>2.0906862633565311</v>
      </c>
      <c r="M155" s="442">
        <f t="shared" si="42"/>
        <v>1.8951878329078242</v>
      </c>
      <c r="N155" s="267"/>
      <c r="O155" s="944"/>
    </row>
    <row r="156" spans="2:15" s="22" customFormat="1" ht="11.25" customHeight="1">
      <c r="B156" s="24"/>
      <c r="C156" s="449" t="s">
        <v>260</v>
      </c>
      <c r="D156" s="442">
        <f t="shared" si="42"/>
        <v>1.4016869737105169</v>
      </c>
      <c r="E156" s="442">
        <f t="shared" si="42"/>
        <v>1.4084510486195927</v>
      </c>
      <c r="F156" s="442">
        <f t="shared" si="42"/>
        <v>1.664357154200869</v>
      </c>
      <c r="G156" s="442">
        <f t="shared" si="42"/>
        <v>1.5026037650872519</v>
      </c>
      <c r="H156" s="442">
        <f t="shared" si="42"/>
        <v>1.3477259730795519</v>
      </c>
      <c r="I156" s="442">
        <f t="shared" si="42"/>
        <v>1.3764688138018499</v>
      </c>
      <c r="J156" s="442">
        <f t="shared" si="42"/>
        <v>1.4505455068121553</v>
      </c>
      <c r="K156" s="442">
        <f t="shared" si="42"/>
        <v>1.4367087205381843</v>
      </c>
      <c r="L156" s="442">
        <f t="shared" si="42"/>
        <v>1.4595553070269014</v>
      </c>
      <c r="M156" s="442">
        <f t="shared" si="42"/>
        <v>1.8667826525289797</v>
      </c>
      <c r="N156" s="267"/>
      <c r="O156" s="944"/>
    </row>
    <row r="157" spans="2:15" s="22" customFormat="1" ht="11.25" customHeight="1">
      <c r="B157" s="24"/>
      <c r="C157" s="449" t="s">
        <v>219</v>
      </c>
      <c r="D157" s="442">
        <f t="shared" si="42"/>
        <v>11.559296033115773</v>
      </c>
      <c r="E157" s="442">
        <f t="shared" si="42"/>
        <v>12.071199744260971</v>
      </c>
      <c r="F157" s="442">
        <f t="shared" si="42"/>
        <v>11.85559871794297</v>
      </c>
      <c r="G157" s="442">
        <f t="shared" si="42"/>
        <v>9.5268035585734125</v>
      </c>
      <c r="H157" s="442">
        <f t="shared" si="42"/>
        <v>9.9110870965052715</v>
      </c>
      <c r="I157" s="442">
        <f t="shared" si="42"/>
        <v>10.428835406560534</v>
      </c>
      <c r="J157" s="442">
        <f t="shared" si="42"/>
        <v>11.355422460502684</v>
      </c>
      <c r="K157" s="442">
        <f t="shared" si="42"/>
        <v>11.734412300464376</v>
      </c>
      <c r="L157" s="442">
        <f t="shared" si="42"/>
        <v>11.970349671335217</v>
      </c>
      <c r="M157" s="442">
        <f t="shared" si="42"/>
        <v>11.264462492159533</v>
      </c>
      <c r="N157" s="267"/>
      <c r="O157" s="944"/>
    </row>
    <row r="158" spans="2:15" s="22" customFormat="1" ht="11.25" customHeight="1">
      <c r="B158" s="24"/>
      <c r="C158" s="441" t="s">
        <v>419</v>
      </c>
      <c r="D158" s="442">
        <f t="shared" si="42"/>
        <v>0.43904390399961352</v>
      </c>
      <c r="E158" s="442">
        <f t="shared" si="42"/>
        <v>0.54568817387304358</v>
      </c>
      <c r="F158" s="442">
        <f t="shared" si="42"/>
        <v>0.57725463226962659</v>
      </c>
      <c r="G158" s="442">
        <f t="shared" si="42"/>
        <v>0.72388463634036193</v>
      </c>
      <c r="H158" s="442">
        <f t="shared" si="42"/>
        <v>0.91541777503473276</v>
      </c>
      <c r="I158" s="442">
        <f t="shared" si="42"/>
        <v>0.99609370932635166</v>
      </c>
      <c r="J158" s="442">
        <f t="shared" si="42"/>
        <v>0.99108747632610694</v>
      </c>
      <c r="K158" s="442">
        <f t="shared" si="42"/>
        <v>0.92907910080395806</v>
      </c>
      <c r="L158" s="442">
        <f t="shared" si="42"/>
        <v>0.83831022092055352</v>
      </c>
      <c r="M158" s="442">
        <f t="shared" si="42"/>
        <v>0.79167717670677096</v>
      </c>
      <c r="N158" s="267"/>
      <c r="O158" s="944"/>
    </row>
    <row r="159" spans="2:15" s="22" customFormat="1" ht="11.25" customHeight="1">
      <c r="B159" s="24"/>
      <c r="C159" s="443" t="s">
        <v>420</v>
      </c>
      <c r="D159" s="442">
        <f t="shared" si="42"/>
        <v>0.23032484468375841</v>
      </c>
      <c r="E159" s="442">
        <f t="shared" si="42"/>
        <v>0.22187126923857567</v>
      </c>
      <c r="F159" s="442">
        <f t="shared" si="42"/>
        <v>0.16879309959309682</v>
      </c>
      <c r="G159" s="442">
        <f t="shared" si="42"/>
        <v>0.21540242006802829</v>
      </c>
      <c r="H159" s="442">
        <f t="shared" si="42"/>
        <v>0.26093807977409994</v>
      </c>
      <c r="I159" s="442">
        <f t="shared" si="42"/>
        <v>0.26188628390298596</v>
      </c>
      <c r="J159" s="442">
        <f t="shared" si="42"/>
        <v>0.2934619598316901</v>
      </c>
      <c r="K159" s="442">
        <f t="shared" si="42"/>
        <v>0.2968743762626288</v>
      </c>
      <c r="L159" s="442">
        <f t="shared" si="42"/>
        <v>0.29903038838383877</v>
      </c>
      <c r="M159" s="442">
        <f t="shared" si="42"/>
        <v>0.25311631735737777</v>
      </c>
      <c r="N159" s="267"/>
      <c r="O159" s="944"/>
    </row>
    <row r="160" spans="2:15" s="22" customFormat="1" ht="11.25" customHeight="1">
      <c r="B160" s="24"/>
      <c r="C160" s="453" t="s">
        <v>0</v>
      </c>
      <c r="D160" s="455">
        <f>SUM(D147:D159)</f>
        <v>99.999999999999986</v>
      </c>
      <c r="E160" s="455">
        <f t="shared" ref="E160:M160" si="44">SUM(E147:E159)</f>
        <v>100</v>
      </c>
      <c r="F160" s="455">
        <f t="shared" si="44"/>
        <v>100.00000000000003</v>
      </c>
      <c r="G160" s="455">
        <f t="shared" si="44"/>
        <v>100.00000000000004</v>
      </c>
      <c r="H160" s="455">
        <f t="shared" si="44"/>
        <v>99.999999999999986</v>
      </c>
      <c r="I160" s="455">
        <f t="shared" si="44"/>
        <v>99.999999999999986</v>
      </c>
      <c r="J160" s="455">
        <f t="shared" si="44"/>
        <v>100</v>
      </c>
      <c r="K160" s="455">
        <f t="shared" si="44"/>
        <v>99.999999999999972</v>
      </c>
      <c r="L160" s="455">
        <f t="shared" si="44"/>
        <v>100.00000000000001</v>
      </c>
      <c r="M160" s="455">
        <f t="shared" si="44"/>
        <v>100.00000000000001</v>
      </c>
      <c r="N160" s="267"/>
      <c r="O160" s="24"/>
    </row>
    <row r="161" spans="2:14" s="22" customFormat="1" ht="11.25" customHeight="1">
      <c r="B161" s="24"/>
      <c r="C161" s="7"/>
      <c r="D161" s="843"/>
      <c r="E161" s="843"/>
      <c r="F161" s="843"/>
      <c r="G161" s="843"/>
      <c r="H161" s="843"/>
      <c r="I161" s="843"/>
      <c r="J161" s="843"/>
      <c r="K161" s="843"/>
      <c r="L161" s="843"/>
      <c r="M161" s="843"/>
      <c r="N161" s="260"/>
    </row>
    <row r="162" spans="2:14" s="22" customFormat="1" ht="11.25" customHeight="1">
      <c r="B162" s="24"/>
      <c r="C162" s="7" t="s">
        <v>262</v>
      </c>
      <c r="D162" s="217"/>
      <c r="E162" s="844"/>
      <c r="F162" s="844"/>
      <c r="G162" s="844"/>
      <c r="H162" s="844"/>
      <c r="I162" s="844"/>
      <c r="J162" s="844"/>
      <c r="K162" s="844"/>
      <c r="L162" s="844"/>
      <c r="M162" s="844"/>
      <c r="N162" s="24"/>
    </row>
    <row r="163" spans="2:14" s="22" customFormat="1" ht="11.25" customHeight="1">
      <c r="B163" s="24"/>
      <c r="C163" s="499"/>
      <c r="D163" s="1096">
        <v>2019</v>
      </c>
      <c r="E163" s="1096"/>
      <c r="F163" s="1096">
        <v>2020</v>
      </c>
      <c r="G163" s="1096"/>
      <c r="H163" s="217"/>
      <c r="I163" s="217"/>
      <c r="J163" s="217"/>
      <c r="K163" s="217"/>
      <c r="L163" s="217"/>
      <c r="M163" s="85"/>
      <c r="N163" s="24"/>
    </row>
    <row r="164" spans="2:14" s="22" customFormat="1" ht="11.25" customHeight="1">
      <c r="B164" s="24"/>
      <c r="C164" s="448"/>
      <c r="D164" s="448" t="s">
        <v>8</v>
      </c>
      <c r="E164" s="448" t="s">
        <v>9</v>
      </c>
      <c r="F164" s="448" t="s">
        <v>8</v>
      </c>
      <c r="G164" s="448" t="s">
        <v>9</v>
      </c>
      <c r="H164" s="217"/>
      <c r="I164" s="217"/>
      <c r="J164" s="217"/>
      <c r="K164" s="217"/>
      <c r="L164" s="217"/>
      <c r="M164" s="260"/>
      <c r="N164" s="24"/>
    </row>
    <row r="165" spans="2:14" s="22" customFormat="1" ht="11.25" customHeight="1">
      <c r="B165" s="24"/>
      <c r="C165" s="441" t="s">
        <v>205</v>
      </c>
      <c r="D165" s="450">
        <f>L130</f>
        <v>24715.505746512001</v>
      </c>
      <c r="E165" s="481">
        <f>(D165/$D$171)*100</f>
        <v>25.696997276761895</v>
      </c>
      <c r="F165" s="450">
        <f>M130</f>
        <v>30610.772670926002</v>
      </c>
      <c r="G165" s="481">
        <f>(F165/$F$171)*100</f>
        <v>28.100495034439511</v>
      </c>
      <c r="H165" s="217"/>
      <c r="I165" s="217"/>
      <c r="J165" s="217"/>
      <c r="K165" s="217"/>
      <c r="L165" s="217"/>
      <c r="M165" s="217"/>
      <c r="N165" s="24"/>
    </row>
    <row r="166" spans="2:14" s="22" customFormat="1" ht="11.25" customHeight="1">
      <c r="B166" s="24"/>
      <c r="C166" s="441" t="s">
        <v>207</v>
      </c>
      <c r="D166" s="450">
        <f>L136</f>
        <v>53100.854504000003</v>
      </c>
      <c r="E166" s="481">
        <f>(D166/$D$171)*100</f>
        <v>55.209572791185494</v>
      </c>
      <c r="F166" s="450">
        <f>M136</f>
        <v>53795.318484999996</v>
      </c>
      <c r="G166" s="481">
        <f>(F166/$F$171)*100</f>
        <v>49.383760946342193</v>
      </c>
      <c r="H166" s="217"/>
      <c r="I166" s="217"/>
      <c r="J166" s="217"/>
      <c r="K166" s="217"/>
      <c r="L166" s="217"/>
      <c r="M166" s="217"/>
      <c r="N166" s="24"/>
    </row>
    <row r="167" spans="2:14" s="22" customFormat="1" ht="11.25" customHeight="1">
      <c r="B167" s="24"/>
      <c r="C167" s="441" t="s">
        <v>208</v>
      </c>
      <c r="D167" s="450">
        <f>L137</f>
        <v>8851.9733770000094</v>
      </c>
      <c r="E167" s="481">
        <f t="shared" ref="E167:E170" si="45">(D167/$D$171)*100</f>
        <v>9.2034991351467621</v>
      </c>
      <c r="F167" s="450">
        <f>M137</f>
        <v>14912.399223999999</v>
      </c>
      <c r="G167" s="481">
        <f t="shared" ref="G167:G170" si="46">(F167/$F$171)*100</f>
        <v>13.689487843069042</v>
      </c>
      <c r="H167" s="217"/>
      <c r="I167" s="217"/>
      <c r="J167" s="217"/>
      <c r="K167" s="217"/>
      <c r="L167" s="217"/>
      <c r="M167" s="217"/>
      <c r="N167" s="24"/>
    </row>
    <row r="168" spans="2:14" s="22" customFormat="1" ht="11.25" customHeight="1">
      <c r="B168" s="24"/>
      <c r="C168" s="441" t="s">
        <v>209</v>
      </c>
      <c r="D168" s="450">
        <f>L138</f>
        <v>5166.4311449999996</v>
      </c>
      <c r="E168" s="481">
        <f t="shared" si="45"/>
        <v>5.3715982357504037</v>
      </c>
      <c r="F168" s="450">
        <f>M138</f>
        <v>4538.3101299999998</v>
      </c>
      <c r="G168" s="481">
        <f t="shared" si="46"/>
        <v>4.1661398960352889</v>
      </c>
      <c r="H168" s="217"/>
      <c r="I168" s="217"/>
      <c r="J168" s="217"/>
      <c r="K168" s="217"/>
      <c r="L168" s="217"/>
      <c r="M168" s="217"/>
      <c r="N168" s="24"/>
    </row>
    <row r="169" spans="2:14" s="22" customFormat="1" ht="11.25" customHeight="1">
      <c r="B169" s="24"/>
      <c r="C169" s="441" t="s">
        <v>260</v>
      </c>
      <c r="D169" s="450">
        <f>L139</f>
        <v>3606.802287</v>
      </c>
      <c r="E169" s="481">
        <f t="shared" si="45"/>
        <v>3.7500340675787185</v>
      </c>
      <c r="F169" s="450">
        <f>M139</f>
        <v>4470.2896860000001</v>
      </c>
      <c r="G169" s="481">
        <f t="shared" si="46"/>
        <v>4.1036975601488184</v>
      </c>
      <c r="H169" s="217"/>
      <c r="I169" s="217"/>
      <c r="J169" s="217"/>
      <c r="K169" s="217"/>
      <c r="L169" s="217"/>
      <c r="M169" s="217"/>
      <c r="N169" s="24"/>
    </row>
    <row r="170" spans="2:14" s="22" customFormat="1" ht="11.25" customHeight="1">
      <c r="B170" s="24"/>
      <c r="C170" s="441" t="s">
        <v>369</v>
      </c>
      <c r="D170" s="450">
        <f>L142</f>
        <v>738.95349049999993</v>
      </c>
      <c r="E170" s="481">
        <f t="shared" si="45"/>
        <v>0.76829849357673052</v>
      </c>
      <c r="F170" s="450">
        <f>M142</f>
        <v>606.12480049999999</v>
      </c>
      <c r="G170" s="481">
        <f t="shared" si="46"/>
        <v>0.55641871996515158</v>
      </c>
      <c r="H170" s="217"/>
      <c r="I170" s="217"/>
      <c r="J170" s="217"/>
      <c r="K170" s="217"/>
      <c r="L170" s="217"/>
      <c r="M170" s="217"/>
      <c r="N170" s="24"/>
    </row>
    <row r="171" spans="2:14" s="22" customFormat="1" ht="11.25" customHeight="1">
      <c r="B171" s="24"/>
      <c r="C171" s="453" t="s">
        <v>0</v>
      </c>
      <c r="D171" s="454">
        <f>SUM(D165:D170)</f>
        <v>96180.520550012006</v>
      </c>
      <c r="E171" s="455">
        <f>SUM(E165:E170)</f>
        <v>100</v>
      </c>
      <c r="F171" s="454">
        <f>SUM(F165:F170)</f>
        <v>108933.21499642599</v>
      </c>
      <c r="G171" s="455">
        <f>SUM(G165:G170)</f>
        <v>100.00000000000001</v>
      </c>
      <c r="H171" s="217"/>
      <c r="I171" s="217"/>
      <c r="J171" s="217"/>
      <c r="K171" s="217"/>
      <c r="L171" s="217"/>
      <c r="M171" s="217"/>
      <c r="N171" s="24"/>
    </row>
    <row r="172" spans="2:14" s="22" customFormat="1" ht="11.25" customHeight="1">
      <c r="B172" s="24"/>
      <c r="C172" s="7"/>
      <c r="D172" s="217"/>
      <c r="E172" s="217"/>
      <c r="F172" s="217"/>
      <c r="G172" s="217"/>
      <c r="H172" s="217"/>
      <c r="I172" s="217"/>
      <c r="J172" s="217"/>
      <c r="K172" s="217"/>
      <c r="L172" s="217"/>
      <c r="M172" s="217"/>
      <c r="N172" s="24"/>
    </row>
    <row r="173" spans="2:14" s="22" customFormat="1" ht="11.25" customHeight="1">
      <c r="B173" s="24"/>
      <c r="C173" s="7" t="s">
        <v>561</v>
      </c>
      <c r="N173" s="24"/>
    </row>
    <row r="174" spans="2:14" s="22" customFormat="1" ht="11.25" customHeight="1">
      <c r="B174" s="24"/>
      <c r="C174" s="500"/>
      <c r="D174" s="1095" t="s">
        <v>205</v>
      </c>
      <c r="E174" s="1095"/>
      <c r="F174" s="1095"/>
      <c r="G174" s="1095" t="s">
        <v>207</v>
      </c>
      <c r="H174" s="1095"/>
      <c r="I174" s="1095"/>
      <c r="J174" s="1095" t="s">
        <v>368</v>
      </c>
      <c r="K174" s="1095"/>
      <c r="L174" s="1095"/>
      <c r="N174" s="24"/>
    </row>
    <row r="175" spans="2:14" s="22" customFormat="1" ht="11.25" customHeight="1">
      <c r="B175" s="24"/>
      <c r="C175" s="443"/>
      <c r="D175" s="501" t="s">
        <v>171</v>
      </c>
      <c r="E175" s="501" t="s">
        <v>173</v>
      </c>
      <c r="F175" s="501" t="s">
        <v>172</v>
      </c>
      <c r="G175" s="501" t="s">
        <v>171</v>
      </c>
      <c r="H175" s="501" t="s">
        <v>173</v>
      </c>
      <c r="I175" s="501" t="s">
        <v>172</v>
      </c>
      <c r="J175" s="501" t="s">
        <v>171</v>
      </c>
      <c r="K175" s="501" t="s">
        <v>173</v>
      </c>
      <c r="L175" s="501" t="s">
        <v>172</v>
      </c>
      <c r="N175" s="24"/>
    </row>
    <row r="176" spans="2:14" s="22" customFormat="1" ht="11.25" customHeight="1">
      <c r="B176" s="24"/>
      <c r="C176" s="441" t="s">
        <v>250</v>
      </c>
      <c r="D176" s="442">
        <v>26.893641808724354</v>
      </c>
      <c r="E176" s="442">
        <v>17.239830271086081</v>
      </c>
      <c r="F176" s="442">
        <v>10.969287901712828</v>
      </c>
      <c r="G176" s="442">
        <v>43.170338209880953</v>
      </c>
      <c r="H176" s="442">
        <v>21.110612075907444</v>
      </c>
      <c r="I176" s="993">
        <v>4.0348399404187907</v>
      </c>
      <c r="J176" s="442">
        <v>5.8125722142394878</v>
      </c>
      <c r="K176" s="442">
        <v>3.1755035318880793</v>
      </c>
      <c r="L176" s="442">
        <v>1.1717093298207326</v>
      </c>
      <c r="N176" s="24"/>
    </row>
    <row r="177" spans="2:14" s="22" customFormat="1" ht="11.25" customHeight="1">
      <c r="B177" s="24"/>
      <c r="C177" s="441" t="s">
        <v>251</v>
      </c>
      <c r="D177" s="442">
        <v>21.627309586840614</v>
      </c>
      <c r="E177" s="442">
        <v>14.696637655848081</v>
      </c>
      <c r="F177" s="442">
        <v>7.655942432288743</v>
      </c>
      <c r="G177" s="442">
        <v>50.261556430275689</v>
      </c>
      <c r="H177" s="442">
        <v>21.63231209560438</v>
      </c>
      <c r="I177" s="442">
        <v>6.3285326337791812</v>
      </c>
      <c r="J177" s="442">
        <v>11.074050529191609</v>
      </c>
      <c r="K177" s="442">
        <v>6.0704307249341767</v>
      </c>
      <c r="L177" s="442">
        <v>2.4905358366321511</v>
      </c>
      <c r="N177" s="24"/>
    </row>
    <row r="178" spans="2:14" s="22" customFormat="1" ht="11.25" customHeight="1">
      <c r="B178" s="24"/>
      <c r="C178" s="441" t="s">
        <v>252</v>
      </c>
      <c r="D178" s="442">
        <v>22.101591732992503</v>
      </c>
      <c r="E178" s="442">
        <v>15.547347939090791</v>
      </c>
      <c r="F178" s="442">
        <v>8.2414295503817119</v>
      </c>
      <c r="G178" s="993">
        <v>52.667917266922949</v>
      </c>
      <c r="H178" s="442">
        <v>27.479579604168229</v>
      </c>
      <c r="I178" s="442">
        <v>6.9467257697768003</v>
      </c>
      <c r="J178" s="442">
        <v>11.517571933401674</v>
      </c>
      <c r="K178" s="442">
        <v>6.354896258174219</v>
      </c>
      <c r="L178" s="442">
        <v>3.2219102281764469</v>
      </c>
      <c r="N178" s="24"/>
    </row>
    <row r="179" spans="2:14" s="22" customFormat="1" ht="11.25" customHeight="1">
      <c r="B179" s="24"/>
      <c r="C179" s="441" t="s">
        <v>253</v>
      </c>
      <c r="D179" s="993">
        <v>27.471231204386797</v>
      </c>
      <c r="E179" s="442">
        <v>17.150254004494116</v>
      </c>
      <c r="F179" s="442">
        <v>8.2466044851227593</v>
      </c>
      <c r="G179" s="442">
        <v>47.847506651008615</v>
      </c>
      <c r="H179" s="442">
        <v>21.810468828367835</v>
      </c>
      <c r="I179" s="442">
        <v>7.2742706208618984</v>
      </c>
      <c r="J179" s="442">
        <v>12.033328462509212</v>
      </c>
      <c r="K179" s="442">
        <v>7.9215188034883921</v>
      </c>
      <c r="L179" s="442">
        <v>5.0875101029190315</v>
      </c>
      <c r="N179" s="24"/>
    </row>
    <row r="180" spans="2:14" s="22" customFormat="1" ht="11.25" customHeight="1">
      <c r="B180" s="24"/>
      <c r="C180" s="441" t="s">
        <v>252</v>
      </c>
      <c r="D180" s="442">
        <v>26.928642385065128</v>
      </c>
      <c r="E180" s="442">
        <v>16.694511613325759</v>
      </c>
      <c r="F180" s="442">
        <v>10.399798169783917</v>
      </c>
      <c r="G180" s="442">
        <v>42.414646737810173</v>
      </c>
      <c r="H180" s="442">
        <v>22.733831852225773</v>
      </c>
      <c r="I180" s="442">
        <v>8.6603916668689784</v>
      </c>
      <c r="J180" s="993">
        <v>17.650803444505019</v>
      </c>
      <c r="K180" s="442">
        <v>12.551871435293725</v>
      </c>
      <c r="L180" s="442">
        <v>4.714081226614292</v>
      </c>
      <c r="N180" s="24"/>
    </row>
    <row r="181" spans="2:14" s="22" customFormat="1" ht="11.25" customHeight="1">
      <c r="B181" s="24"/>
      <c r="C181" s="441" t="s">
        <v>254</v>
      </c>
      <c r="D181" s="442">
        <v>19.751710048411912</v>
      </c>
      <c r="E181" s="442">
        <v>12.300071172659125</v>
      </c>
      <c r="F181" s="442">
        <v>8.960261220221172</v>
      </c>
      <c r="G181" s="442">
        <v>38.699046615478572</v>
      </c>
      <c r="H181" s="442">
        <v>17.616716477420287</v>
      </c>
      <c r="I181" s="442">
        <v>7.3649673562145939</v>
      </c>
      <c r="J181" s="442">
        <v>17.187103177999333</v>
      </c>
      <c r="K181" s="442">
        <v>13.427332776390985</v>
      </c>
      <c r="L181" s="442">
        <v>7.3113298043938038</v>
      </c>
      <c r="N181" s="24"/>
    </row>
    <row r="182" spans="2:14" s="22" customFormat="1" ht="11.25" customHeight="1">
      <c r="B182" s="24"/>
      <c r="C182" s="441" t="s">
        <v>254</v>
      </c>
      <c r="D182" s="442">
        <v>12.737335531598276</v>
      </c>
      <c r="E182" s="442">
        <v>8.032831793083572</v>
      </c>
      <c r="F182" s="442">
        <v>6.0397822936314132</v>
      </c>
      <c r="G182" s="442">
        <v>29.535263690027776</v>
      </c>
      <c r="H182" s="442">
        <v>17.929379652935943</v>
      </c>
      <c r="I182" s="442">
        <v>7.4244972631056534</v>
      </c>
      <c r="J182" s="442">
        <v>15.226713189611505</v>
      </c>
      <c r="K182" s="442">
        <v>11.627744436507095</v>
      </c>
      <c r="L182" s="442">
        <v>7.7683255122853332</v>
      </c>
      <c r="N182" s="24"/>
    </row>
    <row r="183" spans="2:14" s="22" customFormat="1" ht="11.25" customHeight="1">
      <c r="B183" s="24"/>
      <c r="C183" s="441" t="s">
        <v>253</v>
      </c>
      <c r="D183" s="442">
        <v>12.614591953531173</v>
      </c>
      <c r="E183" s="442">
        <v>8.8039590576197622</v>
      </c>
      <c r="F183" s="993">
        <v>4.9761608731341411</v>
      </c>
      <c r="G183" s="442">
        <v>32.329453316315067</v>
      </c>
      <c r="H183" s="442">
        <v>16.377624219061271</v>
      </c>
      <c r="I183" s="442">
        <v>4.917077095426774</v>
      </c>
      <c r="J183" s="442">
        <v>15.031148447586064</v>
      </c>
      <c r="K183" s="442">
        <v>11.777514743102255</v>
      </c>
      <c r="L183" s="442">
        <v>6.5176053490738077</v>
      </c>
      <c r="N183" s="24"/>
    </row>
    <row r="184" spans="2:14" s="22" customFormat="1" ht="11.25" customHeight="1">
      <c r="B184" s="24"/>
      <c r="C184" s="441" t="s">
        <v>255</v>
      </c>
      <c r="D184" s="442">
        <v>12.291009343197338</v>
      </c>
      <c r="E184" s="442">
        <v>8.2517069011178599</v>
      </c>
      <c r="F184" s="442">
        <v>5.0569897086468929</v>
      </c>
      <c r="G184" s="442">
        <v>42.08789576782965</v>
      </c>
      <c r="H184" s="442">
        <v>19.480864135069254</v>
      </c>
      <c r="I184" s="442">
        <v>6.2051812010918175</v>
      </c>
      <c r="J184" s="442">
        <v>12.746367569717769</v>
      </c>
      <c r="K184" s="442">
        <v>9.2377551477001028</v>
      </c>
      <c r="L184" s="442">
        <v>3.6113507773255571</v>
      </c>
      <c r="N184" s="24"/>
    </row>
    <row r="185" spans="2:14" s="22" customFormat="1" ht="11.25" customHeight="1">
      <c r="B185" s="24"/>
      <c r="C185" s="441" t="s">
        <v>256</v>
      </c>
      <c r="D185" s="442">
        <v>14.93828891065278</v>
      </c>
      <c r="E185" s="442">
        <v>9.4849517330226316</v>
      </c>
      <c r="F185" s="442">
        <v>5.5748175247686227</v>
      </c>
      <c r="G185" s="442">
        <v>49.6822372572191</v>
      </c>
      <c r="H185" s="442">
        <v>28.408560819852507</v>
      </c>
      <c r="I185" s="442">
        <v>7.8410204864690609</v>
      </c>
      <c r="J185" s="442">
        <v>11.913541558200633</v>
      </c>
      <c r="K185" s="442">
        <v>8.1355211142839661</v>
      </c>
      <c r="L185" s="442">
        <v>1.8042720634643978</v>
      </c>
      <c r="N185" s="24"/>
    </row>
    <row r="186" spans="2:14" s="22" customFormat="1" ht="11.25" customHeight="1">
      <c r="B186" s="24"/>
      <c r="C186" s="441" t="s">
        <v>257</v>
      </c>
      <c r="D186" s="442">
        <v>18.615635271759736</v>
      </c>
      <c r="E186" s="442">
        <v>12.985395641040892</v>
      </c>
      <c r="F186" s="442">
        <v>8.2277759761195295</v>
      </c>
      <c r="G186" s="442">
        <v>46.672372660431215</v>
      </c>
      <c r="H186" s="442">
        <v>21.93019357957326</v>
      </c>
      <c r="I186" s="442">
        <v>5.6350115858591217</v>
      </c>
      <c r="J186" s="442">
        <v>8.7846774206227849</v>
      </c>
      <c r="K186" s="442">
        <v>4.7353253368847037</v>
      </c>
      <c r="L186" s="993">
        <v>1.0250751052170117</v>
      </c>
      <c r="N186" s="24"/>
    </row>
    <row r="187" spans="2:14" s="22" customFormat="1" ht="11.25" customHeight="1">
      <c r="B187" s="24"/>
      <c r="C187" s="443" t="s">
        <v>258</v>
      </c>
      <c r="D187" s="444">
        <v>22.527126771294355</v>
      </c>
      <c r="E187" s="444">
        <v>14.025779072377102</v>
      </c>
      <c r="F187" s="444">
        <v>6.2513060358067669</v>
      </c>
      <c r="G187" s="444">
        <v>49.639969890720756</v>
      </c>
      <c r="H187" s="444">
        <v>32.429029795087189</v>
      </c>
      <c r="I187" s="444">
        <v>8.6101966048699978</v>
      </c>
      <c r="J187" s="444">
        <v>6.3971941218484636</v>
      </c>
      <c r="K187" s="444">
        <v>3.4956501001697995</v>
      </c>
      <c r="L187" s="444">
        <v>1.1621157279372263</v>
      </c>
      <c r="N187" s="24"/>
    </row>
    <row r="188" spans="2:14" s="22" customFormat="1" ht="11.25" customHeight="1">
      <c r="B188" s="24"/>
      <c r="C188" s="7"/>
      <c r="D188" s="1103">
        <f>MAX(D176:D187)</f>
        <v>27.471231204386797</v>
      </c>
      <c r="E188" s="1104"/>
      <c r="F188" s="1103">
        <f>MIN(F176:F187)</f>
        <v>4.9761608731341411</v>
      </c>
      <c r="G188" s="1103">
        <f>MAX(G176:G187)</f>
        <v>52.667917266922949</v>
      </c>
      <c r="H188" s="1104"/>
      <c r="I188" s="1103">
        <f>MIN(I176:I187)</f>
        <v>4.0348399404187907</v>
      </c>
      <c r="J188" s="1103">
        <f>MAX(J176:J187)</f>
        <v>17.650803444505019</v>
      </c>
      <c r="K188" s="1104"/>
      <c r="L188" s="1103">
        <f>MIN(L176:L187)</f>
        <v>1.0250751052170117</v>
      </c>
      <c r="N188" s="24"/>
    </row>
    <row r="189" spans="2:14" s="22" customFormat="1" ht="11.25" customHeight="1">
      <c r="B189" s="24"/>
      <c r="C189" s="7" t="s">
        <v>259</v>
      </c>
      <c r="N189" s="24"/>
    </row>
    <row r="190" spans="2:14" s="236" customFormat="1" ht="48" customHeight="1">
      <c r="B190" s="235"/>
      <c r="C190" s="485"/>
      <c r="D190" s="486" t="s">
        <v>527</v>
      </c>
      <c r="E190" s="486" t="s">
        <v>562</v>
      </c>
      <c r="F190" s="486" t="s">
        <v>263</v>
      </c>
      <c r="G190" s="261"/>
      <c r="I190" s="261"/>
      <c r="N190" s="235"/>
    </row>
    <row r="191" spans="2:14" s="22" customFormat="1" ht="11.25" customHeight="1">
      <c r="B191" s="24"/>
      <c r="C191" s="441" t="s">
        <v>250</v>
      </c>
      <c r="D191" s="450">
        <v>2126.922141256</v>
      </c>
      <c r="E191" s="450">
        <v>3729.0395239300001</v>
      </c>
      <c r="F191" s="450">
        <v>3023.7178450123001</v>
      </c>
      <c r="G191" s="990"/>
      <c r="H191" s="990"/>
      <c r="I191" s="85"/>
      <c r="J191" s="260"/>
      <c r="N191" s="24"/>
    </row>
    <row r="192" spans="2:14" s="22" customFormat="1" ht="11.25" customHeight="1">
      <c r="B192" s="24"/>
      <c r="C192" s="441" t="s">
        <v>251</v>
      </c>
      <c r="D192" s="450">
        <v>2483.1404345720002</v>
      </c>
      <c r="E192" s="450">
        <v>2838.3377134380003</v>
      </c>
      <c r="F192" s="450">
        <v>2936.6228422389004</v>
      </c>
      <c r="G192" s="990"/>
      <c r="H192" s="990"/>
      <c r="I192" s="85"/>
      <c r="J192" s="260"/>
      <c r="N192" s="24"/>
    </row>
    <row r="193" spans="2:14" s="22" customFormat="1" ht="11.25" customHeight="1">
      <c r="B193" s="24"/>
      <c r="C193" s="441" t="s">
        <v>252</v>
      </c>
      <c r="D193" s="450">
        <v>2132.3689869519999</v>
      </c>
      <c r="E193" s="450">
        <v>3113.7620234460001</v>
      </c>
      <c r="F193" s="450">
        <v>3447.7655569912999</v>
      </c>
      <c r="G193" s="990"/>
      <c r="H193" s="990"/>
      <c r="I193" s="85"/>
      <c r="J193" s="260"/>
      <c r="N193" s="24"/>
    </row>
    <row r="194" spans="2:14" s="22" customFormat="1" ht="11.25" customHeight="1">
      <c r="B194" s="24"/>
      <c r="C194" s="441" t="s">
        <v>253</v>
      </c>
      <c r="D194" s="450">
        <v>1925.7686431879999</v>
      </c>
      <c r="E194" s="450">
        <v>2862.0862255259999</v>
      </c>
      <c r="F194" s="450">
        <v>3250.2838426698995</v>
      </c>
      <c r="G194" s="990"/>
      <c r="H194" s="990"/>
      <c r="I194" s="85"/>
      <c r="J194" s="260"/>
      <c r="N194" s="24"/>
    </row>
    <row r="195" spans="2:14" s="22" customFormat="1" ht="11.25" customHeight="1">
      <c r="B195" s="24"/>
      <c r="C195" s="441" t="s">
        <v>252</v>
      </c>
      <c r="D195" s="450">
        <v>1935.0616367760001</v>
      </c>
      <c r="E195" s="450">
        <v>2859.971565626</v>
      </c>
      <c r="F195" s="450">
        <v>3015.0420650341998</v>
      </c>
      <c r="G195" s="990"/>
      <c r="H195" s="990"/>
      <c r="I195" s="85"/>
      <c r="J195" s="260"/>
      <c r="N195" s="24"/>
    </row>
    <row r="196" spans="2:14" s="22" customFormat="1" ht="11.25" customHeight="1">
      <c r="B196" s="24"/>
      <c r="C196" s="441" t="s">
        <v>254</v>
      </c>
      <c r="D196" s="450">
        <v>1626.6262979099999</v>
      </c>
      <c r="E196" s="450">
        <v>2262.29681415</v>
      </c>
      <c r="F196" s="450">
        <v>2441.5741994319001</v>
      </c>
      <c r="G196" s="990"/>
      <c r="H196" s="990"/>
      <c r="I196" s="85"/>
      <c r="J196" s="260"/>
      <c r="N196" s="24"/>
    </row>
    <row r="197" spans="2:14" s="22" customFormat="1" ht="11.25" customHeight="1">
      <c r="B197" s="24"/>
      <c r="C197" s="441" t="s">
        <v>254</v>
      </c>
      <c r="D197" s="450">
        <v>1581.9464948259999</v>
      </c>
      <c r="E197" s="450">
        <v>1836.876773208</v>
      </c>
      <c r="F197" s="450">
        <v>1997.2999952207997</v>
      </c>
      <c r="G197" s="990"/>
      <c r="H197" s="990"/>
      <c r="I197" s="85"/>
      <c r="J197" s="260"/>
      <c r="N197" s="24"/>
    </row>
    <row r="198" spans="2:14" s="22" customFormat="1" ht="11.25" customHeight="1">
      <c r="B198" s="24"/>
      <c r="C198" s="441" t="s">
        <v>253</v>
      </c>
      <c r="D198" s="450">
        <v>1254.7128498279999</v>
      </c>
      <c r="E198" s="450">
        <v>1886.0039274440001</v>
      </c>
      <c r="F198" s="450">
        <v>1606.0770611688999</v>
      </c>
      <c r="G198" s="990"/>
      <c r="H198" s="990"/>
      <c r="I198" s="85"/>
      <c r="J198" s="260"/>
      <c r="N198" s="24"/>
    </row>
    <row r="199" spans="2:14" s="22" customFormat="1" ht="11.25" customHeight="1">
      <c r="B199" s="24"/>
      <c r="C199" s="441" t="s">
        <v>255</v>
      </c>
      <c r="D199" s="450">
        <v>1224.9819326679999</v>
      </c>
      <c r="E199" s="450">
        <v>1678.3274013720002</v>
      </c>
      <c r="F199" s="450">
        <v>1408.4502528083001</v>
      </c>
      <c r="G199" s="990"/>
      <c r="H199" s="990"/>
      <c r="I199" s="85"/>
      <c r="J199" s="260"/>
      <c r="N199" s="24"/>
    </row>
    <row r="200" spans="2:14" s="22" customFormat="1" ht="11.25" customHeight="1">
      <c r="B200" s="24"/>
      <c r="C200" s="441" t="s">
        <v>256</v>
      </c>
      <c r="D200" s="450">
        <v>1122.02994646</v>
      </c>
      <c r="E200" s="450">
        <v>1892.9846669419999</v>
      </c>
      <c r="F200" s="450">
        <v>1471.7369353096999</v>
      </c>
      <c r="G200" s="990"/>
      <c r="H200" s="990"/>
      <c r="I200" s="85"/>
      <c r="J200" s="260"/>
      <c r="N200" s="24"/>
    </row>
    <row r="201" spans="2:14" s="22" customFormat="1" ht="11.25" customHeight="1">
      <c r="B201" s="24"/>
      <c r="C201" s="441" t="s">
        <v>257</v>
      </c>
      <c r="D201" s="450">
        <v>2663.0366553000003</v>
      </c>
      <c r="E201" s="450">
        <v>2459.7328362960002</v>
      </c>
      <c r="F201" s="450">
        <v>2129.9924112414001</v>
      </c>
      <c r="G201" s="990"/>
      <c r="H201" s="990"/>
      <c r="I201" s="85"/>
      <c r="J201" s="260"/>
      <c r="N201" s="24"/>
    </row>
    <row r="202" spans="2:14" s="22" customFormat="1" ht="11.25" customHeight="1">
      <c r="B202" s="24"/>
      <c r="C202" s="443" t="s">
        <v>258</v>
      </c>
      <c r="D202" s="472">
        <v>4638.9097267759998</v>
      </c>
      <c r="E202" s="472">
        <v>3191.3531995479998</v>
      </c>
      <c r="F202" s="472">
        <v>2850.2066083883001</v>
      </c>
      <c r="G202" s="990"/>
      <c r="H202" s="990"/>
      <c r="I202" s="85"/>
      <c r="J202" s="260"/>
      <c r="N202" s="24"/>
    </row>
    <row r="203" spans="2:14" s="22" customFormat="1" ht="11.25" customHeight="1">
      <c r="B203" s="24"/>
      <c r="C203" s="453" t="s">
        <v>0</v>
      </c>
      <c r="D203" s="454">
        <f>SUM(D191:D202)</f>
        <v>24715.505746511997</v>
      </c>
      <c r="E203" s="454">
        <f>SUM(E191:E202)</f>
        <v>30610.772670926002</v>
      </c>
      <c r="F203" s="454"/>
      <c r="G203" s="882"/>
      <c r="H203" s="85"/>
      <c r="I203" s="85"/>
      <c r="J203" s="260"/>
      <c r="N203" s="24"/>
    </row>
    <row r="204" spans="2:14" s="22" customFormat="1" ht="11.25" customHeight="1">
      <c r="B204" s="24"/>
      <c r="C204" s="7"/>
      <c r="D204" s="1105">
        <f>D203-D56</f>
        <v>0</v>
      </c>
      <c r="E204" s="1105">
        <f>E203-E56</f>
        <v>0</v>
      </c>
      <c r="N204" s="24"/>
    </row>
    <row r="205" spans="2:14" s="22" customFormat="1" ht="11.25" customHeight="1">
      <c r="B205" s="112"/>
      <c r="C205" s="113" t="s">
        <v>563</v>
      </c>
      <c r="D205" s="114"/>
      <c r="E205" s="114"/>
      <c r="F205" s="115"/>
      <c r="H205" s="24"/>
    </row>
    <row r="206" spans="2:14" s="22" customFormat="1" ht="11.25" customHeight="1">
      <c r="B206" s="112"/>
      <c r="C206" s="489"/>
      <c r="D206" s="489"/>
      <c r="E206" s="490" t="s">
        <v>143</v>
      </c>
      <c r="F206" s="490"/>
      <c r="G206" s="772"/>
    </row>
    <row r="207" spans="2:14" s="22" customFormat="1" ht="11.25" customHeight="1">
      <c r="B207" s="112"/>
      <c r="C207" s="491"/>
      <c r="D207" s="432" t="s">
        <v>143</v>
      </c>
      <c r="E207" s="432" t="s">
        <v>144</v>
      </c>
      <c r="F207" s="432"/>
      <c r="G207" s="772"/>
    </row>
    <row r="208" spans="2:14" s="22" customFormat="1" ht="11.25" customHeight="1">
      <c r="B208" s="112"/>
      <c r="C208" s="433"/>
      <c r="D208" s="492">
        <v>2020</v>
      </c>
      <c r="E208" s="434" t="s">
        <v>145</v>
      </c>
      <c r="F208" s="434"/>
      <c r="G208" s="772"/>
    </row>
    <row r="209" spans="2:10" s="22" customFormat="1" ht="11.25" customHeight="1">
      <c r="B209" s="112"/>
      <c r="C209" s="493">
        <v>43831</v>
      </c>
      <c r="D209" s="494">
        <v>184.31065313992656</v>
      </c>
      <c r="E209" s="494">
        <v>120.61015823780208</v>
      </c>
      <c r="F209" s="494">
        <f>IF($D209&gt;E209,E209,$D209)</f>
        <v>120.61015823780208</v>
      </c>
      <c r="G209" s="779"/>
      <c r="H209" s="287"/>
      <c r="I209" s="287"/>
      <c r="J209" s="287"/>
    </row>
    <row r="210" spans="2:10" s="22" customFormat="1" ht="11.25" customHeight="1">
      <c r="B210" s="112"/>
      <c r="C210" s="493">
        <v>43832</v>
      </c>
      <c r="D210" s="494">
        <v>192.00076720592654</v>
      </c>
      <c r="E210" s="494">
        <v>120.61015823780208</v>
      </c>
      <c r="F210" s="494">
        <f t="shared" ref="F210:F273" si="47">IF($D210&gt;E210,E210,$D210)</f>
        <v>120.61015823780208</v>
      </c>
      <c r="G210" s="779"/>
      <c r="H210" s="287"/>
      <c r="I210" s="287"/>
      <c r="J210" s="287"/>
    </row>
    <row r="211" spans="2:10" s="22" customFormat="1" ht="11.25" customHeight="1">
      <c r="B211" s="112"/>
      <c r="C211" s="493">
        <v>43833</v>
      </c>
      <c r="D211" s="494">
        <v>184.82575559392654</v>
      </c>
      <c r="E211" s="494">
        <v>120.61015823780208</v>
      </c>
      <c r="F211" s="494">
        <f t="shared" si="47"/>
        <v>120.61015823780208</v>
      </c>
      <c r="G211" s="779"/>
      <c r="H211" s="287"/>
      <c r="I211" s="287"/>
      <c r="J211" s="287"/>
    </row>
    <row r="212" spans="2:10" s="22" customFormat="1" ht="11.25" customHeight="1">
      <c r="B212" s="112"/>
      <c r="C212" s="493">
        <v>43834</v>
      </c>
      <c r="D212" s="494">
        <v>172.7011760039247</v>
      </c>
      <c r="E212" s="494">
        <v>120.61015823780208</v>
      </c>
      <c r="F212" s="494">
        <f t="shared" si="47"/>
        <v>120.61015823780208</v>
      </c>
      <c r="G212" s="779"/>
      <c r="H212" s="287"/>
      <c r="I212" s="287"/>
      <c r="J212" s="287"/>
    </row>
    <row r="213" spans="2:10" s="22" customFormat="1" ht="11.25" customHeight="1">
      <c r="B213" s="112"/>
      <c r="C213" s="493">
        <v>43835</v>
      </c>
      <c r="D213" s="494">
        <v>159.62935820392653</v>
      </c>
      <c r="E213" s="494">
        <v>120.61015823780208</v>
      </c>
      <c r="F213" s="494">
        <f t="shared" si="47"/>
        <v>120.61015823780208</v>
      </c>
      <c r="G213" s="779"/>
      <c r="H213" s="287"/>
      <c r="I213" s="287"/>
      <c r="J213" s="287"/>
    </row>
    <row r="214" spans="2:10" s="22" customFormat="1" ht="11.25" customHeight="1">
      <c r="B214" s="112"/>
      <c r="C214" s="493">
        <v>43836</v>
      </c>
      <c r="D214" s="494">
        <v>163.17843949992655</v>
      </c>
      <c r="E214" s="494">
        <v>120.61015823780208</v>
      </c>
      <c r="F214" s="494">
        <f t="shared" si="47"/>
        <v>120.61015823780208</v>
      </c>
      <c r="G214" s="779"/>
      <c r="H214" s="287"/>
      <c r="I214" s="287"/>
      <c r="J214" s="287"/>
    </row>
    <row r="215" spans="2:10" s="22" customFormat="1" ht="11.25" customHeight="1">
      <c r="B215" s="112"/>
      <c r="C215" s="493">
        <v>43837</v>
      </c>
      <c r="D215" s="494">
        <v>178.44633406792653</v>
      </c>
      <c r="E215" s="494">
        <v>120.61015823780208</v>
      </c>
      <c r="F215" s="494">
        <f t="shared" si="47"/>
        <v>120.61015823780208</v>
      </c>
      <c r="G215" s="779"/>
      <c r="H215" s="287"/>
      <c r="I215" s="287"/>
      <c r="J215" s="287"/>
    </row>
    <row r="216" spans="2:10" s="22" customFormat="1" ht="11.25" customHeight="1">
      <c r="B216" s="112"/>
      <c r="C216" s="493">
        <v>43838</v>
      </c>
      <c r="D216" s="494">
        <v>184.37766332720474</v>
      </c>
      <c r="E216" s="494">
        <v>120.61015823780208</v>
      </c>
      <c r="F216" s="494">
        <f t="shared" si="47"/>
        <v>120.61015823780208</v>
      </c>
      <c r="G216" s="779"/>
      <c r="H216" s="287"/>
      <c r="I216" s="287"/>
      <c r="J216" s="287"/>
    </row>
    <row r="217" spans="2:10" s="22" customFormat="1" ht="11.25" customHeight="1">
      <c r="B217" s="112"/>
      <c r="C217" s="493">
        <v>43839</v>
      </c>
      <c r="D217" s="494">
        <v>167.81118605720474</v>
      </c>
      <c r="E217" s="494">
        <v>120.61015823780208</v>
      </c>
      <c r="F217" s="494">
        <f t="shared" si="47"/>
        <v>120.61015823780208</v>
      </c>
      <c r="G217" s="779"/>
      <c r="H217" s="287"/>
      <c r="I217" s="287"/>
      <c r="J217" s="287"/>
    </row>
    <row r="218" spans="2:10" s="22" customFormat="1" ht="11.25" customHeight="1">
      <c r="B218" s="112"/>
      <c r="C218" s="493">
        <v>43840</v>
      </c>
      <c r="D218" s="494">
        <v>172.55013010720475</v>
      </c>
      <c r="E218" s="494">
        <v>120.61015823780208</v>
      </c>
      <c r="F218" s="494">
        <f t="shared" si="47"/>
        <v>120.61015823780208</v>
      </c>
      <c r="G218" s="779"/>
      <c r="H218" s="287"/>
      <c r="I218" s="287"/>
      <c r="J218" s="287"/>
    </row>
    <row r="219" spans="2:10" s="22" customFormat="1" ht="11.25" customHeight="1">
      <c r="B219" s="112"/>
      <c r="C219" s="493">
        <v>43841</v>
      </c>
      <c r="D219" s="494">
        <v>146.47955262920476</v>
      </c>
      <c r="E219" s="494">
        <v>120.61015823780208</v>
      </c>
      <c r="F219" s="494">
        <f t="shared" si="47"/>
        <v>120.61015823780208</v>
      </c>
      <c r="G219" s="779"/>
      <c r="H219" s="287"/>
      <c r="I219" s="287"/>
      <c r="J219" s="287"/>
    </row>
    <row r="220" spans="2:10" s="22" customFormat="1" ht="11.25" customHeight="1">
      <c r="B220" s="112"/>
      <c r="C220" s="493">
        <v>43842</v>
      </c>
      <c r="D220" s="494">
        <v>143.21789412520474</v>
      </c>
      <c r="E220" s="494">
        <v>120.61015823780208</v>
      </c>
      <c r="F220" s="494">
        <f t="shared" si="47"/>
        <v>120.61015823780208</v>
      </c>
      <c r="G220" s="779"/>
      <c r="H220" s="287"/>
      <c r="I220" s="287"/>
      <c r="J220" s="287"/>
    </row>
    <row r="221" spans="2:10" s="22" customFormat="1" ht="11.25" customHeight="1">
      <c r="B221" s="112"/>
      <c r="C221" s="493">
        <v>43843</v>
      </c>
      <c r="D221" s="494">
        <v>168.05978188120474</v>
      </c>
      <c r="E221" s="494">
        <v>120.61015823780208</v>
      </c>
      <c r="F221" s="494">
        <f t="shared" si="47"/>
        <v>120.61015823780208</v>
      </c>
      <c r="G221" s="779"/>
      <c r="H221" s="287"/>
      <c r="I221" s="287"/>
      <c r="J221" s="287"/>
    </row>
    <row r="222" spans="2:10" s="22" customFormat="1" ht="11.25" customHeight="1">
      <c r="B222" s="112"/>
      <c r="C222" s="493">
        <v>43844</v>
      </c>
      <c r="D222" s="494">
        <v>162.00581978920474</v>
      </c>
      <c r="E222" s="494">
        <v>120.61015823780208</v>
      </c>
      <c r="F222" s="494">
        <f t="shared" si="47"/>
        <v>120.61015823780208</v>
      </c>
      <c r="G222" s="779"/>
      <c r="H222" s="287"/>
      <c r="I222" s="287"/>
      <c r="J222" s="287"/>
    </row>
    <row r="223" spans="2:10" s="22" customFormat="1" ht="11.25" customHeight="1">
      <c r="B223" s="112"/>
      <c r="C223" s="493">
        <v>43845</v>
      </c>
      <c r="D223" s="494">
        <v>109.51591220692852</v>
      </c>
      <c r="E223" s="494">
        <v>120.61015823780208</v>
      </c>
      <c r="F223" s="494">
        <f t="shared" si="47"/>
        <v>109.51591220692852</v>
      </c>
      <c r="G223" s="779"/>
      <c r="H223" s="287"/>
      <c r="I223" s="287"/>
      <c r="J223" s="287"/>
    </row>
    <row r="224" spans="2:10" s="22" customFormat="1" ht="11.25" customHeight="1">
      <c r="B224" s="112"/>
      <c r="C224" s="493">
        <v>43846</v>
      </c>
      <c r="D224" s="494">
        <v>102.83626179493038</v>
      </c>
      <c r="E224" s="494">
        <v>120.61015823780208</v>
      </c>
      <c r="F224" s="494">
        <f t="shared" si="47"/>
        <v>102.83626179493038</v>
      </c>
      <c r="G224" s="779"/>
      <c r="H224" s="287"/>
      <c r="I224" s="287"/>
      <c r="J224" s="287"/>
    </row>
    <row r="225" spans="2:10" s="22" customFormat="1" ht="11.25" customHeight="1">
      <c r="B225" s="112"/>
      <c r="C225" s="493">
        <v>43847</v>
      </c>
      <c r="D225" s="494">
        <v>95.593275680928514</v>
      </c>
      <c r="E225" s="494">
        <v>120.61015823780208</v>
      </c>
      <c r="F225" s="494">
        <f t="shared" si="47"/>
        <v>95.593275680928514</v>
      </c>
      <c r="G225" s="779"/>
      <c r="H225" s="287"/>
      <c r="I225" s="287"/>
      <c r="J225" s="287"/>
    </row>
    <row r="226" spans="2:10" s="22" customFormat="1" ht="11.25" customHeight="1">
      <c r="B226" s="112"/>
      <c r="C226" s="493">
        <v>43848</v>
      </c>
      <c r="D226" s="494">
        <v>78.560293868930387</v>
      </c>
      <c r="E226" s="494">
        <v>120.61015823780208</v>
      </c>
      <c r="F226" s="494">
        <f t="shared" si="47"/>
        <v>78.560293868930387</v>
      </c>
      <c r="G226" s="779"/>
      <c r="H226" s="287"/>
      <c r="I226" s="287"/>
      <c r="J226" s="287"/>
    </row>
    <row r="227" spans="2:10" s="22" customFormat="1" ht="11.25" customHeight="1">
      <c r="B227" s="112"/>
      <c r="C227" s="493">
        <v>43849</v>
      </c>
      <c r="D227" s="494">
        <v>81.28734691492852</v>
      </c>
      <c r="E227" s="494">
        <v>120.61015823780208</v>
      </c>
      <c r="F227" s="494">
        <f t="shared" si="47"/>
        <v>81.28734691492852</v>
      </c>
      <c r="G227" s="779"/>
      <c r="H227" s="287"/>
      <c r="I227" s="287"/>
      <c r="J227" s="287"/>
    </row>
    <row r="228" spans="2:10" s="22" customFormat="1" ht="11.25" customHeight="1">
      <c r="B228" s="112"/>
      <c r="C228" s="493">
        <v>43850</v>
      </c>
      <c r="D228" s="494">
        <v>107.22600599893039</v>
      </c>
      <c r="E228" s="494">
        <v>120.61015823780208</v>
      </c>
      <c r="F228" s="494">
        <f t="shared" si="47"/>
        <v>107.22600599893039</v>
      </c>
      <c r="G228" s="779"/>
      <c r="H228" s="287"/>
      <c r="I228" s="287"/>
      <c r="J228" s="287"/>
    </row>
    <row r="229" spans="2:10" s="22" customFormat="1" ht="11.25" customHeight="1">
      <c r="B229" s="112"/>
      <c r="C229" s="493">
        <v>43851</v>
      </c>
      <c r="D229" s="494">
        <v>110.01404580092853</v>
      </c>
      <c r="E229" s="494">
        <v>120.61015823780208</v>
      </c>
      <c r="F229" s="494">
        <f t="shared" si="47"/>
        <v>110.01404580092853</v>
      </c>
      <c r="G229" s="779"/>
      <c r="H229" s="287"/>
      <c r="I229" s="287"/>
      <c r="J229" s="287"/>
    </row>
    <row r="230" spans="2:10" s="22" customFormat="1" ht="11.25" customHeight="1">
      <c r="B230" s="112"/>
      <c r="C230" s="493">
        <v>43852</v>
      </c>
      <c r="D230" s="494">
        <v>156.74939822485578</v>
      </c>
      <c r="E230" s="494">
        <v>120.61015823780208</v>
      </c>
      <c r="F230" s="494">
        <f t="shared" si="47"/>
        <v>120.61015823780208</v>
      </c>
      <c r="G230" s="779"/>
      <c r="H230" s="287"/>
      <c r="I230" s="287"/>
      <c r="J230" s="287"/>
    </row>
    <row r="231" spans="2:10" s="22" customFormat="1" ht="11.25" customHeight="1">
      <c r="B231" s="112"/>
      <c r="C231" s="493">
        <v>43853</v>
      </c>
      <c r="D231" s="494">
        <v>153.75199542085761</v>
      </c>
      <c r="E231" s="494">
        <v>120.61015823780208</v>
      </c>
      <c r="F231" s="494">
        <f t="shared" si="47"/>
        <v>120.61015823780208</v>
      </c>
      <c r="G231" s="779"/>
      <c r="H231" s="287"/>
      <c r="I231" s="287"/>
      <c r="J231" s="287"/>
    </row>
    <row r="232" spans="2:10" s="22" customFormat="1" ht="11.25" customHeight="1">
      <c r="B232" s="112"/>
      <c r="C232" s="493">
        <v>43854</v>
      </c>
      <c r="D232" s="494">
        <v>158.32645952485578</v>
      </c>
      <c r="E232" s="494">
        <v>120.61015823780208</v>
      </c>
      <c r="F232" s="494">
        <f t="shared" si="47"/>
        <v>120.61015823780208</v>
      </c>
      <c r="G232" s="779"/>
      <c r="H232" s="287"/>
      <c r="I232" s="287"/>
      <c r="J232" s="287"/>
    </row>
    <row r="233" spans="2:10" s="22" customFormat="1" ht="11.25" customHeight="1">
      <c r="B233" s="112"/>
      <c r="C233" s="493">
        <v>43855</v>
      </c>
      <c r="D233" s="494">
        <v>142.17803514085577</v>
      </c>
      <c r="E233" s="494">
        <v>120.61015823780208</v>
      </c>
      <c r="F233" s="494">
        <f t="shared" si="47"/>
        <v>120.61015823780208</v>
      </c>
      <c r="G233" s="779"/>
      <c r="H233" s="287"/>
      <c r="I233" s="287"/>
      <c r="J233" s="287"/>
    </row>
    <row r="234" spans="2:10" s="22" customFormat="1" ht="11.25" customHeight="1">
      <c r="B234" s="112"/>
      <c r="C234" s="493">
        <v>43856</v>
      </c>
      <c r="D234" s="494">
        <v>113.04152681685576</v>
      </c>
      <c r="E234" s="494">
        <v>120.61015823780208</v>
      </c>
      <c r="F234" s="494">
        <f t="shared" si="47"/>
        <v>113.04152681685576</v>
      </c>
      <c r="G234" s="779"/>
      <c r="H234" s="287"/>
      <c r="I234" s="287"/>
      <c r="J234" s="287"/>
    </row>
    <row r="235" spans="2:10" s="22" customFormat="1" ht="11.25" customHeight="1">
      <c r="B235" s="112"/>
      <c r="C235" s="493">
        <v>43857</v>
      </c>
      <c r="D235" s="494">
        <v>106.39816320485762</v>
      </c>
      <c r="E235" s="494">
        <v>120.61015823780208</v>
      </c>
      <c r="F235" s="494">
        <f t="shared" si="47"/>
        <v>106.39816320485762</v>
      </c>
      <c r="G235" s="779"/>
      <c r="H235" s="287"/>
      <c r="I235" s="287"/>
      <c r="J235" s="287"/>
    </row>
    <row r="236" spans="2:10" s="22" customFormat="1" ht="11.25" customHeight="1">
      <c r="B236" s="112"/>
      <c r="C236" s="493">
        <v>43858</v>
      </c>
      <c r="D236" s="494">
        <v>117.32437367885576</v>
      </c>
      <c r="E236" s="494">
        <v>120.61015823780208</v>
      </c>
      <c r="F236" s="494">
        <f t="shared" si="47"/>
        <v>117.32437367885576</v>
      </c>
      <c r="G236" s="779"/>
      <c r="H236" s="287"/>
      <c r="I236" s="287"/>
      <c r="J236" s="287"/>
    </row>
    <row r="237" spans="2:10" s="22" customFormat="1" ht="11.25" customHeight="1">
      <c r="B237" s="112"/>
      <c r="C237" s="493">
        <v>43859</v>
      </c>
      <c r="D237" s="494">
        <v>163.13722659618944</v>
      </c>
      <c r="E237" s="494">
        <v>120.61015823780208</v>
      </c>
      <c r="F237" s="494">
        <f t="shared" si="47"/>
        <v>120.61015823780208</v>
      </c>
      <c r="G237" s="779"/>
      <c r="H237" s="287"/>
      <c r="I237" s="287"/>
      <c r="J237" s="287"/>
    </row>
    <row r="238" spans="2:10" s="22" customFormat="1" ht="11.25" customHeight="1">
      <c r="B238" s="112"/>
      <c r="C238" s="493">
        <v>43860</v>
      </c>
      <c r="D238" s="494">
        <v>149.3451413461913</v>
      </c>
      <c r="E238" s="494">
        <v>120.61015823780208</v>
      </c>
      <c r="F238" s="494">
        <f t="shared" si="47"/>
        <v>120.61015823780208</v>
      </c>
      <c r="G238" s="779"/>
      <c r="H238" s="287"/>
      <c r="I238" s="287"/>
      <c r="J238" s="287"/>
    </row>
    <row r="239" spans="2:10" s="22" customFormat="1" ht="11.25" customHeight="1">
      <c r="B239" s="112"/>
      <c r="C239" s="493">
        <v>43861</v>
      </c>
      <c r="D239" s="494">
        <v>156.07046554418571</v>
      </c>
      <c r="E239" s="494">
        <v>120.61015823780208</v>
      </c>
      <c r="F239" s="494">
        <f t="shared" si="47"/>
        <v>120.61015823780208</v>
      </c>
      <c r="G239" s="779"/>
      <c r="H239" s="287"/>
      <c r="I239" s="287"/>
      <c r="J239" s="287"/>
    </row>
    <row r="240" spans="2:10" s="22" customFormat="1" ht="11.25" customHeight="1">
      <c r="B240" s="112"/>
      <c r="C240" s="493">
        <v>43862</v>
      </c>
      <c r="D240" s="494">
        <v>145.24361234219128</v>
      </c>
      <c r="E240" s="494">
        <v>123.04180331015149</v>
      </c>
      <c r="F240" s="494">
        <f t="shared" si="47"/>
        <v>123.04180331015149</v>
      </c>
      <c r="G240" s="779"/>
      <c r="H240" s="287"/>
      <c r="I240" s="287"/>
      <c r="J240" s="287"/>
    </row>
    <row r="241" spans="2:10" s="22" customFormat="1" ht="11.25" customHeight="1">
      <c r="B241" s="112"/>
      <c r="C241" s="493">
        <v>43863</v>
      </c>
      <c r="D241" s="494">
        <v>144.9542028641913</v>
      </c>
      <c r="E241" s="494">
        <v>123.04180331015149</v>
      </c>
      <c r="F241" s="494">
        <f t="shared" si="47"/>
        <v>123.04180331015149</v>
      </c>
      <c r="G241" s="779"/>
      <c r="H241" s="287"/>
      <c r="I241" s="287"/>
      <c r="J241" s="287"/>
    </row>
    <row r="242" spans="2:10" s="22" customFormat="1" ht="11.25" customHeight="1">
      <c r="B242" s="112"/>
      <c r="C242" s="493">
        <v>43864</v>
      </c>
      <c r="D242" s="494">
        <v>153.95653899618944</v>
      </c>
      <c r="E242" s="494">
        <v>123.04180331015149</v>
      </c>
      <c r="F242" s="494">
        <f t="shared" si="47"/>
        <v>123.04180331015149</v>
      </c>
      <c r="G242" s="779"/>
      <c r="H242" s="287"/>
      <c r="I242" s="287"/>
      <c r="J242" s="287"/>
    </row>
    <row r="243" spans="2:10" s="22" customFormat="1" ht="11.25" customHeight="1">
      <c r="B243" s="112"/>
      <c r="C243" s="493">
        <v>43865</v>
      </c>
      <c r="D243" s="494">
        <v>147.45303419619316</v>
      </c>
      <c r="E243" s="494">
        <v>123.04180331015149</v>
      </c>
      <c r="F243" s="494">
        <f t="shared" si="47"/>
        <v>123.04180331015149</v>
      </c>
      <c r="G243" s="779"/>
      <c r="H243" s="287"/>
      <c r="I243" s="287"/>
      <c r="J243" s="287"/>
    </row>
    <row r="244" spans="2:10" s="22" customFormat="1" ht="11.25" customHeight="1">
      <c r="B244" s="112"/>
      <c r="C244" s="493">
        <v>43866</v>
      </c>
      <c r="D244" s="494">
        <v>101.21494766068176</v>
      </c>
      <c r="E244" s="494">
        <v>123.04180331015149</v>
      </c>
      <c r="F244" s="494">
        <f t="shared" si="47"/>
        <v>101.21494766068176</v>
      </c>
      <c r="G244" s="779"/>
      <c r="H244" s="287"/>
      <c r="I244" s="287"/>
      <c r="J244" s="287"/>
    </row>
    <row r="245" spans="2:10" s="22" customFormat="1" ht="11.25" customHeight="1">
      <c r="B245" s="112"/>
      <c r="C245" s="493">
        <v>43867</v>
      </c>
      <c r="D245" s="494">
        <v>119.89483406868176</v>
      </c>
      <c r="E245" s="494">
        <v>123.04180331015149</v>
      </c>
      <c r="F245" s="494">
        <f t="shared" si="47"/>
        <v>119.89483406868176</v>
      </c>
      <c r="G245" s="779"/>
      <c r="H245" s="287"/>
      <c r="I245" s="287"/>
      <c r="J245" s="287"/>
    </row>
    <row r="246" spans="2:10" s="22" customFormat="1" ht="11.25" customHeight="1">
      <c r="B246" s="112"/>
      <c r="C246" s="493">
        <v>43868</v>
      </c>
      <c r="D246" s="494">
        <v>132.52511194868177</v>
      </c>
      <c r="E246" s="494">
        <v>123.04180331015149</v>
      </c>
      <c r="F246" s="494">
        <f t="shared" si="47"/>
        <v>123.04180331015149</v>
      </c>
      <c r="G246" s="779"/>
      <c r="H246" s="287"/>
      <c r="I246" s="287"/>
      <c r="J246" s="287"/>
    </row>
    <row r="247" spans="2:10" s="22" customFormat="1" ht="11.25" customHeight="1">
      <c r="B247" s="112"/>
      <c r="C247" s="493">
        <v>43869</v>
      </c>
      <c r="D247" s="494">
        <v>111.28670961868175</v>
      </c>
      <c r="E247" s="494">
        <v>123.04180331015149</v>
      </c>
      <c r="F247" s="494">
        <f t="shared" si="47"/>
        <v>111.28670961868175</v>
      </c>
      <c r="G247" s="779"/>
      <c r="H247" s="287"/>
      <c r="I247" s="287"/>
      <c r="J247" s="287"/>
    </row>
    <row r="248" spans="2:10" s="22" customFormat="1" ht="11.25" customHeight="1">
      <c r="B248" s="112"/>
      <c r="C248" s="493">
        <v>43870</v>
      </c>
      <c r="D248" s="494">
        <v>81.632432828679896</v>
      </c>
      <c r="E248" s="494">
        <v>123.04180331015149</v>
      </c>
      <c r="F248" s="494">
        <f t="shared" si="47"/>
        <v>81.632432828679896</v>
      </c>
      <c r="G248" s="779"/>
      <c r="H248" s="287"/>
      <c r="I248" s="287"/>
      <c r="J248" s="287"/>
    </row>
    <row r="249" spans="2:10" s="22" customFormat="1" ht="11.25" customHeight="1">
      <c r="B249" s="112"/>
      <c r="C249" s="493">
        <v>43871</v>
      </c>
      <c r="D249" s="494">
        <v>93.540708556683612</v>
      </c>
      <c r="E249" s="494">
        <v>123.04180331015149</v>
      </c>
      <c r="F249" s="494">
        <f t="shared" si="47"/>
        <v>93.540708556683612</v>
      </c>
      <c r="G249" s="779"/>
      <c r="H249" s="287"/>
      <c r="I249" s="287"/>
      <c r="J249" s="287"/>
    </row>
    <row r="250" spans="2:10" s="22" customFormat="1" ht="11.25" customHeight="1">
      <c r="B250" s="112"/>
      <c r="C250" s="493">
        <v>43872</v>
      </c>
      <c r="D250" s="494">
        <v>120.88465370868362</v>
      </c>
      <c r="E250" s="494">
        <v>123.04180331015149</v>
      </c>
      <c r="F250" s="494">
        <f t="shared" si="47"/>
        <v>120.88465370868362</v>
      </c>
      <c r="G250" s="779"/>
      <c r="H250" s="287"/>
      <c r="I250" s="287"/>
      <c r="J250" s="287"/>
    </row>
    <row r="251" spans="2:10" s="22" customFormat="1" ht="11.25" customHeight="1">
      <c r="B251" s="112"/>
      <c r="C251" s="493">
        <v>43873</v>
      </c>
      <c r="D251" s="494">
        <v>138.6469504695182</v>
      </c>
      <c r="E251" s="494">
        <v>123.04180331015149</v>
      </c>
      <c r="F251" s="494">
        <f t="shared" si="47"/>
        <v>123.04180331015149</v>
      </c>
      <c r="G251" s="779"/>
      <c r="H251" s="287"/>
      <c r="I251" s="287"/>
      <c r="J251" s="287"/>
    </row>
    <row r="252" spans="2:10" s="22" customFormat="1" ht="11.25" customHeight="1">
      <c r="B252" s="112"/>
      <c r="C252" s="493">
        <v>43874</v>
      </c>
      <c r="D252" s="494">
        <v>96.852409229518202</v>
      </c>
      <c r="E252" s="494">
        <v>123.04180331015149</v>
      </c>
      <c r="F252" s="494">
        <f t="shared" si="47"/>
        <v>96.852409229518202</v>
      </c>
      <c r="G252" s="779"/>
      <c r="H252" s="287"/>
      <c r="I252" s="287"/>
      <c r="J252" s="287"/>
    </row>
    <row r="253" spans="2:10" s="22" customFormat="1" ht="11.25" customHeight="1">
      <c r="B253" s="112"/>
      <c r="C253" s="493">
        <v>43875</v>
      </c>
      <c r="D253" s="494">
        <v>124.79370678952006</v>
      </c>
      <c r="E253" s="494">
        <v>123.04180331015149</v>
      </c>
      <c r="F253" s="494">
        <f t="shared" si="47"/>
        <v>123.04180331015149</v>
      </c>
      <c r="G253" s="779"/>
      <c r="H253" s="287"/>
      <c r="I253" s="287"/>
      <c r="J253" s="287"/>
    </row>
    <row r="254" spans="2:10" s="22" customFormat="1" ht="11.25" customHeight="1">
      <c r="B254" s="112"/>
      <c r="C254" s="493">
        <v>43876</v>
      </c>
      <c r="D254" s="494">
        <v>77.77838789951447</v>
      </c>
      <c r="E254" s="494">
        <v>123.04180331015149</v>
      </c>
      <c r="F254" s="494">
        <f t="shared" si="47"/>
        <v>77.77838789951447</v>
      </c>
      <c r="G254" s="779"/>
      <c r="H254" s="287"/>
      <c r="I254" s="287"/>
      <c r="J254" s="287"/>
    </row>
    <row r="255" spans="2:10" s="22" customFormat="1" ht="11.25" customHeight="1">
      <c r="B255" s="112"/>
      <c r="C255" s="493">
        <v>43877</v>
      </c>
      <c r="D255" s="494">
        <v>60.043368629521922</v>
      </c>
      <c r="E255" s="494">
        <v>123.04180331015149</v>
      </c>
      <c r="F255" s="494">
        <f t="shared" si="47"/>
        <v>60.043368629521922</v>
      </c>
      <c r="G255" s="779"/>
      <c r="H255" s="287"/>
      <c r="I255" s="287"/>
      <c r="J255" s="287"/>
    </row>
    <row r="256" spans="2:10" s="22" customFormat="1" ht="11.25" customHeight="1">
      <c r="B256" s="112"/>
      <c r="C256" s="493">
        <v>43878</v>
      </c>
      <c r="D256" s="494">
        <v>83.628993823518201</v>
      </c>
      <c r="E256" s="494">
        <v>123.04180331015149</v>
      </c>
      <c r="F256" s="494">
        <f t="shared" si="47"/>
        <v>83.628993823518201</v>
      </c>
      <c r="G256" s="779"/>
      <c r="H256" s="287"/>
      <c r="I256" s="287"/>
      <c r="J256" s="287"/>
    </row>
    <row r="257" spans="2:10" s="22" customFormat="1" ht="11.25" customHeight="1">
      <c r="B257" s="112"/>
      <c r="C257" s="493">
        <v>43879</v>
      </c>
      <c r="D257" s="494">
        <v>108.06292742952006</v>
      </c>
      <c r="E257" s="494">
        <v>123.04180331015149</v>
      </c>
      <c r="F257" s="494">
        <f t="shared" si="47"/>
        <v>108.06292742952006</v>
      </c>
      <c r="G257" s="779"/>
      <c r="H257" s="287"/>
      <c r="I257" s="287"/>
      <c r="J257" s="287"/>
    </row>
    <row r="258" spans="2:10" s="22" customFormat="1" ht="11.25" customHeight="1">
      <c r="B258" s="112"/>
      <c r="C258" s="493">
        <v>43880</v>
      </c>
      <c r="D258" s="494">
        <v>106.53119925888871</v>
      </c>
      <c r="E258" s="494">
        <v>123.04180331015149</v>
      </c>
      <c r="F258" s="494">
        <f t="shared" si="47"/>
        <v>106.53119925888871</v>
      </c>
      <c r="G258" s="779"/>
      <c r="H258" s="287"/>
      <c r="I258" s="287"/>
      <c r="J258" s="287"/>
    </row>
    <row r="259" spans="2:10" s="22" customFormat="1" ht="11.25" customHeight="1">
      <c r="B259" s="112"/>
      <c r="C259" s="493">
        <v>43881</v>
      </c>
      <c r="D259" s="494">
        <v>108.25581243088871</v>
      </c>
      <c r="E259" s="494">
        <v>123.04180331015149</v>
      </c>
      <c r="F259" s="494">
        <f t="shared" si="47"/>
        <v>108.25581243088871</v>
      </c>
      <c r="G259" s="779"/>
      <c r="H259" s="287"/>
      <c r="I259" s="287"/>
      <c r="J259" s="287"/>
    </row>
    <row r="260" spans="2:10" s="22" customFormat="1" ht="11.25" customHeight="1">
      <c r="B260" s="112"/>
      <c r="C260" s="493">
        <v>43882</v>
      </c>
      <c r="D260" s="494">
        <v>96.380460498890557</v>
      </c>
      <c r="E260" s="494">
        <v>123.04180331015149</v>
      </c>
      <c r="F260" s="494">
        <f t="shared" si="47"/>
        <v>96.380460498890557</v>
      </c>
      <c r="G260" s="779"/>
      <c r="H260" s="287"/>
      <c r="I260" s="287"/>
      <c r="J260" s="287"/>
    </row>
    <row r="261" spans="2:10" s="22" customFormat="1" ht="11.25" customHeight="1">
      <c r="B261" s="112"/>
      <c r="C261" s="493">
        <v>43883</v>
      </c>
      <c r="D261" s="494">
        <v>87.246674430888703</v>
      </c>
      <c r="E261" s="494">
        <v>123.04180331015149</v>
      </c>
      <c r="F261" s="494">
        <f t="shared" si="47"/>
        <v>87.246674430888703</v>
      </c>
      <c r="G261" s="779"/>
      <c r="H261" s="287"/>
      <c r="I261" s="287"/>
      <c r="J261" s="287"/>
    </row>
    <row r="262" spans="2:10" s="22" customFormat="1" ht="11.25" customHeight="1">
      <c r="B262" s="112"/>
      <c r="C262" s="493">
        <v>43884</v>
      </c>
      <c r="D262" s="494">
        <v>70.277641382890565</v>
      </c>
      <c r="E262" s="494">
        <v>123.04180331015149</v>
      </c>
      <c r="F262" s="494">
        <f t="shared" si="47"/>
        <v>70.277641382890565</v>
      </c>
      <c r="G262" s="779"/>
      <c r="H262" s="287"/>
      <c r="I262" s="287"/>
      <c r="J262" s="287"/>
    </row>
    <row r="263" spans="2:10" s="22" customFormat="1" ht="11.25" customHeight="1">
      <c r="B263" s="112"/>
      <c r="C263" s="493">
        <v>43885</v>
      </c>
      <c r="D263" s="494">
        <v>100.43893846088871</v>
      </c>
      <c r="E263" s="494">
        <v>123.04180331015149</v>
      </c>
      <c r="F263" s="494">
        <f t="shared" si="47"/>
        <v>100.43893846088871</v>
      </c>
      <c r="G263" s="779"/>
      <c r="H263" s="287"/>
      <c r="I263" s="287"/>
      <c r="J263" s="287"/>
    </row>
    <row r="264" spans="2:10" s="22" customFormat="1" ht="11.25" customHeight="1">
      <c r="B264" s="112"/>
      <c r="C264" s="493">
        <v>43886</v>
      </c>
      <c r="D264" s="494">
        <v>64.336191080890572</v>
      </c>
      <c r="E264" s="494">
        <v>123.04180331015149</v>
      </c>
      <c r="F264" s="494">
        <f t="shared" si="47"/>
        <v>64.336191080890572</v>
      </c>
      <c r="G264" s="779"/>
      <c r="H264" s="287"/>
      <c r="I264" s="287"/>
      <c r="J264" s="287"/>
    </row>
    <row r="265" spans="2:10" s="22" customFormat="1" ht="11.25" customHeight="1">
      <c r="B265" s="112"/>
      <c r="C265" s="493">
        <v>43887</v>
      </c>
      <c r="D265" s="494">
        <v>73.978974691030174</v>
      </c>
      <c r="E265" s="494">
        <v>123.04180331015149</v>
      </c>
      <c r="F265" s="494">
        <f t="shared" si="47"/>
        <v>73.978974691030174</v>
      </c>
      <c r="G265" s="779"/>
      <c r="H265" s="287"/>
      <c r="I265" s="287"/>
      <c r="J265" s="287"/>
    </row>
    <row r="266" spans="2:10" s="22" customFormat="1" ht="11.25" customHeight="1">
      <c r="B266" s="112"/>
      <c r="C266" s="493">
        <v>43888</v>
      </c>
      <c r="D266" s="494">
        <v>62.875328969033902</v>
      </c>
      <c r="E266" s="494">
        <v>123.04180331015149</v>
      </c>
      <c r="F266" s="494">
        <f t="shared" si="47"/>
        <v>62.875328969033902</v>
      </c>
      <c r="G266" s="779"/>
      <c r="H266" s="287"/>
      <c r="I266" s="287"/>
      <c r="J266" s="287"/>
    </row>
    <row r="267" spans="2:10" s="22" customFormat="1" ht="11.25" customHeight="1">
      <c r="B267" s="112"/>
      <c r="C267" s="493">
        <v>43889</v>
      </c>
      <c r="D267" s="494">
        <v>77.942884185033904</v>
      </c>
      <c r="E267" s="494">
        <v>123.04180331015149</v>
      </c>
      <c r="F267" s="494">
        <f t="shared" si="47"/>
        <v>77.942884185033904</v>
      </c>
      <c r="G267" s="779"/>
      <c r="H267" s="287"/>
      <c r="I267" s="287"/>
      <c r="J267" s="287"/>
    </row>
    <row r="268" spans="2:10" s="22" customFormat="1" ht="11.25" customHeight="1">
      <c r="B268" s="112"/>
      <c r="C268" s="493">
        <v>43890</v>
      </c>
      <c r="D268" s="494">
        <v>37.557855961032047</v>
      </c>
      <c r="E268" s="494">
        <v>123.04180331015149</v>
      </c>
      <c r="F268" s="494">
        <f t="shared" si="47"/>
        <v>37.557855961032047</v>
      </c>
      <c r="G268" s="779"/>
      <c r="H268" s="287"/>
      <c r="I268" s="287"/>
      <c r="J268" s="287"/>
    </row>
    <row r="269" spans="2:10" s="22" customFormat="1" ht="11.25" customHeight="1">
      <c r="B269" s="112"/>
      <c r="C269" s="493">
        <v>43891</v>
      </c>
      <c r="D269" s="494">
        <v>43.089053777033904</v>
      </c>
      <c r="E269" s="494">
        <v>132.5377482022528</v>
      </c>
      <c r="F269" s="494">
        <f t="shared" si="47"/>
        <v>43.089053777033904</v>
      </c>
      <c r="G269" s="779"/>
      <c r="H269" s="287"/>
      <c r="I269" s="287"/>
      <c r="J269" s="287"/>
    </row>
    <row r="270" spans="2:10" s="22" customFormat="1" ht="11.25" customHeight="1">
      <c r="B270" s="112"/>
      <c r="C270" s="493">
        <v>43892</v>
      </c>
      <c r="D270" s="494">
        <v>76.295676159032041</v>
      </c>
      <c r="E270" s="494">
        <v>132.5377482022528</v>
      </c>
      <c r="F270" s="494">
        <f t="shared" si="47"/>
        <v>76.295676159032041</v>
      </c>
      <c r="G270" s="779"/>
      <c r="H270" s="287"/>
      <c r="I270" s="287"/>
      <c r="J270" s="287"/>
    </row>
    <row r="271" spans="2:10" s="22" customFormat="1" ht="11.25" customHeight="1">
      <c r="B271" s="112"/>
      <c r="C271" s="493">
        <v>43893</v>
      </c>
      <c r="D271" s="494">
        <v>77.920638835033913</v>
      </c>
      <c r="E271" s="494">
        <v>132.5377482022528</v>
      </c>
      <c r="F271" s="494">
        <f t="shared" si="47"/>
        <v>77.920638835033913</v>
      </c>
      <c r="G271" s="779"/>
      <c r="H271" s="287"/>
      <c r="I271" s="287"/>
      <c r="J271" s="287"/>
    </row>
    <row r="272" spans="2:10" s="22" customFormat="1" ht="11.25" customHeight="1">
      <c r="B272" s="112"/>
      <c r="C272" s="493">
        <v>43894</v>
      </c>
      <c r="D272" s="494">
        <v>163.12887390284129</v>
      </c>
      <c r="E272" s="494">
        <v>132.5377482022528</v>
      </c>
      <c r="F272" s="494">
        <f t="shared" si="47"/>
        <v>132.5377482022528</v>
      </c>
      <c r="G272" s="779"/>
      <c r="H272" s="287"/>
      <c r="I272" s="287"/>
      <c r="J272" s="287"/>
    </row>
    <row r="273" spans="2:10" s="22" customFormat="1" ht="11.25" customHeight="1">
      <c r="B273" s="112"/>
      <c r="C273" s="493">
        <v>43895</v>
      </c>
      <c r="D273" s="494">
        <v>152.81411382284315</v>
      </c>
      <c r="E273" s="494">
        <v>132.5377482022528</v>
      </c>
      <c r="F273" s="494">
        <f t="shared" si="47"/>
        <v>132.5377482022528</v>
      </c>
      <c r="G273" s="779"/>
      <c r="H273" s="287"/>
      <c r="I273" s="287"/>
      <c r="J273" s="287"/>
    </row>
    <row r="274" spans="2:10" s="22" customFormat="1" ht="11.25" customHeight="1">
      <c r="B274" s="112"/>
      <c r="C274" s="493">
        <v>43896</v>
      </c>
      <c r="D274" s="494">
        <v>160.14479100883943</v>
      </c>
      <c r="E274" s="494">
        <v>132.5377482022528</v>
      </c>
      <c r="F274" s="494">
        <f t="shared" ref="F274:F337" si="48">IF($D274&gt;E274,E274,$D274)</f>
        <v>132.5377482022528</v>
      </c>
      <c r="G274" s="779"/>
      <c r="H274" s="287"/>
      <c r="I274" s="287"/>
      <c r="J274" s="287"/>
    </row>
    <row r="275" spans="2:10" s="22" customFormat="1" ht="11.25" customHeight="1">
      <c r="B275" s="112"/>
      <c r="C275" s="493">
        <v>43897</v>
      </c>
      <c r="D275" s="494">
        <v>163.22296524284315</v>
      </c>
      <c r="E275" s="494">
        <v>132.5377482022528</v>
      </c>
      <c r="F275" s="494">
        <f t="shared" si="48"/>
        <v>132.5377482022528</v>
      </c>
      <c r="G275" s="779"/>
      <c r="H275" s="287"/>
      <c r="I275" s="287"/>
      <c r="J275" s="287"/>
    </row>
    <row r="276" spans="2:10" s="22" customFormat="1" ht="11.25" customHeight="1">
      <c r="B276" s="112"/>
      <c r="C276" s="493">
        <v>43898</v>
      </c>
      <c r="D276" s="494">
        <v>160.12943846084127</v>
      </c>
      <c r="E276" s="494">
        <v>132.5377482022528</v>
      </c>
      <c r="F276" s="494">
        <f t="shared" si="48"/>
        <v>132.5377482022528</v>
      </c>
      <c r="G276" s="779"/>
      <c r="H276" s="287"/>
      <c r="I276" s="287"/>
      <c r="J276" s="287"/>
    </row>
    <row r="277" spans="2:10" s="22" customFormat="1" ht="11.25" customHeight="1">
      <c r="B277" s="112"/>
      <c r="C277" s="493">
        <v>43899</v>
      </c>
      <c r="D277" s="494">
        <v>179.01470221883943</v>
      </c>
      <c r="E277" s="494">
        <v>132.5377482022528</v>
      </c>
      <c r="F277" s="494">
        <f t="shared" si="48"/>
        <v>132.5377482022528</v>
      </c>
      <c r="G277" s="779"/>
      <c r="H277" s="287"/>
      <c r="I277" s="287"/>
      <c r="J277" s="287"/>
    </row>
    <row r="278" spans="2:10" s="22" customFormat="1" ht="11.25" customHeight="1">
      <c r="B278" s="112"/>
      <c r="C278" s="493">
        <v>43900</v>
      </c>
      <c r="D278" s="494">
        <v>190.60060200084314</v>
      </c>
      <c r="E278" s="494">
        <v>132.5377482022528</v>
      </c>
      <c r="F278" s="494">
        <f t="shared" si="48"/>
        <v>132.5377482022528</v>
      </c>
      <c r="G278" s="779"/>
      <c r="H278" s="287"/>
      <c r="I278" s="287"/>
      <c r="J278" s="287"/>
    </row>
    <row r="279" spans="2:10" s="22" customFormat="1" ht="11.25" customHeight="1">
      <c r="B279" s="112"/>
      <c r="C279" s="493">
        <v>43901</v>
      </c>
      <c r="D279" s="494">
        <v>136.76907381660985</v>
      </c>
      <c r="E279" s="494">
        <v>132.5377482022528</v>
      </c>
      <c r="F279" s="494">
        <f t="shared" si="48"/>
        <v>132.5377482022528</v>
      </c>
      <c r="G279" s="779"/>
      <c r="H279" s="287"/>
      <c r="I279" s="287"/>
      <c r="J279" s="287"/>
    </row>
    <row r="280" spans="2:10" s="22" customFormat="1" ht="11.25" customHeight="1">
      <c r="B280" s="112"/>
      <c r="C280" s="493">
        <v>43902</v>
      </c>
      <c r="D280" s="494">
        <v>137.12385428860986</v>
      </c>
      <c r="E280" s="494">
        <v>132.5377482022528</v>
      </c>
      <c r="F280" s="494">
        <f t="shared" si="48"/>
        <v>132.5377482022528</v>
      </c>
      <c r="G280" s="779"/>
      <c r="H280" s="287"/>
      <c r="I280" s="287"/>
      <c r="J280" s="287"/>
    </row>
    <row r="281" spans="2:10" s="22" customFormat="1" ht="11.25" customHeight="1">
      <c r="B281" s="112"/>
      <c r="C281" s="493">
        <v>43903</v>
      </c>
      <c r="D281" s="494">
        <v>118.63028563660987</v>
      </c>
      <c r="E281" s="494">
        <v>132.5377482022528</v>
      </c>
      <c r="F281" s="494">
        <f t="shared" si="48"/>
        <v>118.63028563660987</v>
      </c>
      <c r="G281" s="779"/>
      <c r="H281" s="287"/>
      <c r="I281" s="287"/>
      <c r="J281" s="287"/>
    </row>
    <row r="282" spans="2:10" s="22" customFormat="1" ht="11.25" customHeight="1">
      <c r="B282" s="112"/>
      <c r="C282" s="493">
        <v>43904</v>
      </c>
      <c r="D282" s="494">
        <v>117.33973645660801</v>
      </c>
      <c r="E282" s="494">
        <v>132.5377482022528</v>
      </c>
      <c r="F282" s="494">
        <f t="shared" si="48"/>
        <v>117.33973645660801</v>
      </c>
      <c r="G282" s="779"/>
      <c r="H282" s="287"/>
      <c r="I282" s="287"/>
      <c r="J282" s="287"/>
    </row>
    <row r="283" spans="2:10" s="22" customFormat="1" ht="11.25" customHeight="1">
      <c r="B283" s="112"/>
      <c r="C283" s="493">
        <v>43905</v>
      </c>
      <c r="D283" s="494">
        <v>86.382601016609868</v>
      </c>
      <c r="E283" s="494">
        <v>132.5377482022528</v>
      </c>
      <c r="F283" s="494">
        <f t="shared" si="48"/>
        <v>86.382601016609868</v>
      </c>
      <c r="G283" s="779"/>
      <c r="H283" s="287"/>
      <c r="I283" s="287"/>
      <c r="J283" s="287"/>
    </row>
    <row r="284" spans="2:10" s="22" customFormat="1" ht="11.25" customHeight="1">
      <c r="B284" s="112"/>
      <c r="C284" s="493">
        <v>43906</v>
      </c>
      <c r="D284" s="494">
        <v>108.88036128660987</v>
      </c>
      <c r="E284" s="494">
        <v>132.5377482022528</v>
      </c>
      <c r="F284" s="494">
        <f t="shared" si="48"/>
        <v>108.88036128660987</v>
      </c>
      <c r="G284" s="779"/>
      <c r="H284" s="287"/>
      <c r="I284" s="287"/>
      <c r="J284" s="287"/>
    </row>
    <row r="285" spans="2:10" s="22" customFormat="1" ht="11.25" customHeight="1">
      <c r="B285" s="112"/>
      <c r="C285" s="493">
        <v>43907</v>
      </c>
      <c r="D285" s="494">
        <v>108.89850297060801</v>
      </c>
      <c r="E285" s="494">
        <v>132.5377482022528</v>
      </c>
      <c r="F285" s="494">
        <f t="shared" si="48"/>
        <v>108.89850297060801</v>
      </c>
      <c r="G285" s="779"/>
      <c r="H285" s="287"/>
      <c r="I285" s="287"/>
      <c r="J285" s="287"/>
    </row>
    <row r="286" spans="2:10" s="22" customFormat="1" ht="11.25" customHeight="1">
      <c r="B286" s="112"/>
      <c r="C286" s="493">
        <v>43908</v>
      </c>
      <c r="D286" s="494">
        <v>170.40660099034406</v>
      </c>
      <c r="E286" s="494">
        <v>132.5377482022528</v>
      </c>
      <c r="F286" s="494">
        <f t="shared" si="48"/>
        <v>132.5377482022528</v>
      </c>
      <c r="G286" s="779"/>
      <c r="H286" s="287"/>
      <c r="I286" s="287"/>
      <c r="J286" s="287"/>
    </row>
    <row r="287" spans="2:10" s="22" customFormat="1" ht="11.25" customHeight="1">
      <c r="B287" s="112"/>
      <c r="C287" s="493">
        <v>43909</v>
      </c>
      <c r="D287" s="494">
        <v>160.17484692434593</v>
      </c>
      <c r="E287" s="494">
        <v>132.5377482022528</v>
      </c>
      <c r="F287" s="494">
        <f t="shared" si="48"/>
        <v>132.5377482022528</v>
      </c>
      <c r="G287" s="779"/>
      <c r="H287" s="287"/>
      <c r="I287" s="287"/>
      <c r="J287" s="287"/>
    </row>
    <row r="288" spans="2:10" s="22" customFormat="1" ht="11.25" customHeight="1">
      <c r="B288" s="112"/>
      <c r="C288" s="493">
        <v>43910</v>
      </c>
      <c r="D288" s="494">
        <v>155.57306636034221</v>
      </c>
      <c r="E288" s="494">
        <v>132.5377482022528</v>
      </c>
      <c r="F288" s="494">
        <f t="shared" si="48"/>
        <v>132.5377482022528</v>
      </c>
      <c r="G288" s="779"/>
      <c r="H288" s="287"/>
      <c r="I288" s="287"/>
      <c r="J288" s="287"/>
    </row>
    <row r="289" spans="2:10" s="22" customFormat="1" ht="11.25" customHeight="1">
      <c r="B289" s="112"/>
      <c r="C289" s="493">
        <v>43911</v>
      </c>
      <c r="D289" s="494">
        <v>145.07205793034407</v>
      </c>
      <c r="E289" s="494">
        <v>132.5377482022528</v>
      </c>
      <c r="F289" s="494">
        <f t="shared" si="48"/>
        <v>132.5377482022528</v>
      </c>
      <c r="G289" s="779"/>
      <c r="H289" s="287"/>
      <c r="I289" s="287"/>
      <c r="J289" s="287"/>
    </row>
    <row r="290" spans="2:10" s="22" customFormat="1" ht="11.25" customHeight="1">
      <c r="B290" s="112"/>
      <c r="C290" s="493">
        <v>43912</v>
      </c>
      <c r="D290" s="494">
        <v>137.99372855034406</v>
      </c>
      <c r="E290" s="494">
        <v>132.5377482022528</v>
      </c>
      <c r="F290" s="494">
        <f t="shared" si="48"/>
        <v>132.5377482022528</v>
      </c>
      <c r="G290" s="779"/>
      <c r="H290" s="287"/>
      <c r="I290" s="287"/>
      <c r="J290" s="287"/>
    </row>
    <row r="291" spans="2:10" s="22" customFormat="1" ht="11.25" customHeight="1">
      <c r="B291" s="112"/>
      <c r="C291" s="493">
        <v>43913</v>
      </c>
      <c r="D291" s="494">
        <v>145.85267361034593</v>
      </c>
      <c r="E291" s="494">
        <v>132.5377482022528</v>
      </c>
      <c r="F291" s="494">
        <f t="shared" si="48"/>
        <v>132.5377482022528</v>
      </c>
      <c r="G291" s="779"/>
      <c r="H291" s="287"/>
      <c r="I291" s="287"/>
      <c r="J291" s="287"/>
    </row>
    <row r="292" spans="2:10" s="22" customFormat="1" ht="11.25" customHeight="1">
      <c r="B292" s="112"/>
      <c r="C292" s="493">
        <v>43914</v>
      </c>
      <c r="D292" s="494">
        <v>140.2874974703422</v>
      </c>
      <c r="E292" s="494">
        <v>132.5377482022528</v>
      </c>
      <c r="F292" s="494">
        <f t="shared" si="48"/>
        <v>132.5377482022528</v>
      </c>
      <c r="G292" s="779"/>
      <c r="H292" s="287"/>
      <c r="I292" s="287"/>
      <c r="J292" s="287"/>
    </row>
    <row r="293" spans="2:10" s="22" customFormat="1" ht="11.25" customHeight="1">
      <c r="B293" s="112"/>
      <c r="C293" s="493">
        <v>43915</v>
      </c>
      <c r="D293" s="494">
        <v>113.20283432969643</v>
      </c>
      <c r="E293" s="494">
        <v>132.5377482022528</v>
      </c>
      <c r="F293" s="494">
        <f t="shared" si="48"/>
        <v>113.20283432969643</v>
      </c>
      <c r="G293" s="779"/>
      <c r="H293" s="287"/>
      <c r="I293" s="287"/>
      <c r="J293" s="287"/>
    </row>
    <row r="294" spans="2:10" s="22" customFormat="1" ht="11.25" customHeight="1">
      <c r="B294" s="112"/>
      <c r="C294" s="493">
        <v>43916</v>
      </c>
      <c r="D294" s="494">
        <v>71.562210169694566</v>
      </c>
      <c r="E294" s="494">
        <v>132.5377482022528</v>
      </c>
      <c r="F294" s="494">
        <f t="shared" si="48"/>
        <v>71.562210169694566</v>
      </c>
      <c r="G294" s="779"/>
      <c r="H294" s="287"/>
      <c r="I294" s="287"/>
      <c r="J294" s="287"/>
    </row>
    <row r="295" spans="2:10" s="22" customFormat="1" ht="11.25" customHeight="1">
      <c r="B295" s="112"/>
      <c r="C295" s="493">
        <v>43917</v>
      </c>
      <c r="D295" s="494">
        <v>92.642420263694575</v>
      </c>
      <c r="E295" s="494">
        <v>132.5377482022528</v>
      </c>
      <c r="F295" s="494">
        <f t="shared" si="48"/>
        <v>92.642420263694575</v>
      </c>
      <c r="G295" s="779"/>
      <c r="H295" s="287"/>
      <c r="I295" s="287"/>
      <c r="J295" s="287"/>
    </row>
    <row r="296" spans="2:10" s="22" customFormat="1" ht="11.25" customHeight="1">
      <c r="B296" s="112"/>
      <c r="C296" s="493">
        <v>43918</v>
      </c>
      <c r="D296" s="494">
        <v>92.021637359692704</v>
      </c>
      <c r="E296" s="494">
        <v>132.5377482022528</v>
      </c>
      <c r="F296" s="494">
        <f t="shared" si="48"/>
        <v>92.021637359692704</v>
      </c>
      <c r="G296" s="779"/>
      <c r="H296" s="287"/>
      <c r="I296" s="287"/>
      <c r="J296" s="287"/>
    </row>
    <row r="297" spans="2:10" s="22" customFormat="1" ht="11.25" customHeight="1">
      <c r="B297" s="112"/>
      <c r="C297" s="493">
        <v>43919</v>
      </c>
      <c r="D297" s="494">
        <v>39.365558359696429</v>
      </c>
      <c r="E297" s="494">
        <v>132.5377482022528</v>
      </c>
      <c r="F297" s="494">
        <f t="shared" si="48"/>
        <v>39.365558359696429</v>
      </c>
      <c r="G297" s="779"/>
      <c r="H297" s="287"/>
      <c r="I297" s="287"/>
      <c r="J297" s="287"/>
    </row>
    <row r="298" spans="2:10" s="22" customFormat="1" ht="11.25" customHeight="1">
      <c r="B298" s="112"/>
      <c r="C298" s="493">
        <v>43920</v>
      </c>
      <c r="D298" s="494">
        <v>46.343677759694572</v>
      </c>
      <c r="E298" s="494">
        <v>132.5377482022528</v>
      </c>
      <c r="F298" s="494">
        <f t="shared" si="48"/>
        <v>46.343677759694572</v>
      </c>
      <c r="G298" s="779"/>
      <c r="H298" s="287"/>
      <c r="I298" s="287"/>
      <c r="J298" s="287"/>
    </row>
    <row r="299" spans="2:10" s="22" customFormat="1" ht="11.25" customHeight="1">
      <c r="B299" s="112"/>
      <c r="C299" s="493">
        <v>43921</v>
      </c>
      <c r="D299" s="494">
        <v>51.619227719692702</v>
      </c>
      <c r="E299" s="494">
        <v>132.5377482022528</v>
      </c>
      <c r="F299" s="494">
        <f t="shared" si="48"/>
        <v>51.619227719692702</v>
      </c>
      <c r="G299" s="779"/>
      <c r="H299" s="287"/>
      <c r="I299" s="287"/>
      <c r="J299" s="287"/>
    </row>
    <row r="300" spans="2:10" s="22" customFormat="1" ht="11.25" customHeight="1">
      <c r="B300" s="112"/>
      <c r="C300" s="493">
        <v>43922</v>
      </c>
      <c r="D300" s="494">
        <v>134.43591379593533</v>
      </c>
      <c r="E300" s="494">
        <v>129.30997561700028</v>
      </c>
      <c r="F300" s="494">
        <f t="shared" si="48"/>
        <v>129.30997561700028</v>
      </c>
      <c r="G300" s="779"/>
      <c r="H300" s="287"/>
      <c r="I300" s="287"/>
      <c r="J300" s="287"/>
    </row>
    <row r="301" spans="2:10" s="22" customFormat="1" ht="11.25" customHeight="1">
      <c r="B301" s="112"/>
      <c r="C301" s="493">
        <v>43923</v>
      </c>
      <c r="D301" s="494">
        <v>122.05735215993349</v>
      </c>
      <c r="E301" s="494">
        <v>129.30997561700028</v>
      </c>
      <c r="F301" s="494">
        <f t="shared" si="48"/>
        <v>122.05735215993349</v>
      </c>
      <c r="G301" s="779"/>
      <c r="H301" s="287"/>
      <c r="I301" s="287"/>
      <c r="J301" s="287"/>
    </row>
    <row r="302" spans="2:10" s="22" customFormat="1" ht="11.25" customHeight="1">
      <c r="B302" s="112"/>
      <c r="C302" s="493">
        <v>43924</v>
      </c>
      <c r="D302" s="494">
        <v>126.29484715593162</v>
      </c>
      <c r="E302" s="494">
        <v>129.30997561700028</v>
      </c>
      <c r="F302" s="494">
        <f t="shared" si="48"/>
        <v>126.29484715593162</v>
      </c>
      <c r="G302" s="779"/>
      <c r="H302" s="287"/>
      <c r="I302" s="287"/>
      <c r="J302" s="287"/>
    </row>
    <row r="303" spans="2:10" s="22" customFormat="1" ht="11.25" customHeight="1">
      <c r="B303" s="112"/>
      <c r="C303" s="493">
        <v>43925</v>
      </c>
      <c r="D303" s="494">
        <v>94.525219413935346</v>
      </c>
      <c r="E303" s="494">
        <v>129.30997561700028</v>
      </c>
      <c r="F303" s="494">
        <f t="shared" si="48"/>
        <v>94.525219413935346</v>
      </c>
      <c r="G303" s="779"/>
      <c r="H303" s="287"/>
      <c r="I303" s="287"/>
      <c r="J303" s="287"/>
    </row>
    <row r="304" spans="2:10" s="22" customFormat="1" ht="11.25" customHeight="1">
      <c r="B304" s="112"/>
      <c r="C304" s="493">
        <v>43926</v>
      </c>
      <c r="D304" s="494">
        <v>96.559776115933488</v>
      </c>
      <c r="E304" s="494">
        <v>129.30997561700028</v>
      </c>
      <c r="F304" s="494">
        <f t="shared" si="48"/>
        <v>96.559776115933488</v>
      </c>
      <c r="G304" s="779"/>
      <c r="H304" s="287"/>
      <c r="I304" s="287"/>
      <c r="J304" s="287"/>
    </row>
    <row r="305" spans="2:10" s="22" customFormat="1" ht="11.25" customHeight="1">
      <c r="B305" s="112"/>
      <c r="C305" s="493">
        <v>43927</v>
      </c>
      <c r="D305" s="494">
        <v>126.36110485393534</v>
      </c>
      <c r="E305" s="494">
        <v>129.30997561700028</v>
      </c>
      <c r="F305" s="494">
        <f t="shared" si="48"/>
        <v>126.36110485393534</v>
      </c>
      <c r="G305" s="779"/>
      <c r="H305" s="287"/>
      <c r="I305" s="287"/>
      <c r="J305" s="287"/>
    </row>
    <row r="306" spans="2:10" s="22" customFormat="1" ht="11.25" customHeight="1">
      <c r="B306" s="112"/>
      <c r="C306" s="493">
        <v>43928</v>
      </c>
      <c r="D306" s="494">
        <v>128.91667983592976</v>
      </c>
      <c r="E306" s="494">
        <v>129.30997561700028</v>
      </c>
      <c r="F306" s="494">
        <f t="shared" si="48"/>
        <v>128.91667983592976</v>
      </c>
      <c r="G306" s="779"/>
      <c r="H306" s="287"/>
      <c r="I306" s="287"/>
      <c r="J306" s="287"/>
    </row>
    <row r="307" spans="2:10" s="22" customFormat="1" ht="11.25" customHeight="1">
      <c r="B307" s="112"/>
      <c r="C307" s="493">
        <v>43929</v>
      </c>
      <c r="D307" s="494">
        <v>113.35165236710225</v>
      </c>
      <c r="E307" s="494">
        <v>129.30997561700028</v>
      </c>
      <c r="F307" s="494">
        <f t="shared" si="48"/>
        <v>113.35165236710225</v>
      </c>
      <c r="G307" s="779"/>
      <c r="H307" s="287"/>
      <c r="I307" s="287"/>
      <c r="J307" s="287"/>
    </row>
    <row r="308" spans="2:10" s="22" customFormat="1" ht="11.25" customHeight="1">
      <c r="B308" s="112"/>
      <c r="C308" s="493">
        <v>43930</v>
      </c>
      <c r="D308" s="494">
        <v>102.38113543509851</v>
      </c>
      <c r="E308" s="494">
        <v>129.30997561700028</v>
      </c>
      <c r="F308" s="494">
        <f t="shared" si="48"/>
        <v>102.38113543509851</v>
      </c>
      <c r="G308" s="779"/>
      <c r="H308" s="287"/>
      <c r="I308" s="287"/>
      <c r="J308" s="287"/>
    </row>
    <row r="309" spans="2:10" s="22" customFormat="1" ht="11.25" customHeight="1">
      <c r="B309" s="112"/>
      <c r="C309" s="493">
        <v>43931</v>
      </c>
      <c r="D309" s="494">
        <v>100.03533286510039</v>
      </c>
      <c r="E309" s="494">
        <v>129.30997561700028</v>
      </c>
      <c r="F309" s="494">
        <f t="shared" si="48"/>
        <v>100.03533286510039</v>
      </c>
      <c r="G309" s="779"/>
      <c r="H309" s="287"/>
      <c r="I309" s="287"/>
      <c r="J309" s="287"/>
    </row>
    <row r="310" spans="2:10" s="22" customFormat="1" ht="11.25" customHeight="1">
      <c r="B310" s="112"/>
      <c r="C310" s="493">
        <v>43932</v>
      </c>
      <c r="D310" s="494">
        <v>104.58458007910039</v>
      </c>
      <c r="E310" s="494">
        <v>129.30997561700028</v>
      </c>
      <c r="F310" s="494">
        <f t="shared" si="48"/>
        <v>104.58458007910039</v>
      </c>
      <c r="G310" s="779"/>
      <c r="H310" s="287"/>
      <c r="I310" s="287"/>
      <c r="J310" s="287"/>
    </row>
    <row r="311" spans="2:10" s="22" customFormat="1" ht="11.25" customHeight="1">
      <c r="B311" s="112"/>
      <c r="C311" s="493">
        <v>43933</v>
      </c>
      <c r="D311" s="494">
        <v>94.168038721100402</v>
      </c>
      <c r="E311" s="494">
        <v>129.30997561700028</v>
      </c>
      <c r="F311" s="494">
        <f t="shared" si="48"/>
        <v>94.168038721100402</v>
      </c>
      <c r="G311" s="779"/>
      <c r="H311" s="287"/>
      <c r="I311" s="287"/>
      <c r="J311" s="287"/>
    </row>
    <row r="312" spans="2:10" s="22" customFormat="1" ht="11.25" customHeight="1">
      <c r="B312" s="112"/>
      <c r="C312" s="493">
        <v>43934</v>
      </c>
      <c r="D312" s="494">
        <v>102.60172864509853</v>
      </c>
      <c r="E312" s="494">
        <v>129.30997561700028</v>
      </c>
      <c r="F312" s="494">
        <f t="shared" si="48"/>
        <v>102.60172864509853</v>
      </c>
      <c r="G312" s="779"/>
      <c r="H312" s="287"/>
      <c r="I312" s="287"/>
      <c r="J312" s="287"/>
    </row>
    <row r="313" spans="2:10" s="22" customFormat="1" ht="11.25" customHeight="1">
      <c r="B313" s="112"/>
      <c r="C313" s="493">
        <v>43935</v>
      </c>
      <c r="D313" s="494">
        <v>114.42973903509852</v>
      </c>
      <c r="E313" s="494">
        <v>129.30997561700028</v>
      </c>
      <c r="F313" s="494">
        <f t="shared" si="48"/>
        <v>114.42973903509852</v>
      </c>
      <c r="G313" s="779"/>
      <c r="H313" s="287"/>
      <c r="I313" s="287"/>
      <c r="J313" s="287"/>
    </row>
    <row r="314" spans="2:10" s="22" customFormat="1" ht="11.25" customHeight="1">
      <c r="B314" s="112"/>
      <c r="C314" s="493">
        <v>43936</v>
      </c>
      <c r="D314" s="494">
        <v>158.32198736191989</v>
      </c>
      <c r="E314" s="494">
        <v>129.30997561700028</v>
      </c>
      <c r="F314" s="494">
        <f t="shared" si="48"/>
        <v>129.30997561700028</v>
      </c>
      <c r="G314" s="779"/>
      <c r="H314" s="287"/>
      <c r="I314" s="287"/>
      <c r="J314" s="287"/>
    </row>
    <row r="315" spans="2:10" s="22" customFormat="1" ht="11.25" customHeight="1">
      <c r="B315" s="112"/>
      <c r="C315" s="493">
        <v>43937</v>
      </c>
      <c r="D315" s="494">
        <v>162.43276678391243</v>
      </c>
      <c r="E315" s="494">
        <v>129.30997561700028</v>
      </c>
      <c r="F315" s="494">
        <f t="shared" si="48"/>
        <v>129.30997561700028</v>
      </c>
      <c r="G315" s="779"/>
      <c r="H315" s="287"/>
      <c r="I315" s="287"/>
      <c r="J315" s="287"/>
    </row>
    <row r="316" spans="2:10" s="22" customFormat="1" ht="11.25" customHeight="1">
      <c r="B316" s="112"/>
      <c r="C316" s="493">
        <v>43938</v>
      </c>
      <c r="D316" s="494">
        <v>181.26775802191429</v>
      </c>
      <c r="E316" s="494">
        <v>129.30997561700028</v>
      </c>
      <c r="F316" s="494">
        <f t="shared" si="48"/>
        <v>129.30997561700028</v>
      </c>
      <c r="G316" s="779"/>
      <c r="H316" s="287"/>
      <c r="I316" s="287"/>
      <c r="J316" s="287"/>
    </row>
    <row r="317" spans="2:10" s="22" customFormat="1" ht="11.25" customHeight="1">
      <c r="B317" s="112"/>
      <c r="C317" s="493">
        <v>43939</v>
      </c>
      <c r="D317" s="494">
        <v>189.88115476991427</v>
      </c>
      <c r="E317" s="494">
        <v>129.30997561700028</v>
      </c>
      <c r="F317" s="494">
        <f t="shared" si="48"/>
        <v>129.30997561700028</v>
      </c>
      <c r="G317" s="779"/>
      <c r="H317" s="287"/>
      <c r="I317" s="287"/>
      <c r="J317" s="287"/>
    </row>
    <row r="318" spans="2:10" s="22" customFormat="1" ht="11.25" customHeight="1">
      <c r="B318" s="112"/>
      <c r="C318" s="493">
        <v>43940</v>
      </c>
      <c r="D318" s="494">
        <v>186.66600200191618</v>
      </c>
      <c r="E318" s="494">
        <v>129.30997561700028</v>
      </c>
      <c r="F318" s="494">
        <f t="shared" si="48"/>
        <v>129.30997561700028</v>
      </c>
      <c r="G318" s="779"/>
      <c r="H318" s="287"/>
      <c r="I318" s="287"/>
      <c r="J318" s="287"/>
    </row>
    <row r="319" spans="2:10" s="22" customFormat="1" ht="11.25" customHeight="1">
      <c r="B319" s="112"/>
      <c r="C319" s="493">
        <v>43941</v>
      </c>
      <c r="D319" s="494">
        <v>187.65970934591431</v>
      </c>
      <c r="E319" s="494">
        <v>129.30997561700028</v>
      </c>
      <c r="F319" s="494">
        <f t="shared" si="48"/>
        <v>129.30997561700028</v>
      </c>
      <c r="G319" s="779"/>
      <c r="H319" s="287"/>
      <c r="I319" s="287"/>
      <c r="J319" s="287"/>
    </row>
    <row r="320" spans="2:10" s="22" customFormat="1" ht="11.25" customHeight="1">
      <c r="B320" s="112"/>
      <c r="C320" s="493">
        <v>43942</v>
      </c>
      <c r="D320" s="494">
        <v>201.55266688591428</v>
      </c>
      <c r="E320" s="494">
        <v>129.30997561700028</v>
      </c>
      <c r="F320" s="494">
        <f t="shared" si="48"/>
        <v>129.30997561700028</v>
      </c>
      <c r="G320" s="779"/>
      <c r="H320" s="287"/>
      <c r="I320" s="287"/>
      <c r="J320" s="287"/>
    </row>
    <row r="321" spans="2:10" s="22" customFormat="1" ht="11.25" customHeight="1">
      <c r="B321" s="112"/>
      <c r="C321" s="493">
        <v>43943</v>
      </c>
      <c r="D321" s="494">
        <v>163.19481821840066</v>
      </c>
      <c r="E321" s="494">
        <v>129.30997561700028</v>
      </c>
      <c r="F321" s="494">
        <f t="shared" si="48"/>
        <v>129.30997561700028</v>
      </c>
      <c r="G321" s="779"/>
      <c r="H321" s="287"/>
      <c r="I321" s="287"/>
      <c r="J321" s="287"/>
    </row>
    <row r="322" spans="2:10" s="22" customFormat="1" ht="11.25" customHeight="1">
      <c r="B322" s="112"/>
      <c r="C322" s="493">
        <v>43944</v>
      </c>
      <c r="D322" s="494">
        <v>191.04865904440436</v>
      </c>
      <c r="E322" s="494">
        <v>129.30997561700028</v>
      </c>
      <c r="F322" s="494">
        <f t="shared" si="48"/>
        <v>129.30997561700028</v>
      </c>
      <c r="G322" s="779"/>
      <c r="H322" s="287"/>
      <c r="I322" s="287"/>
      <c r="J322" s="287"/>
    </row>
    <row r="323" spans="2:10" s="22" customFormat="1" ht="11.25" customHeight="1">
      <c r="B323" s="112"/>
      <c r="C323" s="493">
        <v>43945</v>
      </c>
      <c r="D323" s="494">
        <v>187.51107319040253</v>
      </c>
      <c r="E323" s="494">
        <v>129.30997561700028</v>
      </c>
      <c r="F323" s="494">
        <f t="shared" si="48"/>
        <v>129.30997561700028</v>
      </c>
      <c r="G323" s="779"/>
      <c r="H323" s="287"/>
      <c r="I323" s="287"/>
      <c r="J323" s="287"/>
    </row>
    <row r="324" spans="2:10" s="22" customFormat="1" ht="11.25" customHeight="1">
      <c r="B324" s="112"/>
      <c r="C324" s="493">
        <v>43946</v>
      </c>
      <c r="D324" s="494">
        <v>176.56257970840252</v>
      </c>
      <c r="E324" s="494">
        <v>129.30997561700028</v>
      </c>
      <c r="F324" s="494">
        <f t="shared" si="48"/>
        <v>129.30997561700028</v>
      </c>
      <c r="G324" s="779"/>
      <c r="H324" s="287"/>
      <c r="I324" s="287"/>
      <c r="J324" s="287"/>
    </row>
    <row r="325" spans="2:10" s="22" customFormat="1" ht="11.25" customHeight="1">
      <c r="B325" s="112"/>
      <c r="C325" s="493">
        <v>43947</v>
      </c>
      <c r="D325" s="494">
        <v>173.57737531640254</v>
      </c>
      <c r="E325" s="494">
        <v>129.30997561700028</v>
      </c>
      <c r="F325" s="494">
        <f t="shared" si="48"/>
        <v>129.30997561700028</v>
      </c>
      <c r="G325" s="779"/>
      <c r="H325" s="287"/>
      <c r="I325" s="287"/>
      <c r="J325" s="287"/>
    </row>
    <row r="326" spans="2:10" s="22" customFormat="1" ht="11.25" customHeight="1">
      <c r="B326" s="112"/>
      <c r="C326" s="493">
        <v>43948</v>
      </c>
      <c r="D326" s="494">
        <v>187.62475435040437</v>
      </c>
      <c r="E326" s="494">
        <v>129.30997561700028</v>
      </c>
      <c r="F326" s="494">
        <f t="shared" si="48"/>
        <v>129.30997561700028</v>
      </c>
      <c r="G326" s="779"/>
      <c r="H326" s="287"/>
      <c r="I326" s="287"/>
      <c r="J326" s="287"/>
    </row>
    <row r="327" spans="2:10" s="22" customFormat="1" ht="11.25" customHeight="1">
      <c r="B327" s="112"/>
      <c r="C327" s="493">
        <v>43949</v>
      </c>
      <c r="D327" s="494">
        <v>175.39427942040251</v>
      </c>
      <c r="E327" s="494">
        <v>129.30997561700028</v>
      </c>
      <c r="F327" s="494">
        <f t="shared" si="48"/>
        <v>129.30997561700028</v>
      </c>
      <c r="G327" s="779"/>
      <c r="H327" s="287"/>
      <c r="I327" s="287"/>
      <c r="J327" s="287"/>
    </row>
    <row r="328" spans="2:10" s="22" customFormat="1" ht="11.25" customHeight="1">
      <c r="B328" s="112"/>
      <c r="C328" s="493">
        <v>43950</v>
      </c>
      <c r="D328" s="494">
        <v>179.70485772770667</v>
      </c>
      <c r="E328" s="494">
        <v>129.30997561700028</v>
      </c>
      <c r="F328" s="494">
        <f t="shared" si="48"/>
        <v>129.30997561700028</v>
      </c>
      <c r="G328" s="779"/>
      <c r="H328" s="287"/>
      <c r="I328" s="287"/>
      <c r="J328" s="287"/>
    </row>
    <row r="329" spans="2:10" s="22" customFormat="1" ht="11.25" customHeight="1">
      <c r="B329" s="112"/>
      <c r="C329" s="493">
        <v>43951</v>
      </c>
      <c r="D329" s="494">
        <v>159.48513681571038</v>
      </c>
      <c r="E329" s="494">
        <v>129.30997561700028</v>
      </c>
      <c r="F329" s="494">
        <f t="shared" si="48"/>
        <v>129.30997561700028</v>
      </c>
      <c r="G329" s="779"/>
      <c r="H329" s="287"/>
      <c r="I329" s="287"/>
      <c r="J329" s="287"/>
    </row>
    <row r="330" spans="2:10" s="22" customFormat="1" ht="11.25" customHeight="1">
      <c r="B330" s="112"/>
      <c r="C330" s="493">
        <v>43952</v>
      </c>
      <c r="D330" s="494">
        <v>141.94816999370849</v>
      </c>
      <c r="E330" s="494">
        <v>104.0249711788601</v>
      </c>
      <c r="F330" s="494">
        <f t="shared" si="48"/>
        <v>104.0249711788601</v>
      </c>
      <c r="G330" s="779"/>
      <c r="H330" s="287"/>
      <c r="I330" s="287"/>
      <c r="J330" s="287"/>
    </row>
    <row r="331" spans="2:10" s="22" customFormat="1" ht="11.25" customHeight="1">
      <c r="B331" s="112"/>
      <c r="C331" s="493">
        <v>43953</v>
      </c>
      <c r="D331" s="494">
        <v>162.46535110770481</v>
      </c>
      <c r="E331" s="494">
        <v>104.0249711788601</v>
      </c>
      <c r="F331" s="494">
        <f t="shared" si="48"/>
        <v>104.0249711788601</v>
      </c>
      <c r="G331" s="779"/>
      <c r="H331" s="287"/>
      <c r="I331" s="287"/>
      <c r="J331" s="287"/>
    </row>
    <row r="332" spans="2:10" s="22" customFormat="1" ht="11.25" customHeight="1">
      <c r="B332" s="112"/>
      <c r="C332" s="493">
        <v>43954</v>
      </c>
      <c r="D332" s="494">
        <v>156.23545411371038</v>
      </c>
      <c r="E332" s="494">
        <v>104.0249711788601</v>
      </c>
      <c r="F332" s="494">
        <f t="shared" si="48"/>
        <v>104.0249711788601</v>
      </c>
      <c r="G332" s="779"/>
      <c r="H332" s="287"/>
      <c r="I332" s="287"/>
      <c r="J332" s="287"/>
    </row>
    <row r="333" spans="2:10" s="22" customFormat="1" ht="11.25" customHeight="1">
      <c r="B333" s="112"/>
      <c r="C333" s="493">
        <v>43955</v>
      </c>
      <c r="D333" s="494">
        <v>150.44913839170664</v>
      </c>
      <c r="E333" s="494">
        <v>104.0249711788601</v>
      </c>
      <c r="F333" s="494">
        <f t="shared" si="48"/>
        <v>104.0249711788601</v>
      </c>
      <c r="G333" s="779"/>
      <c r="H333" s="287"/>
      <c r="I333" s="287"/>
      <c r="J333" s="287"/>
    </row>
    <row r="334" spans="2:10" s="22" customFormat="1" ht="11.25" customHeight="1">
      <c r="B334" s="112"/>
      <c r="C334" s="493">
        <v>43956</v>
      </c>
      <c r="D334" s="494">
        <v>195.06156033570662</v>
      </c>
      <c r="E334" s="494">
        <v>104.0249711788601</v>
      </c>
      <c r="F334" s="494">
        <f t="shared" si="48"/>
        <v>104.0249711788601</v>
      </c>
      <c r="G334" s="779"/>
      <c r="H334" s="287"/>
      <c r="I334" s="287"/>
      <c r="J334" s="287"/>
    </row>
    <row r="335" spans="2:10" s="22" customFormat="1" ht="11.25" customHeight="1">
      <c r="B335" s="112"/>
      <c r="C335" s="493">
        <v>43957</v>
      </c>
      <c r="D335" s="494">
        <v>136.13466181453498</v>
      </c>
      <c r="E335" s="494">
        <v>104.0249711788601</v>
      </c>
      <c r="F335" s="494">
        <f t="shared" si="48"/>
        <v>104.0249711788601</v>
      </c>
      <c r="G335" s="779"/>
      <c r="H335" s="287"/>
      <c r="I335" s="287"/>
      <c r="J335" s="287"/>
    </row>
    <row r="336" spans="2:10" s="22" customFormat="1" ht="11.25" customHeight="1">
      <c r="B336" s="112"/>
      <c r="C336" s="493">
        <v>43958</v>
      </c>
      <c r="D336" s="494">
        <v>121.66533091053311</v>
      </c>
      <c r="E336" s="494">
        <v>104.0249711788601</v>
      </c>
      <c r="F336" s="494">
        <f t="shared" si="48"/>
        <v>104.0249711788601</v>
      </c>
      <c r="G336" s="779"/>
      <c r="H336" s="287"/>
      <c r="I336" s="287"/>
      <c r="J336" s="287"/>
    </row>
    <row r="337" spans="2:10" s="22" customFormat="1" ht="11.25" customHeight="1">
      <c r="B337" s="112"/>
      <c r="C337" s="493">
        <v>43959</v>
      </c>
      <c r="D337" s="494">
        <v>112.50639819453124</v>
      </c>
      <c r="E337" s="494">
        <v>104.0249711788601</v>
      </c>
      <c r="F337" s="494">
        <f t="shared" si="48"/>
        <v>104.0249711788601</v>
      </c>
      <c r="G337" s="779"/>
      <c r="H337" s="287"/>
      <c r="I337" s="287"/>
      <c r="J337" s="287"/>
    </row>
    <row r="338" spans="2:10" s="22" customFormat="1" ht="11.25" customHeight="1">
      <c r="B338" s="112"/>
      <c r="C338" s="493">
        <v>43960</v>
      </c>
      <c r="D338" s="494">
        <v>99.365654848533111</v>
      </c>
      <c r="E338" s="494">
        <v>104.0249711788601</v>
      </c>
      <c r="F338" s="494">
        <f t="shared" ref="F338:F401" si="49">IF($D338&gt;E338,E338,$D338)</f>
        <v>99.365654848533111</v>
      </c>
      <c r="G338" s="779"/>
      <c r="H338" s="287"/>
      <c r="I338" s="287"/>
      <c r="J338" s="287"/>
    </row>
    <row r="339" spans="2:10" s="22" customFormat="1" ht="11.25" customHeight="1">
      <c r="B339" s="112"/>
      <c r="C339" s="493">
        <v>43961</v>
      </c>
      <c r="D339" s="494">
        <v>88.677191668533112</v>
      </c>
      <c r="E339" s="494">
        <v>104.0249711788601</v>
      </c>
      <c r="F339" s="494">
        <f t="shared" si="49"/>
        <v>88.677191668533112</v>
      </c>
      <c r="G339" s="779"/>
      <c r="H339" s="287"/>
      <c r="I339" s="287"/>
      <c r="J339" s="287"/>
    </row>
    <row r="340" spans="2:10" s="22" customFormat="1" ht="11.25" customHeight="1">
      <c r="B340" s="112"/>
      <c r="C340" s="493">
        <v>43962</v>
      </c>
      <c r="D340" s="494">
        <v>98.195352774531244</v>
      </c>
      <c r="E340" s="494">
        <v>104.0249711788601</v>
      </c>
      <c r="F340" s="494">
        <f t="shared" si="49"/>
        <v>98.195352774531244</v>
      </c>
      <c r="G340" s="779"/>
      <c r="H340" s="287"/>
      <c r="I340" s="287"/>
      <c r="J340" s="287"/>
    </row>
    <row r="341" spans="2:10" s="22" customFormat="1" ht="11.25" customHeight="1">
      <c r="B341" s="112"/>
      <c r="C341" s="493">
        <v>43963</v>
      </c>
      <c r="D341" s="494">
        <v>143.85513723853498</v>
      </c>
      <c r="E341" s="494">
        <v>104.0249711788601</v>
      </c>
      <c r="F341" s="494">
        <f t="shared" si="49"/>
        <v>104.0249711788601</v>
      </c>
      <c r="G341" s="779"/>
      <c r="H341" s="287"/>
      <c r="I341" s="287"/>
      <c r="J341" s="287"/>
    </row>
    <row r="342" spans="2:10" s="22" customFormat="1" ht="11.25" customHeight="1">
      <c r="B342" s="112"/>
      <c r="C342" s="493">
        <v>43964</v>
      </c>
      <c r="D342" s="494">
        <v>150.47310586795314</v>
      </c>
      <c r="E342" s="494">
        <v>104.0249711788601</v>
      </c>
      <c r="F342" s="494">
        <f t="shared" si="49"/>
        <v>104.0249711788601</v>
      </c>
      <c r="G342" s="779"/>
      <c r="H342" s="287"/>
      <c r="I342" s="287"/>
      <c r="J342" s="287"/>
    </row>
    <row r="343" spans="2:10" s="22" customFormat="1" ht="11.25" customHeight="1">
      <c r="B343" s="112"/>
      <c r="C343" s="493">
        <v>43965</v>
      </c>
      <c r="D343" s="494">
        <v>121.34618743595499</v>
      </c>
      <c r="E343" s="494">
        <v>104.0249711788601</v>
      </c>
      <c r="F343" s="494">
        <f t="shared" si="49"/>
        <v>104.0249711788601</v>
      </c>
      <c r="G343" s="779"/>
      <c r="H343" s="287"/>
      <c r="I343" s="287"/>
      <c r="J343" s="287"/>
    </row>
    <row r="344" spans="2:10" s="22" customFormat="1" ht="11.25" customHeight="1">
      <c r="B344" s="112"/>
      <c r="C344" s="493">
        <v>43966</v>
      </c>
      <c r="D344" s="494">
        <v>119.96253918595498</v>
      </c>
      <c r="E344" s="494">
        <v>104.0249711788601</v>
      </c>
      <c r="F344" s="494">
        <f t="shared" si="49"/>
        <v>104.0249711788601</v>
      </c>
      <c r="G344" s="779"/>
      <c r="H344" s="287"/>
      <c r="I344" s="287"/>
      <c r="J344" s="287"/>
    </row>
    <row r="345" spans="2:10" s="22" customFormat="1" ht="11.25" customHeight="1">
      <c r="B345" s="112"/>
      <c r="C345" s="493">
        <v>43967</v>
      </c>
      <c r="D345" s="494">
        <v>107.1906331039587</v>
      </c>
      <c r="E345" s="494">
        <v>104.0249711788601</v>
      </c>
      <c r="F345" s="494">
        <f t="shared" si="49"/>
        <v>104.0249711788601</v>
      </c>
      <c r="G345" s="779"/>
      <c r="H345" s="287"/>
      <c r="I345" s="287"/>
      <c r="J345" s="287"/>
    </row>
    <row r="346" spans="2:10" s="22" customFormat="1" ht="11.25" customHeight="1">
      <c r="B346" s="112"/>
      <c r="C346" s="493">
        <v>43968</v>
      </c>
      <c r="D346" s="494">
        <v>98.171626367951262</v>
      </c>
      <c r="E346" s="494">
        <v>104.0249711788601</v>
      </c>
      <c r="F346" s="494">
        <f t="shared" si="49"/>
        <v>98.171626367951262</v>
      </c>
      <c r="G346" s="779"/>
      <c r="H346" s="287"/>
      <c r="I346" s="287"/>
      <c r="J346" s="287"/>
    </row>
    <row r="347" spans="2:10" s="22" customFormat="1" ht="11.25" customHeight="1">
      <c r="B347" s="112"/>
      <c r="C347" s="493">
        <v>43969</v>
      </c>
      <c r="D347" s="494">
        <v>107.03113906795684</v>
      </c>
      <c r="E347" s="494">
        <v>104.0249711788601</v>
      </c>
      <c r="F347" s="494">
        <f t="shared" si="49"/>
        <v>104.0249711788601</v>
      </c>
      <c r="G347" s="779"/>
      <c r="H347" s="287"/>
      <c r="I347" s="287"/>
      <c r="J347" s="287"/>
    </row>
    <row r="348" spans="2:10" s="22" customFormat="1" ht="11.25" customHeight="1">
      <c r="B348" s="112"/>
      <c r="C348" s="493">
        <v>43970</v>
      </c>
      <c r="D348" s="494">
        <v>96.256102315954976</v>
      </c>
      <c r="E348" s="494">
        <v>104.0249711788601</v>
      </c>
      <c r="F348" s="494">
        <f t="shared" si="49"/>
        <v>96.256102315954976</v>
      </c>
      <c r="G348" s="779"/>
      <c r="H348" s="287"/>
      <c r="I348" s="287"/>
      <c r="J348" s="287"/>
    </row>
    <row r="349" spans="2:10" s="22" customFormat="1" ht="11.25" customHeight="1">
      <c r="B349" s="112"/>
      <c r="C349" s="493">
        <v>43971</v>
      </c>
      <c r="D349" s="494">
        <v>88.721294792280588</v>
      </c>
      <c r="E349" s="494">
        <v>104.0249711788601</v>
      </c>
      <c r="F349" s="494">
        <f t="shared" si="49"/>
        <v>88.721294792280588</v>
      </c>
      <c r="G349" s="779"/>
      <c r="H349" s="287"/>
      <c r="I349" s="287"/>
      <c r="J349" s="287"/>
    </row>
    <row r="350" spans="2:10" s="22" customFormat="1" ht="11.25" customHeight="1">
      <c r="B350" s="112"/>
      <c r="C350" s="493">
        <v>43972</v>
      </c>
      <c r="D350" s="494">
        <v>99.719565528282459</v>
      </c>
      <c r="E350" s="494">
        <v>104.0249711788601</v>
      </c>
      <c r="F350" s="494">
        <f t="shared" si="49"/>
        <v>99.719565528282459</v>
      </c>
      <c r="G350" s="779"/>
      <c r="H350" s="287"/>
      <c r="I350" s="287"/>
      <c r="J350" s="287"/>
    </row>
    <row r="351" spans="2:10" s="22" customFormat="1" ht="11.25" customHeight="1">
      <c r="B351" s="112"/>
      <c r="C351" s="493">
        <v>43973</v>
      </c>
      <c r="D351" s="494">
        <v>111.01355162428432</v>
      </c>
      <c r="E351" s="494">
        <v>104.0249711788601</v>
      </c>
      <c r="F351" s="494">
        <f t="shared" si="49"/>
        <v>104.0249711788601</v>
      </c>
      <c r="G351" s="779"/>
      <c r="H351" s="287"/>
      <c r="I351" s="287"/>
      <c r="J351" s="287"/>
    </row>
    <row r="352" spans="2:10" s="22" customFormat="1" ht="11.25" customHeight="1">
      <c r="B352" s="112"/>
      <c r="C352" s="493">
        <v>43974</v>
      </c>
      <c r="D352" s="494">
        <v>75.858285652276876</v>
      </c>
      <c r="E352" s="494">
        <v>104.0249711788601</v>
      </c>
      <c r="F352" s="494">
        <f t="shared" si="49"/>
        <v>75.858285652276876</v>
      </c>
      <c r="G352" s="779"/>
      <c r="H352" s="287"/>
      <c r="I352" s="287"/>
      <c r="J352" s="287"/>
    </row>
    <row r="353" spans="2:10" s="22" customFormat="1" ht="11.25" customHeight="1">
      <c r="B353" s="112"/>
      <c r="C353" s="493">
        <v>43975</v>
      </c>
      <c r="D353" s="494">
        <v>73.456912940284326</v>
      </c>
      <c r="E353" s="494">
        <v>104.0249711788601</v>
      </c>
      <c r="F353" s="494">
        <f t="shared" si="49"/>
        <v>73.456912940284326</v>
      </c>
      <c r="G353" s="779"/>
      <c r="H353" s="287"/>
      <c r="I353" s="287"/>
      <c r="J353" s="287"/>
    </row>
    <row r="354" spans="2:10" s="22" customFormat="1" ht="11.25" customHeight="1">
      <c r="B354" s="112"/>
      <c r="C354" s="493">
        <v>43976</v>
      </c>
      <c r="D354" s="494">
        <v>79.662121048282458</v>
      </c>
      <c r="E354" s="494">
        <v>104.0249711788601</v>
      </c>
      <c r="F354" s="494">
        <f t="shared" si="49"/>
        <v>79.662121048282458</v>
      </c>
      <c r="G354" s="779"/>
      <c r="H354" s="287"/>
      <c r="I354" s="287"/>
      <c r="J354" s="287"/>
    </row>
    <row r="355" spans="2:10" s="22" customFormat="1" ht="11.25" customHeight="1">
      <c r="B355" s="112"/>
      <c r="C355" s="493">
        <v>43977</v>
      </c>
      <c r="D355" s="494">
        <v>71.427584928278719</v>
      </c>
      <c r="E355" s="494">
        <v>104.0249711788601</v>
      </c>
      <c r="F355" s="494">
        <f t="shared" si="49"/>
        <v>71.427584928278719</v>
      </c>
      <c r="G355" s="779"/>
      <c r="H355" s="287"/>
      <c r="I355" s="287"/>
      <c r="J355" s="287"/>
    </row>
    <row r="356" spans="2:10" s="22" customFormat="1" ht="11.25" customHeight="1">
      <c r="B356" s="112"/>
      <c r="C356" s="493">
        <v>43978</v>
      </c>
      <c r="D356" s="494">
        <v>56.859114135005527</v>
      </c>
      <c r="E356" s="494">
        <v>104.0249711788601</v>
      </c>
      <c r="F356" s="494">
        <f t="shared" si="49"/>
        <v>56.859114135005527</v>
      </c>
      <c r="G356" s="779"/>
      <c r="H356" s="287"/>
      <c r="I356" s="287"/>
      <c r="J356" s="287"/>
    </row>
    <row r="357" spans="2:10" s="22" customFormat="1" ht="11.25" customHeight="1">
      <c r="B357" s="112"/>
      <c r="C357" s="493">
        <v>43979</v>
      </c>
      <c r="D357" s="494">
        <v>68.147483055005523</v>
      </c>
      <c r="E357" s="494">
        <v>104.0249711788601</v>
      </c>
      <c r="F357" s="494">
        <f t="shared" si="49"/>
        <v>68.147483055005523</v>
      </c>
      <c r="G357" s="779"/>
      <c r="H357" s="287"/>
      <c r="I357" s="287"/>
      <c r="J357" s="287"/>
    </row>
    <row r="358" spans="2:10" s="22" customFormat="1" ht="11.25" customHeight="1">
      <c r="B358" s="112"/>
      <c r="C358" s="493">
        <v>43980</v>
      </c>
      <c r="D358" s="494">
        <v>87.473910175001805</v>
      </c>
      <c r="E358" s="494">
        <v>104.0249711788601</v>
      </c>
      <c r="F358" s="494">
        <f t="shared" si="49"/>
        <v>87.473910175001805</v>
      </c>
      <c r="G358" s="779"/>
      <c r="H358" s="287"/>
      <c r="I358" s="287"/>
      <c r="J358" s="287"/>
    </row>
    <row r="359" spans="2:10" s="22" customFormat="1" ht="11.25" customHeight="1">
      <c r="B359" s="112"/>
      <c r="C359" s="493">
        <v>43981</v>
      </c>
      <c r="D359" s="494">
        <v>66.001470555003664</v>
      </c>
      <c r="E359" s="494">
        <v>104.0249711788601</v>
      </c>
      <c r="F359" s="494">
        <f t="shared" si="49"/>
        <v>66.001470555003664</v>
      </c>
      <c r="G359" s="779"/>
      <c r="H359" s="287"/>
      <c r="I359" s="287"/>
      <c r="J359" s="287"/>
    </row>
    <row r="360" spans="2:10" s="22" customFormat="1" ht="11.25" customHeight="1">
      <c r="B360" s="112"/>
      <c r="C360" s="493">
        <v>43982</v>
      </c>
      <c r="D360" s="494">
        <v>60.018647887001791</v>
      </c>
      <c r="E360" s="494">
        <v>104.0249711788601</v>
      </c>
      <c r="F360" s="494">
        <f t="shared" si="49"/>
        <v>60.018647887001791</v>
      </c>
      <c r="G360" s="779"/>
      <c r="H360" s="287"/>
      <c r="I360" s="287"/>
      <c r="J360" s="287"/>
    </row>
    <row r="361" spans="2:10" s="22" customFormat="1" ht="11.25" customHeight="1">
      <c r="B361" s="112"/>
      <c r="C361" s="493">
        <v>43983</v>
      </c>
      <c r="D361" s="494">
        <v>92.392634975007383</v>
      </c>
      <c r="E361" s="494">
        <v>64.512028542813908</v>
      </c>
      <c r="F361" s="494">
        <f t="shared" si="49"/>
        <v>64.512028542813908</v>
      </c>
      <c r="G361" s="779"/>
      <c r="H361" s="287"/>
      <c r="I361" s="287"/>
      <c r="J361" s="287"/>
    </row>
    <row r="362" spans="2:10" s="22" customFormat="1" ht="11.25" customHeight="1">
      <c r="B362" s="112"/>
      <c r="C362" s="493">
        <v>43984</v>
      </c>
      <c r="D362" s="494">
        <v>98.263208839005515</v>
      </c>
      <c r="E362" s="494">
        <v>64.512028542813908</v>
      </c>
      <c r="F362" s="494">
        <f t="shared" si="49"/>
        <v>64.512028542813908</v>
      </c>
      <c r="G362" s="779"/>
      <c r="H362" s="287"/>
      <c r="I362" s="287"/>
      <c r="J362" s="287"/>
    </row>
    <row r="363" spans="2:10" s="22" customFormat="1" ht="11.25" customHeight="1">
      <c r="B363" s="112"/>
      <c r="C363" s="493">
        <v>43985</v>
      </c>
      <c r="D363" s="494">
        <v>61.908029875254741</v>
      </c>
      <c r="E363" s="494">
        <v>64.512028542813908</v>
      </c>
      <c r="F363" s="494">
        <f t="shared" si="49"/>
        <v>61.908029875254741</v>
      </c>
      <c r="G363" s="779"/>
      <c r="H363" s="287"/>
      <c r="I363" s="287"/>
      <c r="J363" s="287"/>
    </row>
    <row r="364" spans="2:10" s="22" customFormat="1" ht="11.25" customHeight="1">
      <c r="B364" s="112"/>
      <c r="C364" s="493">
        <v>43986</v>
      </c>
      <c r="D364" s="494">
        <v>55.476286055258463</v>
      </c>
      <c r="E364" s="494">
        <v>64.512028542813908</v>
      </c>
      <c r="F364" s="494">
        <f t="shared" si="49"/>
        <v>55.476286055258463</v>
      </c>
      <c r="G364" s="779"/>
      <c r="H364" s="287"/>
      <c r="I364" s="287"/>
      <c r="J364" s="287"/>
    </row>
    <row r="365" spans="2:10" s="22" customFormat="1" ht="11.25" customHeight="1">
      <c r="B365" s="112"/>
      <c r="C365" s="493">
        <v>43987</v>
      </c>
      <c r="D365" s="494">
        <v>55.858537679258475</v>
      </c>
      <c r="E365" s="494">
        <v>64.512028542813908</v>
      </c>
      <c r="F365" s="494">
        <f t="shared" si="49"/>
        <v>55.858537679258475</v>
      </c>
      <c r="G365" s="779"/>
      <c r="H365" s="287"/>
      <c r="I365" s="287"/>
      <c r="J365" s="287"/>
    </row>
    <row r="366" spans="2:10" s="22" customFormat="1" ht="11.25" customHeight="1">
      <c r="B366" s="112"/>
      <c r="C366" s="493">
        <v>43988</v>
      </c>
      <c r="D366" s="494">
        <v>38.13335816725661</v>
      </c>
      <c r="E366" s="494">
        <v>64.512028542813908</v>
      </c>
      <c r="F366" s="494">
        <f t="shared" si="49"/>
        <v>38.13335816725661</v>
      </c>
      <c r="G366" s="779"/>
      <c r="H366" s="287"/>
      <c r="I366" s="287"/>
      <c r="J366" s="287"/>
    </row>
    <row r="367" spans="2:10" s="22" customFormat="1" ht="11.25" customHeight="1">
      <c r="B367" s="112"/>
      <c r="C367" s="493">
        <v>43989</v>
      </c>
      <c r="D367" s="494">
        <v>32.866079795254741</v>
      </c>
      <c r="E367" s="494">
        <v>64.512028542813908</v>
      </c>
      <c r="F367" s="494">
        <f t="shared" si="49"/>
        <v>32.866079795254741</v>
      </c>
      <c r="G367" s="779"/>
      <c r="H367" s="287"/>
      <c r="I367" s="287"/>
      <c r="J367" s="287"/>
    </row>
    <row r="368" spans="2:10" s="22" customFormat="1" ht="11.25" customHeight="1">
      <c r="B368" s="112"/>
      <c r="C368" s="493">
        <v>43990</v>
      </c>
      <c r="D368" s="494">
        <v>34.729077193256607</v>
      </c>
      <c r="E368" s="494">
        <v>64.512028542813908</v>
      </c>
      <c r="F368" s="494">
        <f t="shared" si="49"/>
        <v>34.729077193256607</v>
      </c>
      <c r="G368" s="779"/>
      <c r="H368" s="287"/>
      <c r="I368" s="287"/>
      <c r="J368" s="287"/>
    </row>
    <row r="369" spans="2:10" s="22" customFormat="1" ht="11.25" customHeight="1">
      <c r="B369" s="112"/>
      <c r="C369" s="493">
        <v>43991</v>
      </c>
      <c r="D369" s="494">
        <v>44.666383163258459</v>
      </c>
      <c r="E369" s="494">
        <v>64.512028542813908</v>
      </c>
      <c r="F369" s="494">
        <f t="shared" si="49"/>
        <v>44.666383163258459</v>
      </c>
      <c r="G369" s="779"/>
      <c r="H369" s="287"/>
      <c r="I369" s="287"/>
      <c r="J369" s="287"/>
    </row>
    <row r="370" spans="2:10" s="22" customFormat="1" ht="11.25" customHeight="1">
      <c r="B370" s="112"/>
      <c r="C370" s="493">
        <v>43992</v>
      </c>
      <c r="D370" s="494">
        <v>71.327518093906775</v>
      </c>
      <c r="E370" s="494">
        <v>64.512028542813908</v>
      </c>
      <c r="F370" s="494">
        <f t="shared" si="49"/>
        <v>64.512028542813908</v>
      </c>
      <c r="G370" s="779"/>
      <c r="H370" s="287"/>
      <c r="I370" s="287"/>
      <c r="J370" s="287"/>
    </row>
    <row r="371" spans="2:10" s="22" customFormat="1" ht="11.25" customHeight="1">
      <c r="B371" s="112"/>
      <c r="C371" s="493">
        <v>43993</v>
      </c>
      <c r="D371" s="494">
        <v>55.400414491908649</v>
      </c>
      <c r="E371" s="494">
        <v>64.512028542813908</v>
      </c>
      <c r="F371" s="494">
        <f t="shared" si="49"/>
        <v>55.400414491908649</v>
      </c>
      <c r="G371" s="779"/>
      <c r="H371" s="287"/>
      <c r="I371" s="287"/>
      <c r="J371" s="287"/>
    </row>
    <row r="372" spans="2:10" s="22" customFormat="1" ht="11.25" customHeight="1">
      <c r="B372" s="112"/>
      <c r="C372" s="493">
        <v>43994</v>
      </c>
      <c r="D372" s="494">
        <v>61.931866781908639</v>
      </c>
      <c r="E372" s="494">
        <v>64.512028542813908</v>
      </c>
      <c r="F372" s="494">
        <f t="shared" si="49"/>
        <v>61.931866781908639</v>
      </c>
      <c r="G372" s="779"/>
      <c r="H372" s="287"/>
      <c r="I372" s="287"/>
      <c r="J372" s="287"/>
    </row>
    <row r="373" spans="2:10" s="22" customFormat="1" ht="11.25" customHeight="1">
      <c r="B373" s="112"/>
      <c r="C373" s="493">
        <v>43995</v>
      </c>
      <c r="D373" s="494">
        <v>56.841922815908639</v>
      </c>
      <c r="E373" s="494">
        <v>64.512028542813908</v>
      </c>
      <c r="F373" s="494">
        <f t="shared" si="49"/>
        <v>56.841922815908639</v>
      </c>
      <c r="G373" s="779"/>
      <c r="H373" s="287"/>
      <c r="I373" s="287"/>
      <c r="J373" s="287"/>
    </row>
    <row r="374" spans="2:10" s="22" customFormat="1" ht="11.25" customHeight="1">
      <c r="B374" s="112"/>
      <c r="C374" s="493">
        <v>43996</v>
      </c>
      <c r="D374" s="494">
        <v>53.123395763908647</v>
      </c>
      <c r="E374" s="494">
        <v>64.512028542813908</v>
      </c>
      <c r="F374" s="494">
        <f t="shared" si="49"/>
        <v>53.123395763908647</v>
      </c>
      <c r="G374" s="779"/>
      <c r="H374" s="287"/>
      <c r="I374" s="287"/>
      <c r="J374" s="287"/>
    </row>
    <row r="375" spans="2:10" s="22" customFormat="1" ht="11.25" customHeight="1">
      <c r="B375" s="112"/>
      <c r="C375" s="493">
        <v>43997</v>
      </c>
      <c r="D375" s="494">
        <v>65.94884288390864</v>
      </c>
      <c r="E375" s="494">
        <v>64.512028542813908</v>
      </c>
      <c r="F375" s="494">
        <f t="shared" si="49"/>
        <v>64.512028542813908</v>
      </c>
      <c r="G375" s="779"/>
      <c r="H375" s="287"/>
      <c r="I375" s="287"/>
      <c r="J375" s="287"/>
    </row>
    <row r="376" spans="2:10" s="22" customFormat="1" ht="11.25" customHeight="1">
      <c r="B376" s="112"/>
      <c r="C376" s="493">
        <v>43998</v>
      </c>
      <c r="D376" s="494">
        <v>68.067702799908645</v>
      </c>
      <c r="E376" s="494">
        <v>64.512028542813908</v>
      </c>
      <c r="F376" s="494">
        <f t="shared" si="49"/>
        <v>64.512028542813908</v>
      </c>
      <c r="G376" s="779"/>
      <c r="H376" s="287"/>
      <c r="I376" s="287"/>
      <c r="J376" s="287"/>
    </row>
    <row r="377" spans="2:10" s="22" customFormat="1" ht="11.25" customHeight="1">
      <c r="B377" s="112"/>
      <c r="C377" s="493">
        <v>43999</v>
      </c>
      <c r="D377" s="494">
        <v>57.910814474405051</v>
      </c>
      <c r="E377" s="494">
        <v>64.512028542813908</v>
      </c>
      <c r="F377" s="494">
        <f t="shared" si="49"/>
        <v>57.910814474405051</v>
      </c>
      <c r="G377" s="779"/>
      <c r="H377" s="287"/>
      <c r="I377" s="287"/>
      <c r="J377" s="287"/>
    </row>
    <row r="378" spans="2:10" s="22" customFormat="1" ht="11.25" customHeight="1">
      <c r="B378" s="112"/>
      <c r="C378" s="493">
        <v>44000</v>
      </c>
      <c r="D378" s="494">
        <v>51.144148274410632</v>
      </c>
      <c r="E378" s="494">
        <v>64.512028542813908</v>
      </c>
      <c r="F378" s="494">
        <f t="shared" si="49"/>
        <v>51.144148274410632</v>
      </c>
      <c r="G378" s="779"/>
      <c r="H378" s="287"/>
      <c r="I378" s="287"/>
      <c r="J378" s="287"/>
    </row>
    <row r="379" spans="2:10" s="22" customFormat="1" ht="11.25" customHeight="1">
      <c r="B379" s="112"/>
      <c r="C379" s="493">
        <v>44001</v>
      </c>
      <c r="D379" s="494">
        <v>48.946294670403176</v>
      </c>
      <c r="E379" s="494">
        <v>64.512028542813908</v>
      </c>
      <c r="F379" s="494">
        <f t="shared" si="49"/>
        <v>48.946294670403176</v>
      </c>
      <c r="G379" s="779"/>
      <c r="H379" s="287"/>
      <c r="I379" s="287"/>
      <c r="J379" s="287"/>
    </row>
    <row r="380" spans="2:10" s="22" customFormat="1" ht="11.25" customHeight="1">
      <c r="B380" s="112"/>
      <c r="C380" s="493">
        <v>44002</v>
      </c>
      <c r="D380" s="494">
        <v>32.108128590408768</v>
      </c>
      <c r="E380" s="494">
        <v>64.512028542813908</v>
      </c>
      <c r="F380" s="494">
        <f t="shared" si="49"/>
        <v>32.108128590408768</v>
      </c>
      <c r="G380" s="779"/>
      <c r="H380" s="287"/>
      <c r="I380" s="287"/>
      <c r="J380" s="287"/>
    </row>
    <row r="381" spans="2:10" s="22" customFormat="1" ht="11.25" customHeight="1">
      <c r="B381" s="112"/>
      <c r="C381" s="493">
        <v>44003</v>
      </c>
      <c r="D381" s="494">
        <v>26.653028390408771</v>
      </c>
      <c r="E381" s="494">
        <v>64.512028542813908</v>
      </c>
      <c r="F381" s="494">
        <f t="shared" si="49"/>
        <v>26.653028390408771</v>
      </c>
      <c r="G381" s="779"/>
      <c r="H381" s="287"/>
      <c r="I381" s="287"/>
      <c r="J381" s="287"/>
    </row>
    <row r="382" spans="2:10" s="22" customFormat="1" ht="11.25" customHeight="1">
      <c r="B382" s="112"/>
      <c r="C382" s="493">
        <v>44004</v>
      </c>
      <c r="D382" s="494">
        <v>45.378438656406914</v>
      </c>
      <c r="E382" s="494">
        <v>64.512028542813908</v>
      </c>
      <c r="F382" s="494">
        <f t="shared" si="49"/>
        <v>45.378438656406914</v>
      </c>
      <c r="G382" s="779"/>
      <c r="H382" s="287"/>
      <c r="I382" s="287"/>
      <c r="J382" s="287"/>
    </row>
    <row r="383" spans="2:10" s="22" customFormat="1" ht="11.25" customHeight="1">
      <c r="B383" s="112"/>
      <c r="C383" s="493">
        <v>44005</v>
      </c>
      <c r="D383" s="494">
        <v>63.077070162406905</v>
      </c>
      <c r="E383" s="494">
        <v>64.512028542813908</v>
      </c>
      <c r="F383" s="494">
        <f t="shared" si="49"/>
        <v>63.077070162406905</v>
      </c>
      <c r="G383" s="779"/>
      <c r="H383" s="287"/>
      <c r="I383" s="287"/>
      <c r="J383" s="287"/>
    </row>
    <row r="384" spans="2:10" s="22" customFormat="1" ht="11.25" customHeight="1">
      <c r="B384" s="112"/>
      <c r="C384" s="493">
        <v>44006</v>
      </c>
      <c r="D384" s="494">
        <v>38.71125494258235</v>
      </c>
      <c r="E384" s="494">
        <v>64.512028542813908</v>
      </c>
      <c r="F384" s="494">
        <f t="shared" si="49"/>
        <v>38.71125494258235</v>
      </c>
      <c r="G384" s="779"/>
      <c r="H384" s="287"/>
      <c r="I384" s="287"/>
      <c r="J384" s="287"/>
    </row>
    <row r="385" spans="2:10" s="22" customFormat="1" ht="11.25" customHeight="1">
      <c r="B385" s="112"/>
      <c r="C385" s="493">
        <v>44007</v>
      </c>
      <c r="D385" s="494">
        <v>49.307414966587949</v>
      </c>
      <c r="E385" s="494">
        <v>64.512028542813908</v>
      </c>
      <c r="F385" s="494">
        <f t="shared" si="49"/>
        <v>49.307414966587949</v>
      </c>
      <c r="G385" s="779"/>
      <c r="H385" s="287"/>
      <c r="I385" s="287"/>
      <c r="J385" s="287"/>
    </row>
    <row r="386" spans="2:10" s="22" customFormat="1" ht="11.25" customHeight="1">
      <c r="B386" s="112"/>
      <c r="C386" s="493">
        <v>44008</v>
      </c>
      <c r="D386" s="494">
        <v>49.329893556584224</v>
      </c>
      <c r="E386" s="494">
        <v>64.512028542813908</v>
      </c>
      <c r="F386" s="494">
        <f t="shared" si="49"/>
        <v>49.329893556584224</v>
      </c>
      <c r="G386" s="779"/>
      <c r="H386" s="287"/>
      <c r="I386" s="287"/>
      <c r="J386" s="287"/>
    </row>
    <row r="387" spans="2:10" s="22" customFormat="1" ht="11.25" customHeight="1">
      <c r="B387" s="112"/>
      <c r="C387" s="493">
        <v>44009</v>
      </c>
      <c r="D387" s="494">
        <v>34.305100310582361</v>
      </c>
      <c r="E387" s="494">
        <v>64.512028542813908</v>
      </c>
      <c r="F387" s="494">
        <f t="shared" si="49"/>
        <v>34.305100310582361</v>
      </c>
      <c r="G387" s="779"/>
      <c r="H387" s="287"/>
      <c r="I387" s="287"/>
      <c r="J387" s="287"/>
    </row>
    <row r="388" spans="2:10" s="22" customFormat="1" ht="11.25" customHeight="1">
      <c r="B388" s="112"/>
      <c r="C388" s="493">
        <v>44010</v>
      </c>
      <c r="D388" s="494">
        <v>30.354632186584226</v>
      </c>
      <c r="E388" s="494">
        <v>64.512028542813908</v>
      </c>
      <c r="F388" s="494">
        <f t="shared" si="49"/>
        <v>30.354632186584226</v>
      </c>
      <c r="G388" s="779"/>
      <c r="H388" s="287"/>
      <c r="I388" s="287"/>
      <c r="J388" s="287"/>
    </row>
    <row r="389" spans="2:10" s="22" customFormat="1" ht="11.25" customHeight="1">
      <c r="B389" s="112"/>
      <c r="C389" s="493">
        <v>44011</v>
      </c>
      <c r="D389" s="494">
        <v>45.564051554586086</v>
      </c>
      <c r="E389" s="494">
        <v>64.512028542813908</v>
      </c>
      <c r="F389" s="494">
        <f t="shared" si="49"/>
        <v>45.564051554586086</v>
      </c>
      <c r="G389" s="779"/>
      <c r="H389" s="287"/>
      <c r="I389" s="287"/>
      <c r="J389" s="287"/>
    </row>
    <row r="390" spans="2:10" s="22" customFormat="1" ht="11.25" customHeight="1">
      <c r="B390" s="112"/>
      <c r="C390" s="493">
        <v>44012</v>
      </c>
      <c r="D390" s="494">
        <v>58.461929558580493</v>
      </c>
      <c r="E390" s="494">
        <v>64.512028542813908</v>
      </c>
      <c r="F390" s="494">
        <f t="shared" si="49"/>
        <v>58.461929558580493</v>
      </c>
      <c r="G390" s="779"/>
      <c r="H390" s="287"/>
      <c r="I390" s="287"/>
      <c r="J390" s="287"/>
    </row>
    <row r="391" spans="2:10" s="22" customFormat="1" ht="11.25" customHeight="1">
      <c r="B391" s="112"/>
      <c r="C391" s="493">
        <v>44013</v>
      </c>
      <c r="D391" s="494">
        <v>51.953593749485343</v>
      </c>
      <c r="E391" s="494">
        <v>28.410222830287367</v>
      </c>
      <c r="F391" s="494">
        <f t="shared" si="49"/>
        <v>28.410222830287367</v>
      </c>
      <c r="G391" s="779"/>
      <c r="H391" s="287"/>
      <c r="I391" s="287"/>
      <c r="J391" s="287"/>
    </row>
    <row r="392" spans="2:10" s="22" customFormat="1" ht="11.25" customHeight="1">
      <c r="B392" s="112"/>
      <c r="C392" s="493">
        <v>44014</v>
      </c>
      <c r="D392" s="494">
        <v>37.133997257485348</v>
      </c>
      <c r="E392" s="494">
        <v>28.410222830287367</v>
      </c>
      <c r="F392" s="494">
        <f t="shared" si="49"/>
        <v>28.410222830287367</v>
      </c>
      <c r="G392" s="779"/>
      <c r="H392" s="287"/>
      <c r="I392" s="287"/>
      <c r="J392" s="287"/>
    </row>
    <row r="393" spans="2:10" s="22" customFormat="1" ht="11.25" customHeight="1">
      <c r="B393" s="112"/>
      <c r="C393" s="493">
        <v>44015</v>
      </c>
      <c r="D393" s="494">
        <v>14.067953667485344</v>
      </c>
      <c r="E393" s="494">
        <v>28.410222830287367</v>
      </c>
      <c r="F393" s="494">
        <f t="shared" si="49"/>
        <v>14.067953667485344</v>
      </c>
      <c r="G393" s="779"/>
      <c r="H393" s="287"/>
      <c r="I393" s="287"/>
      <c r="J393" s="287"/>
    </row>
    <row r="394" spans="2:10" s="22" customFormat="1" ht="11.25" customHeight="1">
      <c r="B394" s="112"/>
      <c r="C394" s="493">
        <v>44016</v>
      </c>
      <c r="D394" s="494">
        <v>8.3993448134853459</v>
      </c>
      <c r="E394" s="494">
        <v>28.410222830287367</v>
      </c>
      <c r="F394" s="494">
        <f t="shared" si="49"/>
        <v>8.3993448134853459</v>
      </c>
      <c r="G394" s="779"/>
      <c r="H394" s="287"/>
      <c r="I394" s="287"/>
      <c r="J394" s="287"/>
    </row>
    <row r="395" spans="2:10" s="22" customFormat="1" ht="11.25" customHeight="1">
      <c r="B395" s="112"/>
      <c r="C395" s="493">
        <v>44017</v>
      </c>
      <c r="D395" s="494">
        <v>8.0026346394834835</v>
      </c>
      <c r="E395" s="494">
        <v>28.410222830287367</v>
      </c>
      <c r="F395" s="494">
        <f t="shared" si="49"/>
        <v>8.0026346394834835</v>
      </c>
      <c r="G395" s="779"/>
      <c r="H395" s="287"/>
      <c r="I395" s="287"/>
      <c r="J395" s="287"/>
    </row>
    <row r="396" spans="2:10" s="22" customFormat="1" ht="11.25" customHeight="1">
      <c r="B396" s="112"/>
      <c r="C396" s="493">
        <v>44018</v>
      </c>
      <c r="D396" s="494">
        <v>17.792926753485343</v>
      </c>
      <c r="E396" s="494">
        <v>28.410222830287367</v>
      </c>
      <c r="F396" s="494">
        <f t="shared" si="49"/>
        <v>17.792926753485343</v>
      </c>
      <c r="G396" s="779"/>
      <c r="H396" s="287"/>
      <c r="I396" s="287"/>
      <c r="J396" s="287"/>
    </row>
    <row r="397" spans="2:10" s="22" customFormat="1" ht="11.25" customHeight="1">
      <c r="B397" s="112"/>
      <c r="C397" s="493">
        <v>44019</v>
      </c>
      <c r="D397" s="494">
        <v>25.095772113481615</v>
      </c>
      <c r="E397" s="494">
        <v>28.410222830287367</v>
      </c>
      <c r="F397" s="494">
        <f t="shared" si="49"/>
        <v>25.095772113481615</v>
      </c>
      <c r="G397" s="779"/>
      <c r="H397" s="287"/>
      <c r="I397" s="287"/>
      <c r="J397" s="287"/>
    </row>
    <row r="398" spans="2:10" s="22" customFormat="1" ht="11.25" customHeight="1">
      <c r="B398" s="112"/>
      <c r="C398" s="493">
        <v>44020</v>
      </c>
      <c r="D398" s="494">
        <v>31.865577616026794</v>
      </c>
      <c r="E398" s="494">
        <v>28.410222830287367</v>
      </c>
      <c r="F398" s="494">
        <f t="shared" si="49"/>
        <v>28.410222830287367</v>
      </c>
      <c r="G398" s="779"/>
      <c r="H398" s="287"/>
      <c r="I398" s="287"/>
      <c r="J398" s="287"/>
    </row>
    <row r="399" spans="2:10" s="22" customFormat="1" ht="11.25" customHeight="1">
      <c r="B399" s="112"/>
      <c r="C399" s="493">
        <v>44021</v>
      </c>
      <c r="D399" s="494">
        <v>27.083817738023061</v>
      </c>
      <c r="E399" s="494">
        <v>28.410222830287367</v>
      </c>
      <c r="F399" s="494">
        <f t="shared" si="49"/>
        <v>27.083817738023061</v>
      </c>
      <c r="G399" s="779"/>
      <c r="H399" s="287"/>
      <c r="I399" s="287"/>
      <c r="J399" s="287"/>
    </row>
    <row r="400" spans="2:10" s="22" customFormat="1" ht="11.25" customHeight="1">
      <c r="B400" s="112"/>
      <c r="C400" s="493">
        <v>44022</v>
      </c>
      <c r="D400" s="494">
        <v>21.24286337802679</v>
      </c>
      <c r="E400" s="494">
        <v>28.410222830287367</v>
      </c>
      <c r="F400" s="494">
        <f t="shared" si="49"/>
        <v>21.24286337802679</v>
      </c>
      <c r="G400" s="779"/>
      <c r="H400" s="287"/>
      <c r="I400" s="287"/>
      <c r="J400" s="287"/>
    </row>
    <row r="401" spans="2:10" s="22" customFormat="1" ht="11.25" customHeight="1">
      <c r="B401" s="112"/>
      <c r="C401" s="493">
        <v>44023</v>
      </c>
      <c r="D401" s="494">
        <v>17.794131728021203</v>
      </c>
      <c r="E401" s="494">
        <v>28.410222830287367</v>
      </c>
      <c r="F401" s="494">
        <f t="shared" si="49"/>
        <v>17.794131728021203</v>
      </c>
      <c r="G401" s="779"/>
      <c r="H401" s="287"/>
      <c r="I401" s="287"/>
      <c r="J401" s="287"/>
    </row>
    <row r="402" spans="2:10" s="22" customFormat="1" ht="11.25" customHeight="1">
      <c r="B402" s="112"/>
      <c r="C402" s="493">
        <v>44024</v>
      </c>
      <c r="D402" s="494">
        <v>8.9577735980249269</v>
      </c>
      <c r="E402" s="494">
        <v>28.410222830287367</v>
      </c>
      <c r="F402" s="494">
        <f t="shared" ref="F402:F465" si="50">IF($D402&gt;E402,E402,$D402)</f>
        <v>8.9577735980249269</v>
      </c>
      <c r="G402" s="779"/>
      <c r="H402" s="287"/>
      <c r="I402" s="287"/>
      <c r="J402" s="287"/>
    </row>
    <row r="403" spans="2:10" s="22" customFormat="1" ht="11.25" customHeight="1">
      <c r="B403" s="112"/>
      <c r="C403" s="493">
        <v>44025</v>
      </c>
      <c r="D403" s="494">
        <v>23.026893096023066</v>
      </c>
      <c r="E403" s="494">
        <v>28.410222830287367</v>
      </c>
      <c r="F403" s="494">
        <f t="shared" si="50"/>
        <v>23.026893096023066</v>
      </c>
      <c r="G403" s="779"/>
      <c r="H403" s="287"/>
      <c r="I403" s="287"/>
      <c r="J403" s="287"/>
    </row>
    <row r="404" spans="2:10" s="22" customFormat="1" ht="11.25" customHeight="1">
      <c r="B404" s="112"/>
      <c r="C404" s="493">
        <v>44026</v>
      </c>
      <c r="D404" s="494">
        <v>22.196224064024928</v>
      </c>
      <c r="E404" s="494">
        <v>28.410222830287367</v>
      </c>
      <c r="F404" s="494">
        <f t="shared" si="50"/>
        <v>22.196224064024928</v>
      </c>
      <c r="G404" s="779"/>
      <c r="H404" s="287"/>
      <c r="I404" s="287"/>
      <c r="J404" s="287"/>
    </row>
    <row r="405" spans="2:10" s="22" customFormat="1" ht="11.25" customHeight="1">
      <c r="B405" s="112"/>
      <c r="C405" s="493">
        <v>44027</v>
      </c>
      <c r="D405" s="494">
        <v>21.588402229732054</v>
      </c>
      <c r="E405" s="494">
        <v>28.410222830287367</v>
      </c>
      <c r="F405" s="494">
        <f t="shared" si="50"/>
        <v>21.588402229732054</v>
      </c>
      <c r="G405" s="779"/>
      <c r="H405" s="287"/>
      <c r="I405" s="287"/>
      <c r="J405" s="287"/>
    </row>
    <row r="406" spans="2:10" s="22" customFormat="1" ht="11.25" customHeight="1">
      <c r="B406" s="112"/>
      <c r="C406" s="493">
        <v>44028</v>
      </c>
      <c r="D406" s="494">
        <v>22.243207679732063</v>
      </c>
      <c r="E406" s="494">
        <v>28.410222830287367</v>
      </c>
      <c r="F406" s="494">
        <f t="shared" si="50"/>
        <v>22.243207679732063</v>
      </c>
      <c r="G406" s="779"/>
      <c r="H406" s="287"/>
      <c r="I406" s="287"/>
      <c r="J406" s="287"/>
    </row>
    <row r="407" spans="2:10" s="22" customFormat="1" ht="11.25" customHeight="1">
      <c r="B407" s="112"/>
      <c r="C407" s="493">
        <v>44029</v>
      </c>
      <c r="D407" s="494">
        <v>24.388075185732056</v>
      </c>
      <c r="E407" s="494">
        <v>28.410222830287367</v>
      </c>
      <c r="F407" s="494">
        <f t="shared" si="50"/>
        <v>24.388075185732056</v>
      </c>
      <c r="G407" s="779"/>
      <c r="H407" s="287"/>
      <c r="I407" s="287"/>
      <c r="J407" s="287"/>
    </row>
    <row r="408" spans="2:10" s="22" customFormat="1" ht="11.25" customHeight="1">
      <c r="B408" s="112"/>
      <c r="C408" s="493">
        <v>44030</v>
      </c>
      <c r="D408" s="494">
        <v>19.526119393733918</v>
      </c>
      <c r="E408" s="494">
        <v>28.410222830287367</v>
      </c>
      <c r="F408" s="494">
        <f t="shared" si="50"/>
        <v>19.526119393733918</v>
      </c>
      <c r="G408" s="779"/>
      <c r="H408" s="287"/>
      <c r="I408" s="287"/>
      <c r="J408" s="287"/>
    </row>
    <row r="409" spans="2:10" s="22" customFormat="1" ht="11.25" customHeight="1">
      <c r="B409" s="112"/>
      <c r="C409" s="493">
        <v>44031</v>
      </c>
      <c r="D409" s="494">
        <v>12.476840775733923</v>
      </c>
      <c r="E409" s="494">
        <v>28.410222830287367</v>
      </c>
      <c r="F409" s="494">
        <f t="shared" si="50"/>
        <v>12.476840775733923</v>
      </c>
      <c r="G409" s="779"/>
      <c r="H409" s="287"/>
      <c r="I409" s="287"/>
      <c r="J409" s="287"/>
    </row>
    <row r="410" spans="2:10" s="22" customFormat="1" ht="11.25" customHeight="1">
      <c r="B410" s="112"/>
      <c r="C410" s="493">
        <v>44032</v>
      </c>
      <c r="D410" s="494">
        <v>27.046124703730193</v>
      </c>
      <c r="E410" s="494">
        <v>28.410222830287367</v>
      </c>
      <c r="F410" s="494">
        <f t="shared" si="50"/>
        <v>27.046124703730193</v>
      </c>
      <c r="G410" s="779"/>
      <c r="H410" s="287"/>
      <c r="I410" s="287"/>
      <c r="J410" s="287"/>
    </row>
    <row r="411" spans="2:10" s="22" customFormat="1" ht="11.25" customHeight="1">
      <c r="B411" s="112"/>
      <c r="C411" s="493">
        <v>44033</v>
      </c>
      <c r="D411" s="494">
        <v>19.319776099733922</v>
      </c>
      <c r="E411" s="494">
        <v>28.410222830287367</v>
      </c>
      <c r="F411" s="494">
        <f t="shared" si="50"/>
        <v>19.319776099733922</v>
      </c>
      <c r="G411" s="779"/>
      <c r="H411" s="287"/>
      <c r="I411" s="287"/>
      <c r="J411" s="287"/>
    </row>
    <row r="412" spans="2:10" s="22" customFormat="1" ht="11.25" customHeight="1">
      <c r="B412" s="112"/>
      <c r="C412" s="493">
        <v>44034</v>
      </c>
      <c r="D412" s="494">
        <v>13.508751751972312</v>
      </c>
      <c r="E412" s="494">
        <v>28.410222830287367</v>
      </c>
      <c r="F412" s="494">
        <f t="shared" si="50"/>
        <v>13.508751751972312</v>
      </c>
      <c r="G412" s="779"/>
      <c r="H412" s="287"/>
      <c r="I412" s="287"/>
      <c r="J412" s="287"/>
    </row>
    <row r="413" spans="2:10" s="22" customFormat="1" ht="11.25" customHeight="1">
      <c r="B413" s="112"/>
      <c r="C413" s="493">
        <v>44035</v>
      </c>
      <c r="D413" s="494">
        <v>17.090312539972313</v>
      </c>
      <c r="E413" s="494">
        <v>28.410222830287367</v>
      </c>
      <c r="F413" s="494">
        <f t="shared" si="50"/>
        <v>17.090312539972313</v>
      </c>
      <c r="G413" s="779"/>
      <c r="H413" s="287"/>
      <c r="I413" s="287"/>
      <c r="J413" s="287"/>
    </row>
    <row r="414" spans="2:10" s="22" customFormat="1" ht="11.25" customHeight="1">
      <c r="B414" s="112"/>
      <c r="C414" s="493">
        <v>44036</v>
      </c>
      <c r="D414" s="494">
        <v>13.812711359974172</v>
      </c>
      <c r="E414" s="494">
        <v>28.410222830287367</v>
      </c>
      <c r="F414" s="494">
        <f t="shared" si="50"/>
        <v>13.812711359974172</v>
      </c>
      <c r="G414" s="779"/>
      <c r="H414" s="287"/>
      <c r="I414" s="287"/>
      <c r="J414" s="287"/>
    </row>
    <row r="415" spans="2:10" s="22" customFormat="1" ht="11.25" customHeight="1">
      <c r="B415" s="112"/>
      <c r="C415" s="493">
        <v>44037</v>
      </c>
      <c r="D415" s="494">
        <v>5.5977143519723107</v>
      </c>
      <c r="E415" s="494">
        <v>28.410222830287367</v>
      </c>
      <c r="F415" s="494">
        <f t="shared" si="50"/>
        <v>5.5977143519723107</v>
      </c>
      <c r="G415" s="779"/>
      <c r="H415" s="287"/>
      <c r="I415" s="287"/>
      <c r="J415" s="287"/>
    </row>
    <row r="416" spans="2:10" s="22" customFormat="1" ht="11.25" customHeight="1">
      <c r="B416" s="112"/>
      <c r="C416" s="493">
        <v>44038</v>
      </c>
      <c r="D416" s="494">
        <v>4.1036065359760325</v>
      </c>
      <c r="E416" s="494">
        <v>28.410222830287367</v>
      </c>
      <c r="F416" s="494">
        <f t="shared" si="50"/>
        <v>4.1036065359760325</v>
      </c>
      <c r="G416" s="779"/>
      <c r="H416" s="287"/>
      <c r="I416" s="287"/>
      <c r="J416" s="287"/>
    </row>
    <row r="417" spans="2:10" s="22" customFormat="1" ht="11.25" customHeight="1">
      <c r="B417" s="112"/>
      <c r="C417" s="493">
        <v>44039</v>
      </c>
      <c r="D417" s="494">
        <v>27.273621839974176</v>
      </c>
      <c r="E417" s="494">
        <v>28.410222830287367</v>
      </c>
      <c r="F417" s="494">
        <f t="shared" si="50"/>
        <v>27.273621839974176</v>
      </c>
      <c r="G417" s="779"/>
      <c r="H417" s="287"/>
      <c r="I417" s="287"/>
      <c r="J417" s="287"/>
    </row>
    <row r="418" spans="2:10" s="22" customFormat="1" ht="11.25" customHeight="1">
      <c r="B418" s="112"/>
      <c r="C418" s="493">
        <v>44040</v>
      </c>
      <c r="D418" s="494">
        <v>30.299808663972303</v>
      </c>
      <c r="E418" s="494">
        <v>28.410222830287367</v>
      </c>
      <c r="F418" s="494">
        <f t="shared" si="50"/>
        <v>28.410222830287367</v>
      </c>
      <c r="G418" s="779"/>
      <c r="H418" s="287"/>
      <c r="I418" s="287"/>
      <c r="J418" s="287"/>
    </row>
    <row r="419" spans="2:10" s="22" customFormat="1" ht="11.25" customHeight="1">
      <c r="B419" s="112"/>
      <c r="C419" s="493">
        <v>44041</v>
      </c>
      <c r="D419" s="494">
        <v>14.457045337170552</v>
      </c>
      <c r="E419" s="494">
        <v>28.410222830287367</v>
      </c>
      <c r="F419" s="494">
        <f t="shared" si="50"/>
        <v>14.457045337170552</v>
      </c>
      <c r="G419" s="779"/>
      <c r="H419" s="287"/>
      <c r="I419" s="287"/>
      <c r="J419" s="287"/>
    </row>
    <row r="420" spans="2:10" s="22" customFormat="1" ht="11.25" customHeight="1">
      <c r="B420" s="112"/>
      <c r="C420" s="493">
        <v>44042</v>
      </c>
      <c r="D420" s="494">
        <v>11.968128885170547</v>
      </c>
      <c r="E420" s="494">
        <v>28.410222830287367</v>
      </c>
      <c r="F420" s="494">
        <f t="shared" si="50"/>
        <v>11.968128885170547</v>
      </c>
      <c r="G420" s="779"/>
      <c r="H420" s="287"/>
      <c r="I420" s="287"/>
      <c r="J420" s="287"/>
    </row>
    <row r="421" spans="2:10" s="22" customFormat="1" ht="11.25" customHeight="1">
      <c r="B421" s="112"/>
      <c r="C421" s="493">
        <v>44043</v>
      </c>
      <c r="D421" s="494">
        <v>31.595241229164966</v>
      </c>
      <c r="E421" s="494">
        <v>28.410222830287367</v>
      </c>
      <c r="F421" s="494">
        <f t="shared" si="50"/>
        <v>28.410222830287367</v>
      </c>
      <c r="G421" s="779"/>
      <c r="H421" s="287"/>
      <c r="I421" s="287"/>
      <c r="J421" s="287"/>
    </row>
    <row r="422" spans="2:10" s="22" customFormat="1" ht="11.25" customHeight="1">
      <c r="B422" s="112"/>
      <c r="C422" s="493">
        <v>44044</v>
      </c>
      <c r="D422" s="494">
        <v>1.187373493168685</v>
      </c>
      <c r="E422" s="494">
        <v>17.313341416272394</v>
      </c>
      <c r="F422" s="494">
        <f t="shared" si="50"/>
        <v>1.187373493168685</v>
      </c>
      <c r="G422" s="779"/>
      <c r="H422" s="287"/>
      <c r="I422" s="287"/>
      <c r="J422" s="287"/>
    </row>
    <row r="423" spans="2:10" s="22" customFormat="1" ht="11.25" customHeight="1">
      <c r="B423" s="112"/>
      <c r="C423" s="493">
        <v>44045</v>
      </c>
      <c r="D423" s="494">
        <v>1.2324426491705454</v>
      </c>
      <c r="E423" s="494">
        <v>17.313341416272394</v>
      </c>
      <c r="F423" s="494">
        <f t="shared" si="50"/>
        <v>1.2324426491705454</v>
      </c>
      <c r="G423" s="779"/>
      <c r="H423" s="287"/>
      <c r="I423" s="287"/>
      <c r="J423" s="287"/>
    </row>
    <row r="424" spans="2:10" s="22" customFormat="1" ht="11.25" customHeight="1">
      <c r="B424" s="112"/>
      <c r="C424" s="493">
        <v>44046</v>
      </c>
      <c r="D424" s="494">
        <v>2.2733819891686871</v>
      </c>
      <c r="E424" s="494">
        <v>17.313341416272394</v>
      </c>
      <c r="F424" s="494">
        <f t="shared" si="50"/>
        <v>2.2733819891686871</v>
      </c>
      <c r="G424" s="779"/>
      <c r="H424" s="287"/>
      <c r="I424" s="287"/>
      <c r="J424" s="287"/>
    </row>
    <row r="425" spans="2:10" s="22" customFormat="1" ht="11.25" customHeight="1">
      <c r="B425" s="112"/>
      <c r="C425" s="493">
        <v>44047</v>
      </c>
      <c r="D425" s="494">
        <v>1.0302514831686858</v>
      </c>
      <c r="E425" s="494">
        <v>17.313341416272394</v>
      </c>
      <c r="F425" s="494">
        <f t="shared" si="50"/>
        <v>1.0302514831686858</v>
      </c>
      <c r="G425" s="779"/>
      <c r="H425" s="287"/>
      <c r="I425" s="287"/>
      <c r="J425" s="287"/>
    </row>
    <row r="426" spans="2:10" s="22" customFormat="1" ht="11.25" customHeight="1">
      <c r="B426" s="112"/>
      <c r="C426" s="493">
        <v>44048</v>
      </c>
      <c r="D426" s="494">
        <v>1.2843243052110629</v>
      </c>
      <c r="E426" s="494">
        <v>17.313341416272394</v>
      </c>
      <c r="F426" s="494">
        <f t="shared" si="50"/>
        <v>1.2843243052110629</v>
      </c>
      <c r="G426" s="779"/>
      <c r="H426" s="287"/>
      <c r="I426" s="287"/>
      <c r="J426" s="287"/>
    </row>
    <row r="427" spans="2:10" s="22" customFormat="1" ht="11.25" customHeight="1">
      <c r="B427" s="112"/>
      <c r="C427" s="493">
        <v>44049</v>
      </c>
      <c r="D427" s="494">
        <v>5.0724915292054797</v>
      </c>
      <c r="E427" s="494">
        <v>17.313341416272394</v>
      </c>
      <c r="F427" s="494">
        <f t="shared" si="50"/>
        <v>5.0724915292054797</v>
      </c>
      <c r="G427" s="779"/>
      <c r="H427" s="287"/>
      <c r="I427" s="287"/>
      <c r="J427" s="287"/>
    </row>
    <row r="428" spans="2:10" s="22" customFormat="1" ht="11.25" customHeight="1">
      <c r="B428" s="112"/>
      <c r="C428" s="493">
        <v>44050</v>
      </c>
      <c r="D428" s="494">
        <v>9.7649471772054675</v>
      </c>
      <c r="E428" s="494">
        <v>17.313341416272394</v>
      </c>
      <c r="F428" s="494">
        <f t="shared" si="50"/>
        <v>9.7649471772054675</v>
      </c>
      <c r="G428" s="779"/>
      <c r="H428" s="287"/>
      <c r="I428" s="287"/>
      <c r="J428" s="287"/>
    </row>
    <row r="429" spans="2:10" s="22" customFormat="1" ht="11.25" customHeight="1">
      <c r="B429" s="112"/>
      <c r="C429" s="493">
        <v>44051</v>
      </c>
      <c r="D429" s="494">
        <v>1.2628975252110612</v>
      </c>
      <c r="E429" s="494">
        <v>17.313341416272394</v>
      </c>
      <c r="F429" s="494">
        <f t="shared" si="50"/>
        <v>1.2628975252110612</v>
      </c>
      <c r="G429" s="779"/>
      <c r="H429" s="287"/>
      <c r="I429" s="287"/>
      <c r="J429" s="287"/>
    </row>
    <row r="430" spans="2:10" s="22" customFormat="1" ht="11.25" customHeight="1">
      <c r="B430" s="112"/>
      <c r="C430" s="493">
        <v>44052</v>
      </c>
      <c r="D430" s="494">
        <v>1.4350578492073327</v>
      </c>
      <c r="E430" s="494">
        <v>17.313341416272394</v>
      </c>
      <c r="F430" s="494">
        <f t="shared" si="50"/>
        <v>1.4350578492073327</v>
      </c>
      <c r="G430" s="779"/>
      <c r="H430" s="287"/>
      <c r="I430" s="287"/>
      <c r="J430" s="287"/>
    </row>
    <row r="431" spans="2:10" s="22" customFormat="1" ht="11.25" customHeight="1">
      <c r="B431" s="112"/>
      <c r="C431" s="493">
        <v>44053</v>
      </c>
      <c r="D431" s="494">
        <v>2.0921907332092013</v>
      </c>
      <c r="E431" s="494">
        <v>17.313341416272394</v>
      </c>
      <c r="F431" s="494">
        <f t="shared" si="50"/>
        <v>2.0921907332092013</v>
      </c>
      <c r="G431" s="779"/>
      <c r="H431" s="287"/>
      <c r="I431" s="287"/>
      <c r="J431" s="287"/>
    </row>
    <row r="432" spans="2:10" s="22" customFormat="1" ht="11.25" customHeight="1">
      <c r="B432" s="112"/>
      <c r="C432" s="493">
        <v>44054</v>
      </c>
      <c r="D432" s="494">
        <v>10.213209065207339</v>
      </c>
      <c r="E432" s="494">
        <v>17.313341416272394</v>
      </c>
      <c r="F432" s="494">
        <f t="shared" si="50"/>
        <v>10.213209065207339</v>
      </c>
      <c r="G432" s="779"/>
      <c r="H432" s="287"/>
      <c r="I432" s="287"/>
      <c r="J432" s="287"/>
    </row>
    <row r="433" spans="2:10" s="22" customFormat="1" ht="11.25" customHeight="1">
      <c r="B433" s="112"/>
      <c r="C433" s="493">
        <v>44055</v>
      </c>
      <c r="D433" s="494">
        <v>26.557876889262886</v>
      </c>
      <c r="E433" s="494">
        <v>17.313341416272394</v>
      </c>
      <c r="F433" s="494">
        <f t="shared" si="50"/>
        <v>17.313341416272394</v>
      </c>
      <c r="G433" s="779"/>
      <c r="H433" s="287"/>
      <c r="I433" s="287"/>
      <c r="J433" s="287"/>
    </row>
    <row r="434" spans="2:10" s="22" customFormat="1" ht="11.25" customHeight="1">
      <c r="B434" s="112"/>
      <c r="C434" s="493">
        <v>44056</v>
      </c>
      <c r="D434" s="494">
        <v>36.699982845261026</v>
      </c>
      <c r="E434" s="494">
        <v>17.313341416272394</v>
      </c>
      <c r="F434" s="494">
        <f t="shared" si="50"/>
        <v>17.313341416272394</v>
      </c>
      <c r="G434" s="779"/>
      <c r="H434" s="287"/>
      <c r="I434" s="287"/>
      <c r="J434" s="287"/>
    </row>
    <row r="435" spans="2:10" s="22" customFormat="1" ht="11.25" customHeight="1">
      <c r="B435" s="112"/>
      <c r="C435" s="493">
        <v>44057</v>
      </c>
      <c r="D435" s="494">
        <v>25.851025137262884</v>
      </c>
      <c r="E435" s="494">
        <v>17.313341416272394</v>
      </c>
      <c r="F435" s="494">
        <f t="shared" si="50"/>
        <v>17.313341416272394</v>
      </c>
      <c r="G435" s="779"/>
      <c r="H435" s="287"/>
      <c r="I435" s="287"/>
      <c r="J435" s="287"/>
    </row>
    <row r="436" spans="2:10" s="22" customFormat="1" ht="11.25" customHeight="1">
      <c r="B436" s="112"/>
      <c r="C436" s="493">
        <v>44058</v>
      </c>
      <c r="D436" s="494">
        <v>1.4413111132628837</v>
      </c>
      <c r="E436" s="494">
        <v>17.313341416272394</v>
      </c>
      <c r="F436" s="494">
        <f t="shared" si="50"/>
        <v>1.4413111132628837</v>
      </c>
      <c r="G436" s="779"/>
      <c r="H436" s="287"/>
      <c r="I436" s="287"/>
      <c r="J436" s="287"/>
    </row>
    <row r="437" spans="2:10" s="22" customFormat="1" ht="11.25" customHeight="1">
      <c r="B437" s="112"/>
      <c r="C437" s="493">
        <v>44059</v>
      </c>
      <c r="D437" s="494">
        <v>1.3727565432591582</v>
      </c>
      <c r="E437" s="494">
        <v>17.313341416272394</v>
      </c>
      <c r="F437" s="494">
        <f t="shared" si="50"/>
        <v>1.3727565432591582</v>
      </c>
      <c r="G437" s="779"/>
      <c r="H437" s="287"/>
      <c r="I437" s="287"/>
      <c r="J437" s="287"/>
    </row>
    <row r="438" spans="2:10" s="22" customFormat="1" ht="11.25" customHeight="1">
      <c r="B438" s="112"/>
      <c r="C438" s="493">
        <v>44060</v>
      </c>
      <c r="D438" s="494">
        <v>19.10940262126288</v>
      </c>
      <c r="E438" s="494">
        <v>17.313341416272394</v>
      </c>
      <c r="F438" s="494">
        <f t="shared" si="50"/>
        <v>17.313341416272394</v>
      </c>
      <c r="G438" s="779"/>
      <c r="H438" s="287"/>
      <c r="I438" s="287"/>
      <c r="J438" s="287"/>
    </row>
    <row r="439" spans="2:10" s="22" customFormat="1" ht="11.25" customHeight="1">
      <c r="B439" s="112"/>
      <c r="C439" s="493">
        <v>44061</v>
      </c>
      <c r="D439" s="494">
        <v>31.168780121262884</v>
      </c>
      <c r="E439" s="494">
        <v>17.313341416272394</v>
      </c>
      <c r="F439" s="494">
        <f t="shared" si="50"/>
        <v>17.313341416272394</v>
      </c>
      <c r="G439" s="779"/>
      <c r="H439" s="287"/>
      <c r="I439" s="287"/>
      <c r="J439" s="287"/>
    </row>
    <row r="440" spans="2:10" s="22" customFormat="1" ht="11.25" customHeight="1">
      <c r="B440" s="112"/>
      <c r="C440" s="493">
        <v>44062</v>
      </c>
      <c r="D440" s="494">
        <v>6.7114400905173097</v>
      </c>
      <c r="E440" s="494">
        <v>17.313341416272394</v>
      </c>
      <c r="F440" s="494">
        <f t="shared" si="50"/>
        <v>6.7114400905173097</v>
      </c>
      <c r="G440" s="779"/>
      <c r="H440" s="287"/>
      <c r="I440" s="287"/>
      <c r="J440" s="287"/>
    </row>
    <row r="441" spans="2:10" s="22" customFormat="1" ht="11.25" customHeight="1">
      <c r="B441" s="112"/>
      <c r="C441" s="493">
        <v>44063</v>
      </c>
      <c r="D441" s="494">
        <v>5.7637137785191737</v>
      </c>
      <c r="E441" s="494">
        <v>17.313341416272394</v>
      </c>
      <c r="F441" s="494">
        <f t="shared" si="50"/>
        <v>5.7637137785191737</v>
      </c>
      <c r="G441" s="779"/>
      <c r="H441" s="287"/>
      <c r="I441" s="287"/>
      <c r="J441" s="287"/>
    </row>
    <row r="442" spans="2:10" s="22" customFormat="1" ht="11.25" customHeight="1">
      <c r="B442" s="112"/>
      <c r="C442" s="493">
        <v>44064</v>
      </c>
      <c r="D442" s="494">
        <v>15.53273857051917</v>
      </c>
      <c r="E442" s="494">
        <v>17.313341416272394</v>
      </c>
      <c r="F442" s="494">
        <f t="shared" si="50"/>
        <v>15.53273857051917</v>
      </c>
      <c r="G442" s="779"/>
      <c r="H442" s="287"/>
      <c r="I442" s="287"/>
      <c r="J442" s="287"/>
    </row>
    <row r="443" spans="2:10" s="22" customFormat="1" ht="11.25" customHeight="1">
      <c r="B443" s="112"/>
      <c r="C443" s="493">
        <v>44065</v>
      </c>
      <c r="D443" s="494">
        <v>4.7785867785173108</v>
      </c>
      <c r="E443" s="494">
        <v>17.313341416272394</v>
      </c>
      <c r="F443" s="494">
        <f t="shared" si="50"/>
        <v>4.7785867785173108</v>
      </c>
      <c r="G443" s="779"/>
      <c r="H443" s="287"/>
      <c r="I443" s="287"/>
      <c r="J443" s="287"/>
    </row>
    <row r="444" spans="2:10" s="22" customFormat="1" ht="11.25" customHeight="1">
      <c r="B444" s="112"/>
      <c r="C444" s="493">
        <v>44066</v>
      </c>
      <c r="D444" s="494">
        <v>1.5828672785173112</v>
      </c>
      <c r="E444" s="494">
        <v>17.313341416272394</v>
      </c>
      <c r="F444" s="494">
        <f t="shared" si="50"/>
        <v>1.5828672785173112</v>
      </c>
      <c r="G444" s="779"/>
      <c r="H444" s="287"/>
      <c r="I444" s="287"/>
      <c r="J444" s="287"/>
    </row>
    <row r="445" spans="2:10" s="22" customFormat="1" ht="11.25" customHeight="1">
      <c r="B445" s="112"/>
      <c r="C445" s="493">
        <v>44067</v>
      </c>
      <c r="D445" s="494">
        <v>6.5815349585191729</v>
      </c>
      <c r="E445" s="494">
        <v>17.313341416272394</v>
      </c>
      <c r="F445" s="494">
        <f t="shared" si="50"/>
        <v>6.5815349585191729</v>
      </c>
      <c r="G445" s="779"/>
      <c r="H445" s="287"/>
      <c r="I445" s="287"/>
      <c r="J445" s="287"/>
    </row>
    <row r="446" spans="2:10" s="22" customFormat="1" ht="11.25" customHeight="1">
      <c r="B446" s="112"/>
      <c r="C446" s="493">
        <v>44068</v>
      </c>
      <c r="D446" s="494">
        <v>25.15890221851917</v>
      </c>
      <c r="E446" s="494">
        <v>17.313341416272394</v>
      </c>
      <c r="F446" s="494">
        <f t="shared" si="50"/>
        <v>17.313341416272394</v>
      </c>
      <c r="G446" s="779"/>
      <c r="H446" s="287"/>
      <c r="I446" s="287"/>
      <c r="J446" s="287"/>
    </row>
    <row r="447" spans="2:10" s="22" customFormat="1" ht="11.25" customHeight="1">
      <c r="B447" s="112"/>
      <c r="C447" s="493">
        <v>44069</v>
      </c>
      <c r="D447" s="494">
        <v>31.967876995378262</v>
      </c>
      <c r="E447" s="494">
        <v>17.313341416272394</v>
      </c>
      <c r="F447" s="494">
        <f t="shared" si="50"/>
        <v>17.313341416272394</v>
      </c>
      <c r="G447" s="779"/>
      <c r="H447" s="287"/>
      <c r="I447" s="287"/>
      <c r="J447" s="287"/>
    </row>
    <row r="448" spans="2:10" s="22" customFormat="1" ht="11.25" customHeight="1">
      <c r="B448" s="112"/>
      <c r="C448" s="493">
        <v>44070</v>
      </c>
      <c r="D448" s="494">
        <v>13.11201039538013</v>
      </c>
      <c r="E448" s="494">
        <v>17.313341416272394</v>
      </c>
      <c r="F448" s="494">
        <f t="shared" si="50"/>
        <v>13.11201039538013</v>
      </c>
      <c r="G448" s="779"/>
      <c r="H448" s="287"/>
      <c r="I448" s="287"/>
      <c r="J448" s="287"/>
    </row>
    <row r="449" spans="2:10" s="22" customFormat="1" ht="11.25" customHeight="1">
      <c r="B449" s="112"/>
      <c r="C449" s="493">
        <v>44071</v>
      </c>
      <c r="D449" s="494">
        <v>6.3395145233819932</v>
      </c>
      <c r="E449" s="494">
        <v>17.313341416272394</v>
      </c>
      <c r="F449" s="494">
        <f t="shared" si="50"/>
        <v>6.3395145233819932</v>
      </c>
      <c r="G449" s="779"/>
      <c r="H449" s="287"/>
      <c r="I449" s="287"/>
      <c r="J449" s="287"/>
    </row>
    <row r="450" spans="2:10" s="22" customFormat="1" ht="11.25" customHeight="1">
      <c r="B450" s="112"/>
      <c r="C450" s="493">
        <v>44072</v>
      </c>
      <c r="D450" s="494">
        <v>3.5834837913764059</v>
      </c>
      <c r="E450" s="494">
        <v>17.313341416272394</v>
      </c>
      <c r="F450" s="494">
        <f t="shared" si="50"/>
        <v>3.5834837913764059</v>
      </c>
      <c r="G450" s="779"/>
      <c r="H450" s="287"/>
      <c r="I450" s="287"/>
      <c r="J450" s="287"/>
    </row>
    <row r="451" spans="2:10" s="22" customFormat="1" ht="11.25" customHeight="1">
      <c r="B451" s="112"/>
      <c r="C451" s="493">
        <v>44073</v>
      </c>
      <c r="D451" s="494">
        <v>0.59885496938385041</v>
      </c>
      <c r="E451" s="494">
        <v>17.313341416272394</v>
      </c>
      <c r="F451" s="494">
        <f t="shared" si="50"/>
        <v>0.59885496938385041</v>
      </c>
      <c r="G451" s="779"/>
      <c r="H451" s="287"/>
      <c r="I451" s="287"/>
      <c r="J451" s="287"/>
    </row>
    <row r="452" spans="2:10" s="22" customFormat="1" ht="11.25" customHeight="1">
      <c r="B452" s="112"/>
      <c r="C452" s="493">
        <v>44074</v>
      </c>
      <c r="D452" s="494">
        <v>0.54639137737826238</v>
      </c>
      <c r="E452" s="494">
        <v>17.313341416272394</v>
      </c>
      <c r="F452" s="494">
        <f t="shared" si="50"/>
        <v>0.54639137737826238</v>
      </c>
      <c r="G452" s="779"/>
      <c r="H452" s="287"/>
      <c r="I452" s="287"/>
      <c r="J452" s="287"/>
    </row>
    <row r="453" spans="2:10" s="22" customFormat="1" ht="11.25" customHeight="1">
      <c r="B453" s="112"/>
      <c r="C453" s="493">
        <v>44075</v>
      </c>
      <c r="D453" s="494">
        <v>9.9157058673782661</v>
      </c>
      <c r="E453" s="494">
        <v>20.95959048014743</v>
      </c>
      <c r="F453" s="494">
        <f t="shared" si="50"/>
        <v>9.9157058673782661</v>
      </c>
      <c r="G453" s="779"/>
      <c r="H453" s="287"/>
      <c r="I453" s="287"/>
      <c r="J453" s="287"/>
    </row>
    <row r="454" spans="2:10" s="22" customFormat="1" ht="11.25" customHeight="1">
      <c r="B454" s="112"/>
      <c r="C454" s="493">
        <v>44076</v>
      </c>
      <c r="D454" s="494">
        <v>20.153271213409287</v>
      </c>
      <c r="E454" s="494">
        <v>20.95959048014743</v>
      </c>
      <c r="F454" s="494">
        <f t="shared" si="50"/>
        <v>20.153271213409287</v>
      </c>
      <c r="G454" s="779"/>
      <c r="H454" s="287"/>
      <c r="I454" s="287"/>
      <c r="J454" s="287"/>
    </row>
    <row r="455" spans="2:10" s="22" customFormat="1" ht="11.25" customHeight="1">
      <c r="B455" s="112"/>
      <c r="C455" s="493">
        <v>44077</v>
      </c>
      <c r="D455" s="494">
        <v>24.629811097405561</v>
      </c>
      <c r="E455" s="494">
        <v>20.95959048014743</v>
      </c>
      <c r="F455" s="494">
        <f t="shared" si="50"/>
        <v>20.95959048014743</v>
      </c>
      <c r="G455" s="779"/>
      <c r="H455" s="287"/>
      <c r="I455" s="287"/>
      <c r="J455" s="287"/>
    </row>
    <row r="456" spans="2:10" s="22" customFormat="1" ht="11.25" customHeight="1">
      <c r="B456" s="112"/>
      <c r="C456" s="493">
        <v>44078</v>
      </c>
      <c r="D456" s="494">
        <v>19.219243357407425</v>
      </c>
      <c r="E456" s="494">
        <v>20.95959048014743</v>
      </c>
      <c r="F456" s="494">
        <f t="shared" si="50"/>
        <v>19.219243357407425</v>
      </c>
      <c r="G456" s="779"/>
      <c r="H456" s="287"/>
      <c r="I456" s="287"/>
      <c r="J456" s="287"/>
    </row>
    <row r="457" spans="2:10" s="22" customFormat="1" ht="11.25" customHeight="1">
      <c r="B457" s="112"/>
      <c r="C457" s="493">
        <v>44079</v>
      </c>
      <c r="D457" s="494">
        <v>2.4857805174055612</v>
      </c>
      <c r="E457" s="494">
        <v>20.95959048014743</v>
      </c>
      <c r="F457" s="494">
        <f t="shared" si="50"/>
        <v>2.4857805174055612</v>
      </c>
      <c r="G457" s="779"/>
      <c r="H457" s="287"/>
      <c r="I457" s="287"/>
      <c r="J457" s="287"/>
    </row>
    <row r="458" spans="2:10" s="22" customFormat="1" ht="11.25" customHeight="1">
      <c r="B458" s="112"/>
      <c r="C458" s="493">
        <v>44080</v>
      </c>
      <c r="D458" s="494">
        <v>1.1927802294074208</v>
      </c>
      <c r="E458" s="494">
        <v>20.95959048014743</v>
      </c>
      <c r="F458" s="494">
        <f t="shared" si="50"/>
        <v>1.1927802294074208</v>
      </c>
      <c r="G458" s="779"/>
      <c r="H458" s="287"/>
      <c r="I458" s="287"/>
      <c r="J458" s="287"/>
    </row>
    <row r="459" spans="2:10" s="22" customFormat="1" ht="11.25" customHeight="1">
      <c r="B459" s="112"/>
      <c r="C459" s="493">
        <v>44081</v>
      </c>
      <c r="D459" s="494">
        <v>1.9528572214055602</v>
      </c>
      <c r="E459" s="494">
        <v>20.95959048014743</v>
      </c>
      <c r="F459" s="494">
        <f t="shared" si="50"/>
        <v>1.9528572214055602</v>
      </c>
      <c r="G459" s="779"/>
      <c r="H459" s="287"/>
      <c r="I459" s="287"/>
      <c r="J459" s="287"/>
    </row>
    <row r="460" spans="2:10" s="22" customFormat="1" ht="11.25" customHeight="1">
      <c r="B460" s="112"/>
      <c r="C460" s="493">
        <v>44082</v>
      </c>
      <c r="D460" s="494">
        <v>10.516595965407426</v>
      </c>
      <c r="E460" s="494">
        <v>20.95959048014743</v>
      </c>
      <c r="F460" s="494">
        <f t="shared" si="50"/>
        <v>10.516595965407426</v>
      </c>
      <c r="G460" s="779"/>
      <c r="H460" s="287"/>
      <c r="I460" s="287"/>
      <c r="J460" s="287"/>
    </row>
    <row r="461" spans="2:10" s="22" customFormat="1" ht="11.25" customHeight="1">
      <c r="B461" s="112"/>
      <c r="C461" s="493">
        <v>44083</v>
      </c>
      <c r="D461" s="494">
        <v>23.06971625332412</v>
      </c>
      <c r="E461" s="494">
        <v>20.95959048014743</v>
      </c>
      <c r="F461" s="494">
        <f t="shared" si="50"/>
        <v>20.95959048014743</v>
      </c>
      <c r="G461" s="779"/>
      <c r="H461" s="287"/>
      <c r="I461" s="287"/>
      <c r="J461" s="287"/>
    </row>
    <row r="462" spans="2:10" s="22" customFormat="1" ht="11.25" customHeight="1">
      <c r="B462" s="112"/>
      <c r="C462" s="493">
        <v>44084</v>
      </c>
      <c r="D462" s="494">
        <v>17.835714077325989</v>
      </c>
      <c r="E462" s="494">
        <v>20.95959048014743</v>
      </c>
      <c r="F462" s="494">
        <f t="shared" si="50"/>
        <v>17.835714077325989</v>
      </c>
      <c r="G462" s="779"/>
      <c r="H462" s="287"/>
      <c r="I462" s="287"/>
      <c r="J462" s="287"/>
    </row>
    <row r="463" spans="2:10" s="22" customFormat="1" ht="11.25" customHeight="1">
      <c r="B463" s="112"/>
      <c r="C463" s="493">
        <v>44085</v>
      </c>
      <c r="D463" s="494">
        <v>15.430868341322261</v>
      </c>
      <c r="E463" s="494">
        <v>20.95959048014743</v>
      </c>
      <c r="F463" s="494">
        <f t="shared" si="50"/>
        <v>15.430868341322261</v>
      </c>
      <c r="G463" s="779"/>
      <c r="H463" s="287"/>
      <c r="I463" s="287"/>
      <c r="J463" s="287"/>
    </row>
    <row r="464" spans="2:10" s="22" customFormat="1" ht="11.25" customHeight="1">
      <c r="B464" s="112"/>
      <c r="C464" s="493">
        <v>44086</v>
      </c>
      <c r="D464" s="494">
        <v>1.5664787813259899</v>
      </c>
      <c r="E464" s="494">
        <v>20.95959048014743</v>
      </c>
      <c r="F464" s="494">
        <f t="shared" si="50"/>
        <v>1.5664787813259899</v>
      </c>
      <c r="G464" s="779"/>
      <c r="H464" s="287"/>
      <c r="I464" s="287"/>
      <c r="J464" s="287"/>
    </row>
    <row r="465" spans="2:10" s="22" customFormat="1" ht="11.25" customHeight="1">
      <c r="B465" s="112"/>
      <c r="C465" s="493">
        <v>44087</v>
      </c>
      <c r="D465" s="494">
        <v>1.4851167173222639</v>
      </c>
      <c r="E465" s="494">
        <v>20.95959048014743</v>
      </c>
      <c r="F465" s="494">
        <f t="shared" si="50"/>
        <v>1.4851167173222639</v>
      </c>
      <c r="G465" s="779"/>
      <c r="H465" s="287"/>
      <c r="I465" s="287"/>
      <c r="J465" s="287"/>
    </row>
    <row r="466" spans="2:10" s="22" customFormat="1" ht="11.25" customHeight="1">
      <c r="B466" s="112"/>
      <c r="C466" s="493">
        <v>44088</v>
      </c>
      <c r="D466" s="494">
        <v>22.501489901325986</v>
      </c>
      <c r="E466" s="494">
        <v>20.95959048014743</v>
      </c>
      <c r="F466" s="494">
        <f t="shared" ref="F466:F529" si="51">IF($D466&gt;E466,E466,$D466)</f>
        <v>20.95959048014743</v>
      </c>
      <c r="G466" s="779"/>
      <c r="H466" s="287"/>
      <c r="I466" s="287"/>
      <c r="J466" s="287"/>
    </row>
    <row r="467" spans="2:10" s="22" customFormat="1" ht="11.25" customHeight="1">
      <c r="B467" s="112"/>
      <c r="C467" s="493">
        <v>44089</v>
      </c>
      <c r="D467" s="494">
        <v>36.529274045324129</v>
      </c>
      <c r="E467" s="494">
        <v>20.95959048014743</v>
      </c>
      <c r="F467" s="494">
        <f t="shared" si="51"/>
        <v>20.95959048014743</v>
      </c>
      <c r="G467" s="779"/>
      <c r="H467" s="287"/>
      <c r="I467" s="287"/>
      <c r="J467" s="287"/>
    </row>
    <row r="468" spans="2:10" s="22" customFormat="1" ht="11.25" customHeight="1">
      <c r="B468" s="112"/>
      <c r="C468" s="493">
        <v>44090</v>
      </c>
      <c r="D468" s="494">
        <v>49.211002997035102</v>
      </c>
      <c r="E468" s="494">
        <v>20.95959048014743</v>
      </c>
      <c r="F468" s="494">
        <f t="shared" si="51"/>
        <v>20.95959048014743</v>
      </c>
      <c r="G468" s="779"/>
      <c r="H468" s="287"/>
      <c r="I468" s="287"/>
      <c r="J468" s="287"/>
    </row>
    <row r="469" spans="2:10" s="22" customFormat="1" ht="11.25" customHeight="1">
      <c r="B469" s="112"/>
      <c r="C469" s="493">
        <v>44091</v>
      </c>
      <c r="D469" s="494">
        <v>23.439750845033238</v>
      </c>
      <c r="E469" s="494">
        <v>20.95959048014743</v>
      </c>
      <c r="F469" s="494">
        <f t="shared" si="51"/>
        <v>20.95959048014743</v>
      </c>
      <c r="G469" s="779"/>
      <c r="H469" s="287"/>
      <c r="I469" s="287"/>
      <c r="J469" s="287"/>
    </row>
    <row r="470" spans="2:10" s="22" customFormat="1" ht="11.25" customHeight="1">
      <c r="B470" s="112"/>
      <c r="C470" s="493">
        <v>44092</v>
      </c>
      <c r="D470" s="494">
        <v>17.305753081036965</v>
      </c>
      <c r="E470" s="494">
        <v>20.95959048014743</v>
      </c>
      <c r="F470" s="494">
        <f t="shared" si="51"/>
        <v>17.305753081036965</v>
      </c>
      <c r="G470" s="779"/>
      <c r="H470" s="287"/>
      <c r="I470" s="287"/>
      <c r="J470" s="287"/>
    </row>
    <row r="471" spans="2:10" s="22" customFormat="1" ht="11.25" customHeight="1">
      <c r="B471" s="112"/>
      <c r="C471" s="493">
        <v>44093</v>
      </c>
      <c r="D471" s="494">
        <v>7.5177133050350964</v>
      </c>
      <c r="E471" s="494">
        <v>20.95959048014743</v>
      </c>
      <c r="F471" s="494">
        <f t="shared" si="51"/>
        <v>7.5177133050350964</v>
      </c>
      <c r="G471" s="779"/>
      <c r="H471" s="287"/>
      <c r="I471" s="287"/>
      <c r="J471" s="287"/>
    </row>
    <row r="472" spans="2:10" s="22" customFormat="1" ht="11.25" customHeight="1">
      <c r="B472" s="112"/>
      <c r="C472" s="493">
        <v>44094</v>
      </c>
      <c r="D472" s="494">
        <v>6.3890751850351011</v>
      </c>
      <c r="E472" s="494">
        <v>20.95959048014743</v>
      </c>
      <c r="F472" s="494">
        <f t="shared" si="51"/>
        <v>6.3890751850351011</v>
      </c>
      <c r="G472" s="779"/>
      <c r="H472" s="287"/>
      <c r="I472" s="287"/>
      <c r="J472" s="287"/>
    </row>
    <row r="473" spans="2:10" s="22" customFormat="1" ht="11.25" customHeight="1">
      <c r="B473" s="112"/>
      <c r="C473" s="493">
        <v>44095</v>
      </c>
      <c r="D473" s="494">
        <v>29.609922117035094</v>
      </c>
      <c r="E473" s="494">
        <v>20.95959048014743</v>
      </c>
      <c r="F473" s="494">
        <f t="shared" si="51"/>
        <v>20.95959048014743</v>
      </c>
      <c r="G473" s="779"/>
      <c r="H473" s="287"/>
      <c r="I473" s="287"/>
      <c r="J473" s="287"/>
    </row>
    <row r="474" spans="2:10" s="22" customFormat="1" ht="11.25" customHeight="1">
      <c r="B474" s="112"/>
      <c r="C474" s="493">
        <v>44096</v>
      </c>
      <c r="D474" s="494">
        <v>41.249954653035104</v>
      </c>
      <c r="E474" s="494">
        <v>20.95959048014743</v>
      </c>
      <c r="F474" s="494">
        <f t="shared" si="51"/>
        <v>20.95959048014743</v>
      </c>
      <c r="G474" s="779"/>
      <c r="H474" s="287"/>
      <c r="I474" s="287"/>
      <c r="J474" s="287"/>
    </row>
    <row r="475" spans="2:10" s="22" customFormat="1" ht="11.25" customHeight="1">
      <c r="B475" s="112"/>
      <c r="C475" s="493">
        <v>44097</v>
      </c>
      <c r="D475" s="494">
        <v>47.738555841733351</v>
      </c>
      <c r="E475" s="494">
        <v>20.95959048014743</v>
      </c>
      <c r="F475" s="494">
        <f t="shared" si="51"/>
        <v>20.95959048014743</v>
      </c>
      <c r="G475" s="779"/>
      <c r="H475" s="287"/>
      <c r="I475" s="287"/>
      <c r="J475" s="287"/>
    </row>
    <row r="476" spans="2:10" s="22" customFormat="1" ht="11.25" customHeight="1">
      <c r="B476" s="112"/>
      <c r="C476" s="493">
        <v>44098</v>
      </c>
      <c r="D476" s="494">
        <v>28.364571265733343</v>
      </c>
      <c r="E476" s="494">
        <v>20.95959048014743</v>
      </c>
      <c r="F476" s="494">
        <f t="shared" si="51"/>
        <v>20.95959048014743</v>
      </c>
      <c r="G476" s="779"/>
      <c r="H476" s="287"/>
      <c r="I476" s="287"/>
      <c r="J476" s="287"/>
    </row>
    <row r="477" spans="2:10" s="22" customFormat="1" ht="11.25" customHeight="1">
      <c r="B477" s="112"/>
      <c r="C477" s="493">
        <v>44099</v>
      </c>
      <c r="D477" s="494">
        <v>14.38581081373521</v>
      </c>
      <c r="E477" s="494">
        <v>20.95959048014743</v>
      </c>
      <c r="F477" s="494">
        <f t="shared" si="51"/>
        <v>14.38581081373521</v>
      </c>
      <c r="G477" s="779"/>
      <c r="H477" s="287"/>
      <c r="I477" s="287"/>
      <c r="J477" s="287"/>
    </row>
    <row r="478" spans="2:10" s="22" customFormat="1" ht="11.25" customHeight="1">
      <c r="B478" s="112"/>
      <c r="C478" s="493">
        <v>44100</v>
      </c>
      <c r="D478" s="494">
        <v>9.8621068577314794</v>
      </c>
      <c r="E478" s="494">
        <v>20.95959048014743</v>
      </c>
      <c r="F478" s="494">
        <f t="shared" si="51"/>
        <v>9.8621068577314794</v>
      </c>
      <c r="G478" s="779"/>
      <c r="H478" s="287"/>
      <c r="I478" s="287"/>
      <c r="J478" s="287"/>
    </row>
    <row r="479" spans="2:10" s="22" customFormat="1" ht="11.25" customHeight="1">
      <c r="B479" s="112"/>
      <c r="C479" s="493">
        <v>44101</v>
      </c>
      <c r="D479" s="494">
        <v>13.26400406973521</v>
      </c>
      <c r="E479" s="494">
        <v>20.95959048014743</v>
      </c>
      <c r="F479" s="494">
        <f t="shared" si="51"/>
        <v>13.26400406973521</v>
      </c>
      <c r="G479" s="779"/>
      <c r="H479" s="287"/>
      <c r="I479" s="287"/>
      <c r="J479" s="287"/>
    </row>
    <row r="480" spans="2:10" s="22" customFormat="1" ht="11.25" customHeight="1">
      <c r="B480" s="112"/>
      <c r="C480" s="493">
        <v>44102</v>
      </c>
      <c r="D480" s="494">
        <v>20.942873981735211</v>
      </c>
      <c r="E480" s="494">
        <v>20.95959048014743</v>
      </c>
      <c r="F480" s="494">
        <f t="shared" si="51"/>
        <v>20.942873981735211</v>
      </c>
      <c r="G480" s="779"/>
      <c r="H480" s="287"/>
      <c r="I480" s="287"/>
      <c r="J480" s="287"/>
    </row>
    <row r="481" spans="2:10" s="22" customFormat="1" ht="11.25" customHeight="1">
      <c r="B481" s="112"/>
      <c r="C481" s="493">
        <v>44103</v>
      </c>
      <c r="D481" s="494">
        <v>31.611556617735207</v>
      </c>
      <c r="E481" s="494">
        <v>20.95959048014743</v>
      </c>
      <c r="F481" s="494">
        <f t="shared" si="51"/>
        <v>20.95959048014743</v>
      </c>
      <c r="G481" s="779"/>
      <c r="H481" s="287"/>
      <c r="I481" s="287"/>
      <c r="J481" s="287"/>
    </row>
    <row r="482" spans="2:10" s="22" customFormat="1" ht="11.25" customHeight="1">
      <c r="B482" s="112"/>
      <c r="C482" s="493">
        <v>44104</v>
      </c>
      <c r="D482" s="494">
        <v>49.582627884398121</v>
      </c>
      <c r="E482" s="494">
        <v>20.95959048014743</v>
      </c>
      <c r="F482" s="494">
        <f t="shared" si="51"/>
        <v>20.95959048014743</v>
      </c>
      <c r="G482" s="779"/>
      <c r="H482" s="287"/>
      <c r="I482" s="287"/>
      <c r="J482" s="287"/>
    </row>
    <row r="483" spans="2:10" s="22" customFormat="1" ht="11.25" customHeight="1">
      <c r="B483" s="112"/>
      <c r="C483" s="493">
        <v>44105</v>
      </c>
      <c r="D483" s="494">
        <v>34.494749008399985</v>
      </c>
      <c r="E483" s="494">
        <v>41.360965957335978</v>
      </c>
      <c r="F483" s="494">
        <f t="shared" si="51"/>
        <v>34.494749008399985</v>
      </c>
      <c r="G483" s="779"/>
      <c r="H483" s="287"/>
      <c r="I483" s="287"/>
      <c r="J483" s="287"/>
    </row>
    <row r="484" spans="2:10" s="22" customFormat="1" ht="11.25" customHeight="1">
      <c r="B484" s="112"/>
      <c r="C484" s="493">
        <v>44106</v>
      </c>
      <c r="D484" s="494">
        <v>33.263345404401854</v>
      </c>
      <c r="E484" s="494">
        <v>41.360965957335978</v>
      </c>
      <c r="F484" s="494">
        <f t="shared" si="51"/>
        <v>33.263345404401854</v>
      </c>
      <c r="G484" s="779"/>
      <c r="H484" s="287"/>
      <c r="I484" s="287"/>
      <c r="J484" s="287"/>
    </row>
    <row r="485" spans="2:10" s="22" customFormat="1" ht="11.25" customHeight="1">
      <c r="B485" s="112"/>
      <c r="C485" s="493">
        <v>44107</v>
      </c>
      <c r="D485" s="494">
        <v>31.916821480398124</v>
      </c>
      <c r="E485" s="494">
        <v>41.360965957335978</v>
      </c>
      <c r="F485" s="494">
        <f t="shared" si="51"/>
        <v>31.916821480398124</v>
      </c>
      <c r="G485" s="779"/>
      <c r="H485" s="287"/>
      <c r="I485" s="287"/>
      <c r="J485" s="287"/>
    </row>
    <row r="486" spans="2:10" s="22" customFormat="1" ht="11.25" customHeight="1">
      <c r="B486" s="112"/>
      <c r="C486" s="493">
        <v>44108</v>
      </c>
      <c r="D486" s="494">
        <v>32.320732376400919</v>
      </c>
      <c r="E486" s="494">
        <v>41.360965957335978</v>
      </c>
      <c r="F486" s="494">
        <f t="shared" si="51"/>
        <v>32.320732376400919</v>
      </c>
      <c r="G486" s="779"/>
      <c r="H486" s="287"/>
      <c r="I486" s="287"/>
      <c r="J486" s="287"/>
    </row>
    <row r="487" spans="2:10" s="22" customFormat="1" ht="11.25" customHeight="1">
      <c r="B487" s="112"/>
      <c r="C487" s="493">
        <v>44109</v>
      </c>
      <c r="D487" s="494">
        <v>36.530324628400912</v>
      </c>
      <c r="E487" s="494">
        <v>41.360965957335978</v>
      </c>
      <c r="F487" s="494">
        <f t="shared" si="51"/>
        <v>36.530324628400912</v>
      </c>
      <c r="G487" s="779"/>
      <c r="H487" s="287"/>
      <c r="I487" s="287"/>
      <c r="J487" s="287"/>
    </row>
    <row r="488" spans="2:10" s="22" customFormat="1" ht="11.25" customHeight="1">
      <c r="B488" s="112"/>
      <c r="C488" s="493">
        <v>44110</v>
      </c>
      <c r="D488" s="494">
        <v>44.161732320401846</v>
      </c>
      <c r="E488" s="494">
        <v>41.360965957335978</v>
      </c>
      <c r="F488" s="494">
        <f t="shared" si="51"/>
        <v>41.360965957335978</v>
      </c>
      <c r="G488" s="779"/>
      <c r="H488" s="287"/>
      <c r="I488" s="287"/>
      <c r="J488" s="287"/>
    </row>
    <row r="489" spans="2:10" s="22" customFormat="1" ht="11.25" customHeight="1">
      <c r="B489" s="112"/>
      <c r="C489" s="493">
        <v>44111</v>
      </c>
      <c r="D489" s="494">
        <v>51.275678575480406</v>
      </c>
      <c r="E489" s="494">
        <v>41.360965957335978</v>
      </c>
      <c r="F489" s="494">
        <f t="shared" si="51"/>
        <v>41.360965957335978</v>
      </c>
      <c r="G489" s="779"/>
      <c r="H489" s="287"/>
      <c r="I489" s="287"/>
      <c r="J489" s="287"/>
    </row>
    <row r="490" spans="2:10" s="22" customFormat="1" ht="11.25" customHeight="1">
      <c r="B490" s="112"/>
      <c r="C490" s="493">
        <v>44112</v>
      </c>
      <c r="D490" s="494">
        <v>57.804757795484143</v>
      </c>
      <c r="E490" s="494">
        <v>41.360965957335978</v>
      </c>
      <c r="F490" s="494">
        <f t="shared" si="51"/>
        <v>41.360965957335978</v>
      </c>
      <c r="G490" s="779"/>
      <c r="H490" s="287"/>
      <c r="I490" s="287"/>
      <c r="J490" s="287"/>
    </row>
    <row r="491" spans="2:10" s="22" customFormat="1" ht="11.25" customHeight="1">
      <c r="B491" s="112"/>
      <c r="C491" s="493">
        <v>44113</v>
      </c>
      <c r="D491" s="494">
        <v>58.90136793548227</v>
      </c>
      <c r="E491" s="494">
        <v>41.360965957335978</v>
      </c>
      <c r="F491" s="494">
        <f t="shared" si="51"/>
        <v>41.360965957335978</v>
      </c>
      <c r="G491" s="779"/>
      <c r="H491" s="287"/>
      <c r="I491" s="287"/>
      <c r="J491" s="287"/>
    </row>
    <row r="492" spans="2:10" s="22" customFormat="1" ht="11.25" customHeight="1">
      <c r="B492" s="112"/>
      <c r="C492" s="493">
        <v>44114</v>
      </c>
      <c r="D492" s="494">
        <v>31.952608363482273</v>
      </c>
      <c r="E492" s="494">
        <v>41.360965957335978</v>
      </c>
      <c r="F492" s="494">
        <f t="shared" si="51"/>
        <v>31.952608363482273</v>
      </c>
      <c r="G492" s="779"/>
      <c r="H492" s="287"/>
      <c r="I492" s="287"/>
      <c r="J492" s="287"/>
    </row>
    <row r="493" spans="2:10" s="22" customFormat="1" ht="11.25" customHeight="1">
      <c r="B493" s="112"/>
      <c r="C493" s="493">
        <v>44115</v>
      </c>
      <c r="D493" s="494">
        <v>27.311554463484136</v>
      </c>
      <c r="E493" s="494">
        <v>41.360965957335978</v>
      </c>
      <c r="F493" s="494">
        <f t="shared" si="51"/>
        <v>27.311554463484136</v>
      </c>
      <c r="G493" s="779"/>
      <c r="H493" s="287"/>
      <c r="I493" s="287"/>
      <c r="J493" s="287"/>
    </row>
    <row r="494" spans="2:10" s="22" customFormat="1" ht="11.25" customHeight="1">
      <c r="B494" s="112"/>
      <c r="C494" s="493">
        <v>44116</v>
      </c>
      <c r="D494" s="494">
        <v>33.411277655482273</v>
      </c>
      <c r="E494" s="494">
        <v>41.360965957335978</v>
      </c>
      <c r="F494" s="494">
        <f t="shared" si="51"/>
        <v>33.411277655482273</v>
      </c>
      <c r="G494" s="779"/>
      <c r="H494" s="287"/>
      <c r="I494" s="287"/>
      <c r="J494" s="287"/>
    </row>
    <row r="495" spans="2:10" s="22" customFormat="1" ht="11.25" customHeight="1">
      <c r="B495" s="112"/>
      <c r="C495" s="493">
        <v>44117</v>
      </c>
      <c r="D495" s="494">
        <v>57.046941845482273</v>
      </c>
      <c r="E495" s="494">
        <v>41.360965957335978</v>
      </c>
      <c r="F495" s="494">
        <f t="shared" si="51"/>
        <v>41.360965957335978</v>
      </c>
      <c r="G495" s="779"/>
      <c r="H495" s="287"/>
      <c r="I495" s="287"/>
      <c r="J495" s="287"/>
    </row>
    <row r="496" spans="2:10" s="22" customFormat="1" ht="11.25" customHeight="1">
      <c r="B496" s="112"/>
      <c r="C496" s="493">
        <v>44118</v>
      </c>
      <c r="D496" s="494">
        <v>40.685804836433135</v>
      </c>
      <c r="E496" s="494">
        <v>41.360965957335978</v>
      </c>
      <c r="F496" s="494">
        <f t="shared" si="51"/>
        <v>40.685804836433135</v>
      </c>
      <c r="G496" s="779"/>
      <c r="H496" s="287"/>
      <c r="I496" s="287"/>
      <c r="J496" s="287"/>
    </row>
    <row r="497" spans="2:10" s="22" customFormat="1" ht="11.25" customHeight="1">
      <c r="B497" s="112"/>
      <c r="C497" s="493">
        <v>44119</v>
      </c>
      <c r="D497" s="494">
        <v>49.477684980431263</v>
      </c>
      <c r="E497" s="494">
        <v>41.360965957335978</v>
      </c>
      <c r="F497" s="494">
        <f t="shared" si="51"/>
        <v>41.360965957335978</v>
      </c>
      <c r="G497" s="779"/>
      <c r="H497" s="287"/>
      <c r="I497" s="287"/>
      <c r="J497" s="287"/>
    </row>
    <row r="498" spans="2:10" s="22" customFormat="1" ht="11.25" customHeight="1">
      <c r="B498" s="112"/>
      <c r="C498" s="493">
        <v>44120</v>
      </c>
      <c r="D498" s="494">
        <v>55.657722726433128</v>
      </c>
      <c r="E498" s="494">
        <v>41.360965957335978</v>
      </c>
      <c r="F498" s="494">
        <f t="shared" si="51"/>
        <v>41.360965957335978</v>
      </c>
      <c r="G498" s="779"/>
      <c r="H498" s="287"/>
      <c r="I498" s="287"/>
      <c r="J498" s="287"/>
    </row>
    <row r="499" spans="2:10" s="22" customFormat="1" ht="11.25" customHeight="1">
      <c r="B499" s="112"/>
      <c r="C499" s="493">
        <v>44121</v>
      </c>
      <c r="D499" s="494">
        <v>60.389695256433129</v>
      </c>
      <c r="E499" s="494">
        <v>41.360965957335978</v>
      </c>
      <c r="F499" s="494">
        <f t="shared" si="51"/>
        <v>41.360965957335978</v>
      </c>
      <c r="G499" s="779"/>
      <c r="H499" s="287"/>
      <c r="I499" s="287"/>
      <c r="J499" s="287"/>
    </row>
    <row r="500" spans="2:10" s="22" customFormat="1" ht="11.25" customHeight="1">
      <c r="B500" s="112"/>
      <c r="C500" s="493">
        <v>44122</v>
      </c>
      <c r="D500" s="494">
        <v>50.658292656433126</v>
      </c>
      <c r="E500" s="494">
        <v>41.360965957335978</v>
      </c>
      <c r="F500" s="494">
        <f t="shared" si="51"/>
        <v>41.360965957335978</v>
      </c>
      <c r="G500" s="779"/>
      <c r="H500" s="287"/>
      <c r="I500" s="287"/>
      <c r="J500" s="287"/>
    </row>
    <row r="501" spans="2:10" s="22" customFormat="1" ht="11.25" customHeight="1">
      <c r="B501" s="112"/>
      <c r="C501" s="493">
        <v>44123</v>
      </c>
      <c r="D501" s="494">
        <v>17.849682186431274</v>
      </c>
      <c r="E501" s="494">
        <v>41.360965957335978</v>
      </c>
      <c r="F501" s="494">
        <f t="shared" si="51"/>
        <v>17.849682186431274</v>
      </c>
      <c r="G501" s="779"/>
      <c r="H501" s="287"/>
      <c r="I501" s="287"/>
      <c r="J501" s="287"/>
    </row>
    <row r="502" spans="2:10" s="22" customFormat="1" ht="11.25" customHeight="1">
      <c r="B502" s="112"/>
      <c r="C502" s="493">
        <v>44124</v>
      </c>
      <c r="D502" s="494">
        <v>33.288567356433134</v>
      </c>
      <c r="E502" s="494">
        <v>41.360965957335978</v>
      </c>
      <c r="F502" s="494">
        <f t="shared" si="51"/>
        <v>33.288567356433134</v>
      </c>
      <c r="G502" s="779"/>
      <c r="H502" s="287"/>
      <c r="I502" s="287"/>
      <c r="J502" s="287"/>
    </row>
    <row r="503" spans="2:10" s="22" customFormat="1" ht="11.25" customHeight="1">
      <c r="B503" s="112"/>
      <c r="C503" s="493">
        <v>44125</v>
      </c>
      <c r="D503" s="494">
        <v>97.476409926170803</v>
      </c>
      <c r="E503" s="494">
        <v>41.360965957335978</v>
      </c>
      <c r="F503" s="494">
        <f t="shared" si="51"/>
        <v>41.360965957335978</v>
      </c>
      <c r="G503" s="779"/>
      <c r="H503" s="287"/>
      <c r="I503" s="287"/>
      <c r="J503" s="287"/>
    </row>
    <row r="504" spans="2:10" s="22" customFormat="1" ht="11.25" customHeight="1">
      <c r="B504" s="112"/>
      <c r="C504" s="493">
        <v>44126</v>
      </c>
      <c r="D504" s="494">
        <v>126.2414094481708</v>
      </c>
      <c r="E504" s="494">
        <v>41.360965957335978</v>
      </c>
      <c r="F504" s="494">
        <f t="shared" si="51"/>
        <v>41.360965957335978</v>
      </c>
      <c r="G504" s="779"/>
      <c r="H504" s="287"/>
      <c r="I504" s="287"/>
      <c r="J504" s="287"/>
    </row>
    <row r="505" spans="2:10" s="22" customFormat="1" ht="11.25" customHeight="1">
      <c r="B505" s="112"/>
      <c r="C505" s="493">
        <v>44127</v>
      </c>
      <c r="D505" s="494">
        <v>116.10034370617173</v>
      </c>
      <c r="E505" s="494">
        <v>41.360965957335978</v>
      </c>
      <c r="F505" s="494">
        <f t="shared" si="51"/>
        <v>41.360965957335978</v>
      </c>
      <c r="G505" s="779"/>
      <c r="H505" s="287"/>
      <c r="I505" s="287"/>
      <c r="J505" s="287"/>
    </row>
    <row r="506" spans="2:10" s="22" customFormat="1" ht="11.25" customHeight="1">
      <c r="B506" s="112"/>
      <c r="C506" s="493">
        <v>44128</v>
      </c>
      <c r="D506" s="494">
        <v>92.92507380816987</v>
      </c>
      <c r="E506" s="494">
        <v>41.360965957335978</v>
      </c>
      <c r="F506" s="494">
        <f t="shared" si="51"/>
        <v>41.360965957335978</v>
      </c>
      <c r="G506" s="779"/>
      <c r="H506" s="287"/>
      <c r="I506" s="287"/>
      <c r="J506" s="287"/>
    </row>
    <row r="507" spans="2:10" s="22" customFormat="1" ht="11.25" customHeight="1">
      <c r="B507" s="112"/>
      <c r="C507" s="493">
        <v>44129</v>
      </c>
      <c r="D507" s="494">
        <v>89.938227088171729</v>
      </c>
      <c r="E507" s="494">
        <v>41.360965957335978</v>
      </c>
      <c r="F507" s="494">
        <f t="shared" si="51"/>
        <v>41.360965957335978</v>
      </c>
      <c r="G507" s="779"/>
      <c r="H507" s="287"/>
      <c r="I507" s="287"/>
      <c r="J507" s="287"/>
    </row>
    <row r="508" spans="2:10" s="22" customFormat="1" ht="11.25" customHeight="1">
      <c r="B508" s="112"/>
      <c r="C508" s="493">
        <v>44130</v>
      </c>
      <c r="D508" s="494">
        <v>109.4669571661708</v>
      </c>
      <c r="E508" s="494">
        <v>41.360965957335978</v>
      </c>
      <c r="F508" s="494">
        <f t="shared" si="51"/>
        <v>41.360965957335978</v>
      </c>
      <c r="G508" s="779"/>
      <c r="H508" s="287"/>
      <c r="I508" s="287"/>
      <c r="J508" s="287"/>
    </row>
    <row r="509" spans="2:10" s="22" customFormat="1" ht="11.25" customHeight="1">
      <c r="B509" s="112"/>
      <c r="C509" s="493">
        <v>44131</v>
      </c>
      <c r="D509" s="494">
        <v>110.00145380616986</v>
      </c>
      <c r="E509" s="494">
        <v>41.360965957335978</v>
      </c>
      <c r="F509" s="494">
        <f t="shared" si="51"/>
        <v>41.360965957335978</v>
      </c>
      <c r="G509" s="779"/>
      <c r="H509" s="287"/>
      <c r="I509" s="287"/>
      <c r="J509" s="287"/>
    </row>
    <row r="510" spans="2:10" s="22" customFormat="1" ht="11.25" customHeight="1">
      <c r="B510" s="112"/>
      <c r="C510" s="493">
        <v>44132</v>
      </c>
      <c r="D510" s="494">
        <v>97.71259092256328</v>
      </c>
      <c r="E510" s="494">
        <v>41.360965957335978</v>
      </c>
      <c r="F510" s="494">
        <f t="shared" si="51"/>
        <v>41.360965957335978</v>
      </c>
      <c r="G510" s="779"/>
      <c r="H510" s="287"/>
      <c r="I510" s="287"/>
      <c r="J510" s="287"/>
    </row>
    <row r="511" spans="2:10" s="22" customFormat="1" ht="11.25" customHeight="1">
      <c r="B511" s="112"/>
      <c r="C511" s="493">
        <v>44133</v>
      </c>
      <c r="D511" s="494">
        <v>100.97976351856143</v>
      </c>
      <c r="E511" s="494">
        <v>41.360965957335978</v>
      </c>
      <c r="F511" s="494">
        <f t="shared" si="51"/>
        <v>41.360965957335978</v>
      </c>
      <c r="G511" s="779"/>
      <c r="H511" s="287"/>
      <c r="I511" s="287"/>
      <c r="J511" s="287"/>
    </row>
    <row r="512" spans="2:10" s="22" customFormat="1" ht="11.25" customHeight="1">
      <c r="B512" s="112"/>
      <c r="C512" s="493">
        <v>44134</v>
      </c>
      <c r="D512" s="494">
        <v>95.019777810563269</v>
      </c>
      <c r="E512" s="494">
        <v>41.360965957335978</v>
      </c>
      <c r="F512" s="494">
        <f t="shared" si="51"/>
        <v>41.360965957335978</v>
      </c>
      <c r="G512" s="779"/>
      <c r="H512" s="287"/>
      <c r="I512" s="287"/>
      <c r="J512" s="287"/>
    </row>
    <row r="513" spans="2:10" s="22" customFormat="1" ht="11.25" customHeight="1">
      <c r="B513" s="112"/>
      <c r="C513" s="493">
        <v>44135</v>
      </c>
      <c r="D513" s="494">
        <v>73.238647778563291</v>
      </c>
      <c r="E513" s="494">
        <v>41.360965957335978</v>
      </c>
      <c r="F513" s="494">
        <f t="shared" si="51"/>
        <v>41.360965957335978</v>
      </c>
      <c r="G513" s="779"/>
      <c r="H513" s="287"/>
      <c r="I513" s="287"/>
      <c r="J513" s="287"/>
    </row>
    <row r="514" spans="2:10" s="22" customFormat="1" ht="11.25" customHeight="1">
      <c r="B514" s="112"/>
      <c r="C514" s="493">
        <v>44136</v>
      </c>
      <c r="D514" s="494">
        <v>67.491461476561412</v>
      </c>
      <c r="E514" s="494">
        <v>85.678144231829236</v>
      </c>
      <c r="F514" s="494">
        <f t="shared" si="51"/>
        <v>67.491461476561412</v>
      </c>
      <c r="G514" s="779"/>
      <c r="H514" s="287"/>
      <c r="I514" s="287"/>
      <c r="J514" s="287"/>
    </row>
    <row r="515" spans="2:10" s="22" customFormat="1" ht="11.25" customHeight="1">
      <c r="B515" s="112"/>
      <c r="C515" s="493">
        <v>44137</v>
      </c>
      <c r="D515" s="494">
        <v>90.539297578563279</v>
      </c>
      <c r="E515" s="494">
        <v>85.678144231829236</v>
      </c>
      <c r="F515" s="494">
        <f t="shared" si="51"/>
        <v>85.678144231829236</v>
      </c>
      <c r="G515" s="779"/>
      <c r="H515" s="287"/>
      <c r="I515" s="287"/>
      <c r="J515" s="287"/>
    </row>
    <row r="516" spans="2:10" s="22" customFormat="1" ht="11.25" customHeight="1">
      <c r="B516" s="112"/>
      <c r="C516" s="493">
        <v>44138</v>
      </c>
      <c r="D516" s="494">
        <v>84.920933158563273</v>
      </c>
      <c r="E516" s="494">
        <v>85.678144231829236</v>
      </c>
      <c r="F516" s="494">
        <f t="shared" si="51"/>
        <v>84.920933158563273</v>
      </c>
      <c r="G516" s="779"/>
      <c r="H516" s="287"/>
      <c r="I516" s="287"/>
      <c r="J516" s="287"/>
    </row>
    <row r="517" spans="2:10" s="22" customFormat="1" ht="11.25" customHeight="1">
      <c r="B517" s="112"/>
      <c r="C517" s="493">
        <v>44139</v>
      </c>
      <c r="D517" s="494">
        <v>92.090104163520209</v>
      </c>
      <c r="E517" s="494">
        <v>85.678144231829236</v>
      </c>
      <c r="F517" s="494">
        <f t="shared" si="51"/>
        <v>85.678144231829236</v>
      </c>
      <c r="G517" s="779"/>
      <c r="H517" s="287"/>
      <c r="I517" s="287"/>
      <c r="J517" s="287"/>
    </row>
    <row r="518" spans="2:10" s="22" customFormat="1" ht="11.25" customHeight="1">
      <c r="B518" s="112"/>
      <c r="C518" s="493">
        <v>44140</v>
      </c>
      <c r="D518" s="494">
        <v>85.06945982151835</v>
      </c>
      <c r="E518" s="494">
        <v>85.678144231829236</v>
      </c>
      <c r="F518" s="494">
        <f t="shared" si="51"/>
        <v>85.06945982151835</v>
      </c>
      <c r="G518" s="779"/>
      <c r="H518" s="287"/>
      <c r="I518" s="287"/>
      <c r="J518" s="287"/>
    </row>
    <row r="519" spans="2:10" s="22" customFormat="1" ht="11.25" customHeight="1">
      <c r="B519" s="112"/>
      <c r="C519" s="493">
        <v>44141</v>
      </c>
      <c r="D519" s="494">
        <v>82.499194099520196</v>
      </c>
      <c r="E519" s="494">
        <v>85.678144231829236</v>
      </c>
      <c r="F519" s="494">
        <f t="shared" si="51"/>
        <v>82.499194099520196</v>
      </c>
      <c r="G519" s="779"/>
      <c r="H519" s="287"/>
      <c r="I519" s="287"/>
      <c r="J519" s="287"/>
    </row>
    <row r="520" spans="2:10" s="22" customFormat="1" ht="11.25" customHeight="1">
      <c r="B520" s="112"/>
      <c r="C520" s="493">
        <v>44142</v>
      </c>
      <c r="D520" s="494">
        <v>85.196646417518352</v>
      </c>
      <c r="E520" s="494">
        <v>85.678144231829236</v>
      </c>
      <c r="F520" s="494">
        <f t="shared" si="51"/>
        <v>85.196646417518352</v>
      </c>
      <c r="G520" s="779"/>
      <c r="H520" s="287"/>
      <c r="I520" s="287"/>
      <c r="J520" s="287"/>
    </row>
    <row r="521" spans="2:10" s="22" customFormat="1" ht="11.25" customHeight="1">
      <c r="B521" s="112"/>
      <c r="C521" s="493">
        <v>44143</v>
      </c>
      <c r="D521" s="494">
        <v>88.352665449518341</v>
      </c>
      <c r="E521" s="494">
        <v>85.678144231829236</v>
      </c>
      <c r="F521" s="494">
        <f t="shared" si="51"/>
        <v>85.678144231829236</v>
      </c>
      <c r="G521" s="779"/>
      <c r="H521" s="287"/>
      <c r="I521" s="287"/>
      <c r="J521" s="287"/>
    </row>
    <row r="522" spans="2:10" s="22" customFormat="1" ht="11.25" customHeight="1">
      <c r="B522" s="112"/>
      <c r="C522" s="493">
        <v>44144</v>
      </c>
      <c r="D522" s="494">
        <v>122.2032016355202</v>
      </c>
      <c r="E522" s="494">
        <v>85.678144231829236</v>
      </c>
      <c r="F522" s="494">
        <f t="shared" si="51"/>
        <v>85.678144231829236</v>
      </c>
      <c r="G522" s="779"/>
      <c r="H522" s="287"/>
      <c r="I522" s="287"/>
      <c r="J522" s="287"/>
    </row>
    <row r="523" spans="2:10" s="22" customFormat="1" ht="11.25" customHeight="1">
      <c r="B523" s="112"/>
      <c r="C523" s="493">
        <v>44145</v>
      </c>
      <c r="D523" s="494">
        <v>133.2698394595202</v>
      </c>
      <c r="E523" s="494">
        <v>85.678144231829236</v>
      </c>
      <c r="F523" s="494">
        <f t="shared" si="51"/>
        <v>85.678144231829236</v>
      </c>
      <c r="G523" s="779"/>
      <c r="H523" s="287"/>
      <c r="I523" s="287"/>
      <c r="J523" s="287"/>
    </row>
    <row r="524" spans="2:10" s="22" customFormat="1" ht="11.25" customHeight="1">
      <c r="B524" s="112"/>
      <c r="C524" s="493">
        <v>44146</v>
      </c>
      <c r="D524" s="494">
        <v>92.376966588720165</v>
      </c>
      <c r="E524" s="494">
        <v>85.678144231829236</v>
      </c>
      <c r="F524" s="494">
        <f t="shared" si="51"/>
        <v>85.678144231829236</v>
      </c>
      <c r="G524" s="779"/>
      <c r="H524" s="287"/>
      <c r="I524" s="287"/>
      <c r="J524" s="287"/>
    </row>
    <row r="525" spans="2:10" s="22" customFormat="1" ht="11.25" customHeight="1">
      <c r="B525" s="112"/>
      <c r="C525" s="493">
        <v>44147</v>
      </c>
      <c r="D525" s="494">
        <v>96.612491752722022</v>
      </c>
      <c r="E525" s="494">
        <v>85.678144231829236</v>
      </c>
      <c r="F525" s="494">
        <f t="shared" si="51"/>
        <v>85.678144231829236</v>
      </c>
      <c r="G525" s="779"/>
      <c r="H525" s="287"/>
      <c r="I525" s="287"/>
      <c r="J525" s="287"/>
    </row>
    <row r="526" spans="2:10" s="22" customFormat="1" ht="11.25" customHeight="1">
      <c r="B526" s="112"/>
      <c r="C526" s="493">
        <v>44148</v>
      </c>
      <c r="D526" s="494">
        <v>95.489208220722034</v>
      </c>
      <c r="E526" s="494">
        <v>85.678144231829236</v>
      </c>
      <c r="F526" s="494">
        <f t="shared" si="51"/>
        <v>85.678144231829236</v>
      </c>
      <c r="G526" s="779"/>
      <c r="H526" s="287"/>
      <c r="I526" s="287"/>
      <c r="J526" s="287"/>
    </row>
    <row r="527" spans="2:10" s="22" customFormat="1" ht="11.25" customHeight="1">
      <c r="B527" s="112"/>
      <c r="C527" s="493">
        <v>44149</v>
      </c>
      <c r="D527" s="494">
        <v>70.060299420722032</v>
      </c>
      <c r="E527" s="494">
        <v>85.678144231829236</v>
      </c>
      <c r="F527" s="494">
        <f t="shared" si="51"/>
        <v>70.060299420722032</v>
      </c>
      <c r="G527" s="779"/>
      <c r="H527" s="287"/>
      <c r="I527" s="287"/>
      <c r="J527" s="287"/>
    </row>
    <row r="528" spans="2:10" s="22" customFormat="1" ht="11.25" customHeight="1">
      <c r="B528" s="112"/>
      <c r="C528" s="493">
        <v>44150</v>
      </c>
      <c r="D528" s="494">
        <v>48.015287764720171</v>
      </c>
      <c r="E528" s="494">
        <v>85.678144231829236</v>
      </c>
      <c r="F528" s="494">
        <f t="shared" si="51"/>
        <v>48.015287764720171</v>
      </c>
      <c r="G528" s="779"/>
      <c r="H528" s="287"/>
      <c r="I528" s="287"/>
      <c r="J528" s="287"/>
    </row>
    <row r="529" spans="2:10" s="22" customFormat="1" ht="11.25" customHeight="1">
      <c r="B529" s="112"/>
      <c r="C529" s="493">
        <v>44151</v>
      </c>
      <c r="D529" s="494">
        <v>87.2994411447239</v>
      </c>
      <c r="E529" s="494">
        <v>85.678144231829236</v>
      </c>
      <c r="F529" s="494">
        <f t="shared" si="51"/>
        <v>85.678144231829236</v>
      </c>
      <c r="G529" s="779"/>
      <c r="H529" s="287"/>
      <c r="I529" s="287"/>
      <c r="J529" s="287"/>
    </row>
    <row r="530" spans="2:10" s="22" customFormat="1" ht="11.25" customHeight="1">
      <c r="B530" s="112"/>
      <c r="C530" s="493">
        <v>44152</v>
      </c>
      <c r="D530" s="494">
        <v>92.342187160720158</v>
      </c>
      <c r="E530" s="494">
        <v>85.678144231829236</v>
      </c>
      <c r="F530" s="494">
        <f t="shared" ref="F530:F573" si="52">IF($D530&gt;E530,E530,$D530)</f>
        <v>85.678144231829236</v>
      </c>
      <c r="G530" s="779"/>
      <c r="H530" s="287"/>
      <c r="I530" s="287"/>
      <c r="J530" s="287"/>
    </row>
    <row r="531" spans="2:10" s="22" customFormat="1" ht="11.25" customHeight="1">
      <c r="B531" s="112"/>
      <c r="C531" s="493">
        <v>44153</v>
      </c>
      <c r="D531" s="494">
        <v>70.111621425442806</v>
      </c>
      <c r="E531" s="494">
        <v>85.678144231829236</v>
      </c>
      <c r="F531" s="494">
        <f t="shared" si="52"/>
        <v>70.111621425442806</v>
      </c>
      <c r="G531" s="779"/>
      <c r="H531" s="287"/>
      <c r="I531" s="287"/>
      <c r="J531" s="287"/>
    </row>
    <row r="532" spans="2:10" s="22" customFormat="1" ht="11.25" customHeight="1">
      <c r="B532" s="112"/>
      <c r="C532" s="493">
        <v>44154</v>
      </c>
      <c r="D532" s="494">
        <v>63.088121337444669</v>
      </c>
      <c r="E532" s="494">
        <v>85.678144231829236</v>
      </c>
      <c r="F532" s="494">
        <f t="shared" si="52"/>
        <v>63.088121337444669</v>
      </c>
      <c r="G532" s="779"/>
      <c r="H532" s="287"/>
      <c r="I532" s="287"/>
      <c r="J532" s="287"/>
    </row>
    <row r="533" spans="2:10" s="22" customFormat="1" ht="11.25" customHeight="1">
      <c r="B533" s="112"/>
      <c r="C533" s="493">
        <v>44155</v>
      </c>
      <c r="D533" s="494">
        <v>55.397761157440947</v>
      </c>
      <c r="E533" s="494">
        <v>85.678144231829236</v>
      </c>
      <c r="F533" s="494">
        <f t="shared" si="52"/>
        <v>55.397761157440947</v>
      </c>
      <c r="G533" s="779"/>
      <c r="H533" s="287"/>
      <c r="I533" s="287"/>
      <c r="J533" s="287"/>
    </row>
    <row r="534" spans="2:10" s="22" customFormat="1" ht="11.25" customHeight="1">
      <c r="B534" s="112"/>
      <c r="C534" s="493">
        <v>44156</v>
      </c>
      <c r="D534" s="494">
        <v>53.693995237442813</v>
      </c>
      <c r="E534" s="494">
        <v>85.678144231829236</v>
      </c>
      <c r="F534" s="494">
        <f t="shared" si="52"/>
        <v>53.693995237442813</v>
      </c>
      <c r="G534" s="779"/>
      <c r="H534" s="287"/>
      <c r="I534" s="287"/>
      <c r="J534" s="287"/>
    </row>
    <row r="535" spans="2:10" s="22" customFormat="1" ht="11.25" customHeight="1">
      <c r="B535" s="112"/>
      <c r="C535" s="493">
        <v>44157</v>
      </c>
      <c r="D535" s="494">
        <v>46.526884517442817</v>
      </c>
      <c r="E535" s="494">
        <v>85.678144231829236</v>
      </c>
      <c r="F535" s="494">
        <f t="shared" si="52"/>
        <v>46.526884517442817</v>
      </c>
      <c r="G535" s="779"/>
      <c r="H535" s="287"/>
      <c r="I535" s="287"/>
      <c r="J535" s="287"/>
    </row>
    <row r="536" spans="2:10" s="22" customFormat="1" ht="11.25" customHeight="1">
      <c r="B536" s="112"/>
      <c r="C536" s="493">
        <v>44158</v>
      </c>
      <c r="D536" s="494">
        <v>85.732369433442813</v>
      </c>
      <c r="E536" s="494">
        <v>85.678144231829236</v>
      </c>
      <c r="F536" s="494">
        <f t="shared" si="52"/>
        <v>85.678144231829236</v>
      </c>
      <c r="G536" s="779"/>
      <c r="H536" s="287"/>
      <c r="I536" s="287"/>
      <c r="J536" s="287"/>
    </row>
    <row r="537" spans="2:10" s="22" customFormat="1" ht="11.25" customHeight="1">
      <c r="B537" s="112"/>
      <c r="C537" s="493">
        <v>44159</v>
      </c>
      <c r="D537" s="494">
        <v>88.500465897440961</v>
      </c>
      <c r="E537" s="494">
        <v>85.678144231829236</v>
      </c>
      <c r="F537" s="494">
        <f t="shared" si="52"/>
        <v>85.678144231829236</v>
      </c>
      <c r="G537" s="779"/>
      <c r="H537" s="287"/>
      <c r="I537" s="287"/>
      <c r="J537" s="287"/>
    </row>
    <row r="538" spans="2:10" s="22" customFormat="1" ht="11.25" customHeight="1">
      <c r="B538" s="112"/>
      <c r="C538" s="493">
        <v>44160</v>
      </c>
      <c r="D538" s="494">
        <v>69.851458300664419</v>
      </c>
      <c r="E538" s="494">
        <v>85.678144231829236</v>
      </c>
      <c r="F538" s="494">
        <f t="shared" si="52"/>
        <v>69.851458300664419</v>
      </c>
      <c r="G538" s="779"/>
      <c r="H538" s="287"/>
      <c r="I538" s="287"/>
      <c r="J538" s="287"/>
    </row>
    <row r="539" spans="2:10" s="22" customFormat="1" ht="11.25" customHeight="1">
      <c r="B539" s="112"/>
      <c r="C539" s="493">
        <v>44161</v>
      </c>
      <c r="D539" s="494">
        <v>67.886973940664419</v>
      </c>
      <c r="E539" s="494">
        <v>85.678144231829236</v>
      </c>
      <c r="F539" s="494">
        <f t="shared" si="52"/>
        <v>67.886973940664419</v>
      </c>
      <c r="G539" s="779"/>
      <c r="H539" s="287"/>
      <c r="I539" s="287"/>
      <c r="J539" s="287"/>
    </row>
    <row r="540" spans="2:10" s="22" customFormat="1" ht="11.25" customHeight="1">
      <c r="B540" s="112"/>
      <c r="C540" s="493">
        <v>44162</v>
      </c>
      <c r="D540" s="494">
        <v>81.418604596664423</v>
      </c>
      <c r="E540" s="494">
        <v>85.678144231829236</v>
      </c>
      <c r="F540" s="494">
        <f t="shared" si="52"/>
        <v>81.418604596664423</v>
      </c>
      <c r="G540" s="779"/>
      <c r="H540" s="287"/>
      <c r="I540" s="287"/>
      <c r="J540" s="287"/>
    </row>
    <row r="541" spans="2:10" s="22" customFormat="1" ht="11.25" customHeight="1">
      <c r="B541" s="112"/>
      <c r="C541" s="493">
        <v>44163</v>
      </c>
      <c r="D541" s="494">
        <v>64.213849756666278</v>
      </c>
      <c r="E541" s="494">
        <v>85.678144231829236</v>
      </c>
      <c r="F541" s="494">
        <f t="shared" si="52"/>
        <v>64.213849756666278</v>
      </c>
      <c r="G541" s="779"/>
      <c r="H541" s="287"/>
      <c r="I541" s="287"/>
      <c r="J541" s="287"/>
    </row>
    <row r="542" spans="2:10" s="22" customFormat="1" ht="11.25" customHeight="1">
      <c r="B542" s="112"/>
      <c r="C542" s="493">
        <v>44164</v>
      </c>
      <c r="D542" s="494">
        <v>59.651142740662557</v>
      </c>
      <c r="E542" s="494">
        <v>85.678144231829236</v>
      </c>
      <c r="F542" s="494">
        <f t="shared" si="52"/>
        <v>59.651142740662557</v>
      </c>
      <c r="G542" s="779"/>
      <c r="H542" s="287"/>
      <c r="I542" s="287"/>
      <c r="J542" s="287"/>
    </row>
    <row r="543" spans="2:10" s="22" customFormat="1" ht="11.25" customHeight="1">
      <c r="B543" s="112"/>
      <c r="C543" s="493">
        <v>44165</v>
      </c>
      <c r="D543" s="494">
        <v>79.045761708664415</v>
      </c>
      <c r="E543" s="494">
        <v>85.678144231829236</v>
      </c>
      <c r="F543" s="494">
        <f t="shared" si="52"/>
        <v>79.045761708664415</v>
      </c>
      <c r="G543" s="779"/>
      <c r="H543" s="287"/>
      <c r="I543" s="287"/>
      <c r="J543" s="287"/>
    </row>
    <row r="544" spans="2:10" s="22" customFormat="1" ht="11.25" customHeight="1">
      <c r="B544" s="112"/>
      <c r="C544" s="493">
        <v>44166</v>
      </c>
      <c r="D544" s="494">
        <v>62.100601868663496</v>
      </c>
      <c r="E544" s="494">
        <v>109.27964473765024</v>
      </c>
      <c r="F544" s="494">
        <f t="shared" si="52"/>
        <v>62.100601868663496</v>
      </c>
      <c r="G544" s="779"/>
      <c r="H544" s="287"/>
      <c r="I544" s="287"/>
      <c r="J544" s="287"/>
    </row>
    <row r="545" spans="2:10" s="22" customFormat="1" ht="11.25" customHeight="1">
      <c r="B545" s="112"/>
      <c r="C545" s="493">
        <v>44167</v>
      </c>
      <c r="D545" s="494">
        <v>70.402396138760267</v>
      </c>
      <c r="E545" s="494">
        <v>109.27964473765024</v>
      </c>
      <c r="F545" s="494">
        <f t="shared" si="52"/>
        <v>70.402396138760267</v>
      </c>
      <c r="G545" s="779"/>
      <c r="H545" s="287"/>
      <c r="I545" s="287"/>
      <c r="J545" s="287"/>
    </row>
    <row r="546" spans="2:10" s="22" customFormat="1" ht="11.25" customHeight="1">
      <c r="B546" s="112"/>
      <c r="C546" s="493">
        <v>44168</v>
      </c>
      <c r="D546" s="494">
        <v>82.667161910759333</v>
      </c>
      <c r="E546" s="494">
        <v>109.27964473765024</v>
      </c>
      <c r="F546" s="494">
        <f t="shared" si="52"/>
        <v>82.667161910759333</v>
      </c>
      <c r="G546" s="779"/>
      <c r="H546" s="287"/>
      <c r="I546" s="287"/>
      <c r="J546" s="287"/>
    </row>
    <row r="547" spans="2:10" s="22" customFormat="1" ht="11.25" customHeight="1">
      <c r="B547" s="112"/>
      <c r="C547" s="493">
        <v>44169</v>
      </c>
      <c r="D547" s="494">
        <v>78.066907996759326</v>
      </c>
      <c r="E547" s="494">
        <v>109.27964473765024</v>
      </c>
      <c r="F547" s="494">
        <f t="shared" si="52"/>
        <v>78.066907996759326</v>
      </c>
      <c r="G547" s="779"/>
      <c r="H547" s="287"/>
      <c r="I547" s="287"/>
      <c r="J547" s="287"/>
    </row>
    <row r="548" spans="2:10" s="22" customFormat="1" ht="11.25" customHeight="1">
      <c r="B548" s="112"/>
      <c r="C548" s="493">
        <v>44170</v>
      </c>
      <c r="D548" s="494">
        <v>61.534131550759327</v>
      </c>
      <c r="E548" s="494">
        <v>109.27964473765024</v>
      </c>
      <c r="F548" s="494">
        <f t="shared" si="52"/>
        <v>61.534131550759327</v>
      </c>
      <c r="G548" s="779"/>
      <c r="H548" s="287"/>
      <c r="I548" s="287"/>
      <c r="J548" s="287"/>
    </row>
    <row r="549" spans="2:10" s="22" customFormat="1" ht="11.25" customHeight="1">
      <c r="B549" s="112"/>
      <c r="C549" s="493">
        <v>44171</v>
      </c>
      <c r="D549" s="494">
        <v>45.123614910761191</v>
      </c>
      <c r="E549" s="494">
        <v>109.27964473765024</v>
      </c>
      <c r="F549" s="494">
        <f t="shared" si="52"/>
        <v>45.123614910761191</v>
      </c>
      <c r="G549" s="779"/>
      <c r="H549" s="287"/>
      <c r="I549" s="287"/>
      <c r="J549" s="287"/>
    </row>
    <row r="550" spans="2:10" s="22" customFormat="1" ht="11.25" customHeight="1">
      <c r="B550" s="112"/>
      <c r="C550" s="493">
        <v>44172</v>
      </c>
      <c r="D550" s="494">
        <v>40.704781300759329</v>
      </c>
      <c r="E550" s="494">
        <v>109.27964473765024</v>
      </c>
      <c r="F550" s="494">
        <f t="shared" si="52"/>
        <v>40.704781300759329</v>
      </c>
      <c r="G550" s="779"/>
      <c r="H550" s="287"/>
      <c r="I550" s="287"/>
      <c r="J550" s="287"/>
    </row>
    <row r="551" spans="2:10" s="22" customFormat="1" ht="11.25" customHeight="1">
      <c r="B551" s="112"/>
      <c r="C551" s="493">
        <v>44173</v>
      </c>
      <c r="D551" s="494">
        <v>62.039171170759332</v>
      </c>
      <c r="E551" s="494">
        <v>109.27964473765024</v>
      </c>
      <c r="F551" s="494">
        <f t="shared" si="52"/>
        <v>62.039171170759332</v>
      </c>
      <c r="G551" s="779"/>
      <c r="H551" s="287"/>
      <c r="I551" s="287"/>
      <c r="J551" s="287"/>
    </row>
    <row r="552" spans="2:10" s="22" customFormat="1" ht="11.25" customHeight="1">
      <c r="B552" s="112"/>
      <c r="C552" s="493">
        <v>44174</v>
      </c>
      <c r="D552" s="494">
        <v>180.84187507717817</v>
      </c>
      <c r="E552" s="494">
        <v>109.27964473765024</v>
      </c>
      <c r="F552" s="494">
        <f t="shared" si="52"/>
        <v>109.27964473765024</v>
      </c>
      <c r="G552" s="779"/>
      <c r="H552" s="287"/>
      <c r="I552" s="287"/>
      <c r="J552" s="287"/>
    </row>
    <row r="553" spans="2:10" s="22" customFormat="1" ht="11.25" customHeight="1">
      <c r="B553" s="112"/>
      <c r="C553" s="493">
        <v>44175</v>
      </c>
      <c r="D553" s="494">
        <v>177.39079880117723</v>
      </c>
      <c r="E553" s="494">
        <v>109.27964473765024</v>
      </c>
      <c r="F553" s="494">
        <f t="shared" si="52"/>
        <v>109.27964473765024</v>
      </c>
      <c r="G553" s="779"/>
      <c r="H553" s="287"/>
      <c r="I553" s="287"/>
      <c r="J553" s="287"/>
    </row>
    <row r="554" spans="2:10" s="22" customFormat="1" ht="11.25" customHeight="1">
      <c r="B554" s="112"/>
      <c r="C554" s="493">
        <v>44176</v>
      </c>
      <c r="D554" s="494">
        <v>170.68153854117722</v>
      </c>
      <c r="E554" s="494">
        <v>109.27964473765024</v>
      </c>
      <c r="F554" s="494">
        <f t="shared" si="52"/>
        <v>109.27964473765024</v>
      </c>
      <c r="G554" s="779"/>
      <c r="H554" s="287"/>
      <c r="I554" s="287"/>
      <c r="J554" s="287"/>
    </row>
    <row r="555" spans="2:10" s="22" customFormat="1" ht="11.25" customHeight="1">
      <c r="B555" s="112"/>
      <c r="C555" s="493">
        <v>44177</v>
      </c>
      <c r="D555" s="494">
        <v>168.05536761117725</v>
      </c>
      <c r="E555" s="494">
        <v>109.27964473765024</v>
      </c>
      <c r="F555" s="494">
        <f t="shared" si="52"/>
        <v>109.27964473765024</v>
      </c>
      <c r="G555" s="779"/>
      <c r="H555" s="287"/>
      <c r="I555" s="287"/>
      <c r="J555" s="287"/>
    </row>
    <row r="556" spans="2:10" s="22" customFormat="1" ht="11.25" customHeight="1">
      <c r="B556" s="112"/>
      <c r="C556" s="493">
        <v>44178</v>
      </c>
      <c r="D556" s="494">
        <v>178.62972340117724</v>
      </c>
      <c r="E556" s="494">
        <v>109.27964473765024</v>
      </c>
      <c r="F556" s="494">
        <f t="shared" si="52"/>
        <v>109.27964473765024</v>
      </c>
      <c r="G556" s="779"/>
      <c r="H556" s="287"/>
      <c r="I556" s="287"/>
      <c r="J556" s="287"/>
    </row>
    <row r="557" spans="2:10" s="22" customFormat="1" ht="11.25" customHeight="1">
      <c r="B557" s="112"/>
      <c r="C557" s="493">
        <v>44179</v>
      </c>
      <c r="D557" s="494">
        <v>193.30177418717724</v>
      </c>
      <c r="E557" s="494">
        <v>109.27964473765024</v>
      </c>
      <c r="F557" s="494">
        <f t="shared" si="52"/>
        <v>109.27964473765024</v>
      </c>
      <c r="G557" s="779"/>
      <c r="H557" s="287"/>
      <c r="I557" s="287"/>
      <c r="J557" s="287"/>
    </row>
    <row r="558" spans="2:10" s="22" customFormat="1" ht="11.25" customHeight="1">
      <c r="B558" s="112"/>
      <c r="C558" s="493">
        <v>44180</v>
      </c>
      <c r="D558" s="494">
        <v>197.34683710117724</v>
      </c>
      <c r="E558" s="494">
        <v>109.27964473765024</v>
      </c>
      <c r="F558" s="494">
        <f t="shared" si="52"/>
        <v>109.27964473765024</v>
      </c>
      <c r="G558" s="779"/>
      <c r="H558" s="287"/>
      <c r="I558" s="287"/>
      <c r="J558" s="287"/>
    </row>
    <row r="559" spans="2:10" s="22" customFormat="1" ht="11.25" customHeight="1">
      <c r="B559" s="112"/>
      <c r="C559" s="493">
        <v>44181</v>
      </c>
      <c r="D559" s="494">
        <v>189.05654969500449</v>
      </c>
      <c r="E559" s="494">
        <v>109.27964473765024</v>
      </c>
      <c r="F559" s="494">
        <f t="shared" si="52"/>
        <v>109.27964473765024</v>
      </c>
      <c r="G559" s="779"/>
      <c r="H559" s="287"/>
      <c r="I559" s="287"/>
      <c r="J559" s="287"/>
    </row>
    <row r="560" spans="2:10" s="22" customFormat="1" ht="11.25" customHeight="1">
      <c r="B560" s="112"/>
      <c r="C560" s="493">
        <v>44182</v>
      </c>
      <c r="D560" s="494">
        <v>209.45691207300081</v>
      </c>
      <c r="E560" s="494">
        <v>109.27964473765024</v>
      </c>
      <c r="F560" s="494">
        <f t="shared" si="52"/>
        <v>109.27964473765024</v>
      </c>
      <c r="G560" s="779"/>
      <c r="H560" s="287"/>
      <c r="I560" s="287"/>
      <c r="J560" s="287"/>
    </row>
    <row r="561" spans="2:10" s="22" customFormat="1" ht="11.25" customHeight="1">
      <c r="B561" s="112"/>
      <c r="C561" s="493">
        <v>44183</v>
      </c>
      <c r="D561" s="494">
        <v>188.86810224900265</v>
      </c>
      <c r="E561" s="494">
        <v>109.27964473765024</v>
      </c>
      <c r="F561" s="494">
        <f t="shared" si="52"/>
        <v>109.27964473765024</v>
      </c>
      <c r="G561" s="779"/>
      <c r="H561" s="287"/>
      <c r="I561" s="287"/>
      <c r="J561" s="287"/>
    </row>
    <row r="562" spans="2:10" s="22" customFormat="1" ht="11.25" customHeight="1">
      <c r="B562" s="112"/>
      <c r="C562" s="493">
        <v>44184</v>
      </c>
      <c r="D562" s="494">
        <v>170.36948992900079</v>
      </c>
      <c r="E562" s="494">
        <v>109.27964473765024</v>
      </c>
      <c r="F562" s="494">
        <f t="shared" si="52"/>
        <v>109.27964473765024</v>
      </c>
      <c r="G562" s="779"/>
      <c r="H562" s="287"/>
      <c r="I562" s="287"/>
      <c r="J562" s="287"/>
    </row>
    <row r="563" spans="2:10" s="22" customFormat="1" ht="11.25" customHeight="1">
      <c r="B563" s="112"/>
      <c r="C563" s="493">
        <v>44185</v>
      </c>
      <c r="D563" s="494">
        <v>171.48715503300267</v>
      </c>
      <c r="E563" s="494">
        <v>109.27964473765024</v>
      </c>
      <c r="F563" s="494">
        <f t="shared" si="52"/>
        <v>109.27964473765024</v>
      </c>
      <c r="G563" s="779"/>
      <c r="H563" s="287"/>
      <c r="I563" s="287"/>
      <c r="J563" s="287"/>
    </row>
    <row r="564" spans="2:10" s="22" customFormat="1" ht="11.25" customHeight="1">
      <c r="B564" s="112"/>
      <c r="C564" s="493">
        <v>44186</v>
      </c>
      <c r="D564" s="494">
        <v>179.30444694500451</v>
      </c>
      <c r="E564" s="494">
        <v>109.27964473765024</v>
      </c>
      <c r="F564" s="494">
        <f t="shared" si="52"/>
        <v>109.27964473765024</v>
      </c>
      <c r="G564" s="779"/>
      <c r="H564" s="287"/>
      <c r="I564" s="287"/>
      <c r="J564" s="287"/>
    </row>
    <row r="565" spans="2:10" s="22" customFormat="1" ht="11.25" customHeight="1">
      <c r="B565" s="112"/>
      <c r="C565" s="493">
        <v>44187</v>
      </c>
      <c r="D565" s="494">
        <v>167.23171702900268</v>
      </c>
      <c r="E565" s="494">
        <v>109.27964473765024</v>
      </c>
      <c r="F565" s="494">
        <f t="shared" si="52"/>
        <v>109.27964473765024</v>
      </c>
      <c r="G565" s="779"/>
      <c r="H565" s="287"/>
      <c r="I565" s="287"/>
      <c r="J565" s="287"/>
    </row>
    <row r="566" spans="2:10" s="22" customFormat="1" ht="11.25" customHeight="1">
      <c r="B566" s="112"/>
      <c r="C566" s="493">
        <v>44188</v>
      </c>
      <c r="D566" s="494">
        <v>154.88950531000887</v>
      </c>
      <c r="E566" s="494">
        <v>109.27964473765024</v>
      </c>
      <c r="F566" s="494">
        <f t="shared" si="52"/>
        <v>109.27964473765024</v>
      </c>
      <c r="G566" s="779"/>
      <c r="H566" s="287"/>
      <c r="I566" s="287"/>
      <c r="J566" s="287"/>
    </row>
    <row r="567" spans="2:10" s="22" customFormat="1" ht="11.25" customHeight="1">
      <c r="B567" s="112"/>
      <c r="C567" s="493">
        <v>44189</v>
      </c>
      <c r="D567" s="494">
        <v>129.28449326600702</v>
      </c>
      <c r="E567" s="494">
        <v>109.27964473765024</v>
      </c>
      <c r="F567" s="494">
        <f t="shared" si="52"/>
        <v>109.27964473765024</v>
      </c>
      <c r="G567" s="779"/>
      <c r="H567" s="287"/>
      <c r="I567" s="287"/>
      <c r="J567" s="287"/>
    </row>
    <row r="568" spans="2:10" s="22" customFormat="1" ht="11.25" customHeight="1">
      <c r="B568" s="112"/>
      <c r="C568" s="493">
        <v>44190</v>
      </c>
      <c r="D568" s="494">
        <v>104.61240697200887</v>
      </c>
      <c r="E568" s="494">
        <v>109.27964473765024</v>
      </c>
      <c r="F568" s="494">
        <f t="shared" si="52"/>
        <v>104.61240697200887</v>
      </c>
      <c r="G568" s="779"/>
      <c r="H568" s="287"/>
      <c r="I568" s="287"/>
      <c r="J568" s="287"/>
    </row>
    <row r="569" spans="2:10" s="22" customFormat="1" ht="11.25" customHeight="1">
      <c r="B569" s="112"/>
      <c r="C569" s="493">
        <v>44191</v>
      </c>
      <c r="D569" s="494">
        <v>116.87822096001074</v>
      </c>
      <c r="E569" s="494">
        <v>109.27964473765024</v>
      </c>
      <c r="F569" s="494">
        <f t="shared" si="52"/>
        <v>109.27964473765024</v>
      </c>
      <c r="G569" s="779"/>
      <c r="J569" s="287"/>
    </row>
    <row r="570" spans="2:10" s="22" customFormat="1" ht="11.25" customHeight="1">
      <c r="B570" s="112"/>
      <c r="C570" s="493">
        <v>44192</v>
      </c>
      <c r="D570" s="494">
        <v>109.73485186600701</v>
      </c>
      <c r="E570" s="494">
        <v>109.27964473765024</v>
      </c>
      <c r="F570" s="494">
        <f t="shared" si="52"/>
        <v>109.27964473765024</v>
      </c>
      <c r="G570" s="779"/>
      <c r="J570" s="287"/>
    </row>
    <row r="571" spans="2:10" s="22" customFormat="1" ht="11.25" customHeight="1">
      <c r="B571" s="112"/>
      <c r="C571" s="493">
        <v>44193</v>
      </c>
      <c r="D571" s="494">
        <v>115.48806524600887</v>
      </c>
      <c r="E571" s="494">
        <v>109.27964473765024</v>
      </c>
      <c r="F571" s="494">
        <f t="shared" si="52"/>
        <v>109.27964473765024</v>
      </c>
      <c r="G571" s="779"/>
      <c r="J571" s="287"/>
    </row>
    <row r="572" spans="2:10" s="22" customFormat="1" ht="11.25" customHeight="1">
      <c r="B572" s="112"/>
      <c r="C572" s="493">
        <v>44194</v>
      </c>
      <c r="D572" s="494">
        <v>142.79488232000887</v>
      </c>
      <c r="E572" s="494">
        <v>109.27964473765024</v>
      </c>
      <c r="F572" s="494">
        <f t="shared" si="52"/>
        <v>109.27964473765024</v>
      </c>
      <c r="G572" s="779"/>
      <c r="H572" s="287"/>
      <c r="I572" s="287"/>
      <c r="J572" s="287"/>
    </row>
    <row r="573" spans="2:10" s="22" customFormat="1" ht="11.25" customHeight="1">
      <c r="B573" s="112"/>
      <c r="C573" s="493">
        <v>44195</v>
      </c>
      <c r="D573" s="494">
        <v>145.75309296089668</v>
      </c>
      <c r="E573" s="494">
        <v>109.27964473765024</v>
      </c>
      <c r="F573" s="494">
        <f t="shared" si="52"/>
        <v>109.27964473765024</v>
      </c>
      <c r="G573" s="779"/>
      <c r="H573" s="287"/>
      <c r="I573" s="287"/>
      <c r="J573" s="287"/>
    </row>
    <row r="574" spans="2:10" s="22" customFormat="1" ht="11.25" customHeight="1">
      <c r="B574" s="112"/>
      <c r="C574" s="493">
        <v>44196</v>
      </c>
      <c r="D574" s="494">
        <v>138.2532446589004</v>
      </c>
      <c r="E574" s="494">
        <v>109.27964473765024</v>
      </c>
      <c r="F574" s="494">
        <f>IF($D574&gt;E574,E574,$D574)</f>
        <v>109.27964473765024</v>
      </c>
      <c r="G574" s="779"/>
      <c r="H574" s="287"/>
      <c r="I574" s="287"/>
      <c r="J574" s="287"/>
    </row>
    <row r="575" spans="2:10" s="22" customFormat="1" ht="11.25" customHeight="1">
      <c r="B575" s="112"/>
      <c r="C575" s="503" t="s">
        <v>0</v>
      </c>
      <c r="D575" s="454">
        <f>SUM(D209:D574)</f>
        <v>30577.770161627945</v>
      </c>
      <c r="E575" s="454">
        <f>SUM(E209:E574)</f>
        <v>29741.653091522312</v>
      </c>
      <c r="F575" s="908">
        <f>D575/E575</f>
        <v>1.0281126629892661</v>
      </c>
      <c r="G575" s="776"/>
    </row>
    <row r="576" spans="2:10" s="22" customFormat="1" ht="11.25" customHeight="1">
      <c r="B576" s="112"/>
      <c r="C576" s="777"/>
      <c r="D576" s="887">
        <f>((D575/E575)-1)*100</f>
        <v>2.8112662989266068</v>
      </c>
      <c r="E576" s="994"/>
      <c r="F576" s="887"/>
      <c r="G576" s="778"/>
    </row>
    <row r="577" spans="2:25" s="22" customFormat="1" ht="11.25" customHeight="1">
      <c r="B577" s="112"/>
      <c r="C577" s="7" t="s">
        <v>528</v>
      </c>
      <c r="O577" s="7"/>
    </row>
    <row r="578" spans="2:25" s="22" customFormat="1" ht="11.25" customHeight="1">
      <c r="B578" s="112"/>
      <c r="C578" s="473"/>
      <c r="D578" s="440">
        <v>2019</v>
      </c>
      <c r="F578" s="473"/>
      <c r="G578" s="440">
        <v>2019</v>
      </c>
      <c r="I578" s="537"/>
      <c r="J578" s="885"/>
      <c r="O578" s="857"/>
      <c r="P578" s="860"/>
      <c r="R578" s="857"/>
      <c r="S578" s="860"/>
      <c r="U578" s="857"/>
      <c r="V578" s="860"/>
      <c r="X578" s="857"/>
      <c r="Y578" s="860"/>
    </row>
    <row r="579" spans="2:25" s="22" customFormat="1" ht="11.25" customHeight="1">
      <c r="B579" s="112"/>
      <c r="C579" s="475" t="s">
        <v>421</v>
      </c>
      <c r="D579" s="460">
        <f>(L131/$L$143)*100</f>
        <v>0.6658822543115368</v>
      </c>
      <c r="F579" s="502" t="s">
        <v>236</v>
      </c>
      <c r="G579" s="460">
        <f>SUM($D$579:$D$584)</f>
        <v>61.078878732583995</v>
      </c>
      <c r="I579" s="537"/>
      <c r="J579" s="537"/>
      <c r="O579" s="857"/>
      <c r="P579" s="778"/>
      <c r="R579" s="861"/>
      <c r="S579" s="778"/>
      <c r="U579" s="857"/>
      <c r="V579" s="778"/>
      <c r="X579" s="861"/>
      <c r="Y579" s="778"/>
    </row>
    <row r="580" spans="2:25" s="22" customFormat="1" ht="11.25" customHeight="1">
      <c r="B580" s="112"/>
      <c r="C580" s="502" t="s">
        <v>3</v>
      </c>
      <c r="D580" s="460">
        <f>(L132/$L$143)*100</f>
        <v>22.590244756081496</v>
      </c>
      <c r="F580" s="504" t="s">
        <v>235</v>
      </c>
      <c r="G580" s="876">
        <f>SUM($D$585:$D$590)</f>
        <v>38.921121267820688</v>
      </c>
      <c r="I580" s="537"/>
      <c r="J580" s="537"/>
      <c r="O580" s="862"/>
      <c r="P580" s="858"/>
      <c r="Q580" s="774"/>
      <c r="R580" s="861"/>
      <c r="S580" s="778"/>
      <c r="U580" s="862"/>
      <c r="V580" s="778"/>
      <c r="X580" s="861"/>
      <c r="Y580" s="778"/>
    </row>
    <row r="581" spans="2:25" s="22" customFormat="1" ht="11.25" customHeight="1">
      <c r="B581" s="112"/>
      <c r="C581" s="502" t="s">
        <v>4</v>
      </c>
      <c r="D581" s="460">
        <f>(L133/$L$143)*100</f>
        <v>4.3180835052224804</v>
      </c>
      <c r="I581" s="537"/>
      <c r="J581" s="787"/>
      <c r="O581" s="861"/>
      <c r="P581" s="778"/>
      <c r="Q581" s="774"/>
      <c r="U581" s="861"/>
      <c r="V581" s="778"/>
    </row>
    <row r="582" spans="2:25" s="22" customFormat="1" ht="11.25" customHeight="1">
      <c r="B582" s="112"/>
      <c r="C582" s="502" t="s">
        <v>67</v>
      </c>
      <c r="D582" s="460">
        <f>(L135/$L$143)*100</f>
        <v>20.696008324712714</v>
      </c>
      <c r="I582" s="787"/>
      <c r="J582" s="537"/>
      <c r="O582" s="861"/>
      <c r="P582" s="778"/>
      <c r="Q582" s="774"/>
      <c r="U582" s="861"/>
      <c r="V582" s="778"/>
    </row>
    <row r="583" spans="2:25" s="22" customFormat="1" ht="11.25" customHeight="1">
      <c r="B583" s="112"/>
      <c r="C583" s="502" t="s">
        <v>219</v>
      </c>
      <c r="D583" s="460">
        <f>(L140/$L$143)*100</f>
        <v>11.970349671335217</v>
      </c>
      <c r="I583" s="537"/>
      <c r="J583" s="537"/>
      <c r="O583" s="861"/>
      <c r="P583" s="778"/>
      <c r="Q583" s="774"/>
      <c r="U583" s="861"/>
      <c r="V583" s="778"/>
    </row>
    <row r="584" spans="2:25" s="22" customFormat="1" ht="11.25" customHeight="1">
      <c r="B584" s="112"/>
      <c r="C584" s="502" t="s">
        <v>370</v>
      </c>
      <c r="D584" s="460">
        <f>(L141/$L$143)*100</f>
        <v>0.83831022092055352</v>
      </c>
      <c r="I584" s="537"/>
      <c r="J584" s="537"/>
      <c r="O584" s="861"/>
      <c r="P584" s="778"/>
      <c r="Q584" s="774"/>
      <c r="U584" s="861"/>
      <c r="V584" s="778"/>
    </row>
    <row r="585" spans="2:25" s="22" customFormat="1" ht="11.25" customHeight="1">
      <c r="B585" s="112"/>
      <c r="C585" s="502" t="s">
        <v>369</v>
      </c>
      <c r="D585" s="460">
        <f>(L142/$L$143)*100</f>
        <v>0.29903038838383877</v>
      </c>
      <c r="I585" s="537"/>
      <c r="J585" s="537"/>
      <c r="O585" s="861"/>
      <c r="P585" s="778"/>
      <c r="Q585" s="774"/>
      <c r="U585" s="863"/>
      <c r="V585" s="778"/>
    </row>
    <row r="586" spans="2:25" s="22" customFormat="1" ht="11.25" customHeight="1">
      <c r="B586" s="112"/>
      <c r="C586" s="502" t="s">
        <v>207</v>
      </c>
      <c r="D586" s="460">
        <f>(L136/$L$143)*100</f>
        <v>21.48818477750304</v>
      </c>
      <c r="I586" s="537"/>
      <c r="J586" s="537"/>
      <c r="O586" s="861"/>
      <c r="P586" s="778"/>
      <c r="Q586" s="774"/>
      <c r="U586" s="861"/>
      <c r="V586" s="778"/>
    </row>
    <row r="587" spans="2:25" s="22" customFormat="1" ht="11.25" customHeight="1">
      <c r="B587" s="112"/>
      <c r="C587" s="502" t="s">
        <v>205</v>
      </c>
      <c r="D587" s="460">
        <f>(L130/$L$143)*100</f>
        <v>10.001559472277076</v>
      </c>
      <c r="I587" s="537"/>
      <c r="J587" s="537"/>
      <c r="O587" s="863"/>
      <c r="P587" s="859"/>
      <c r="Q587" s="774"/>
      <c r="U587" s="861"/>
      <c r="V587" s="778"/>
    </row>
    <row r="588" spans="2:25" s="22" customFormat="1" ht="11.25" customHeight="1">
      <c r="B588" s="112"/>
      <c r="C588" s="502" t="s">
        <v>208</v>
      </c>
      <c r="D588" s="460">
        <f>(L137/$L$143)*100</f>
        <v>3.5821050592732995</v>
      </c>
      <c r="F588" s="252"/>
      <c r="I588" s="537"/>
      <c r="J588" s="537"/>
      <c r="O588" s="861"/>
      <c r="P588" s="778"/>
      <c r="Q588" s="774"/>
      <c r="U588" s="861"/>
      <c r="V588" s="778"/>
    </row>
    <row r="589" spans="2:25" s="22" customFormat="1" ht="11.25" customHeight="1">
      <c r="B589" s="112"/>
      <c r="C589" s="502" t="s">
        <v>209</v>
      </c>
      <c r="D589" s="460">
        <f>(L138/$L$143)*100</f>
        <v>2.0906862633565311</v>
      </c>
      <c r="F589" s="252"/>
      <c r="I589" s="537"/>
      <c r="J589" s="537"/>
      <c r="O589" s="861"/>
      <c r="P589" s="778"/>
      <c r="Q589" s="774"/>
      <c r="U589" s="864"/>
      <c r="V589" s="858"/>
    </row>
    <row r="590" spans="2:25" s="22" customFormat="1" ht="11.25" customHeight="1">
      <c r="B590" s="112"/>
      <c r="C590" s="502" t="s">
        <v>260</v>
      </c>
      <c r="D590" s="460">
        <f>(L139/$L$143)*100</f>
        <v>1.4595553070269014</v>
      </c>
      <c r="F590" s="252"/>
      <c r="I590" s="537"/>
      <c r="J590" s="537"/>
      <c r="O590" s="861"/>
      <c r="P590" s="778"/>
      <c r="Q590" s="774"/>
      <c r="U590" s="24"/>
      <c r="V590" s="24"/>
    </row>
    <row r="591" spans="2:25" s="22" customFormat="1" ht="11.25" customHeight="1">
      <c r="B591" s="112"/>
      <c r="C591" s="503" t="s">
        <v>0</v>
      </c>
      <c r="D591" s="455">
        <f>SUM(D579:D590)</f>
        <v>100.0000000004047</v>
      </c>
      <c r="O591" s="861"/>
      <c r="P591" s="778"/>
    </row>
    <row r="592" spans="2:25" s="22" customFormat="1" ht="11.25" customHeight="1">
      <c r="B592" s="112"/>
      <c r="C592" s="7"/>
      <c r="O592" s="864"/>
      <c r="P592" s="858"/>
    </row>
    <row r="593" spans="2:25" s="22" customFormat="1" ht="11.25" customHeight="1">
      <c r="B593" s="112"/>
      <c r="C593" s="7" t="s">
        <v>564</v>
      </c>
      <c r="I593" s="7"/>
      <c r="O593" s="7"/>
    </row>
    <row r="594" spans="2:25" s="22" customFormat="1" ht="11.25" customHeight="1">
      <c r="B594" s="112"/>
      <c r="C594" s="473"/>
      <c r="D594" s="440">
        <v>2020</v>
      </c>
      <c r="F594" s="473"/>
      <c r="G594" s="440">
        <v>2020</v>
      </c>
      <c r="I594" s="473"/>
      <c r="J594" s="440">
        <v>2020</v>
      </c>
      <c r="L594" s="857"/>
      <c r="M594" s="860"/>
      <c r="O594" s="857"/>
      <c r="P594" s="860"/>
      <c r="R594" s="857"/>
      <c r="S594" s="860"/>
      <c r="U594" s="857"/>
      <c r="V594" s="860"/>
      <c r="X594" s="857"/>
      <c r="Y594" s="860"/>
    </row>
    <row r="595" spans="2:25" s="22" customFormat="1" ht="11.25" customHeight="1">
      <c r="B595" s="112"/>
      <c r="C595" s="475" t="s">
        <v>421</v>
      </c>
      <c r="D595" s="460">
        <f>(M131/$M$143)*100</f>
        <v>1.1476005155187592</v>
      </c>
      <c r="E595" s="924">
        <f>D595-D579</f>
        <v>0.48171826120722239</v>
      </c>
      <c r="F595" s="502" t="s">
        <v>236</v>
      </c>
      <c r="G595" s="460">
        <f>SUM($D$595:$D$600)</f>
        <v>54.509740906411203</v>
      </c>
      <c r="I595" s="502" t="s">
        <v>491</v>
      </c>
      <c r="J595" s="460">
        <f>SUM($D$597:$D$600)</f>
        <v>30.07823991106617</v>
      </c>
      <c r="L595" s="861"/>
      <c r="M595" s="778"/>
      <c r="O595" s="857"/>
      <c r="P595" s="778"/>
      <c r="R595" s="861"/>
      <c r="S595" s="778"/>
      <c r="U595" s="857"/>
      <c r="V595" s="778"/>
      <c r="X595" s="861"/>
      <c r="Y595" s="778"/>
    </row>
    <row r="596" spans="2:25" s="22" customFormat="1" ht="11.25" customHeight="1">
      <c r="B596" s="112"/>
      <c r="C596" s="502" t="s">
        <v>3</v>
      </c>
      <c r="D596" s="460">
        <f>(M132/$M$143)*100</f>
        <v>23.283900479826272</v>
      </c>
      <c r="E596" s="924">
        <f t="shared" ref="E596:E606" si="53">D596-D580</f>
        <v>0.6936557237447758</v>
      </c>
      <c r="F596" s="504" t="s">
        <v>235</v>
      </c>
      <c r="G596" s="876">
        <f>SUM($D$601:$D$606)</f>
        <v>45.490259093588804</v>
      </c>
      <c r="I596" s="504" t="s">
        <v>492</v>
      </c>
      <c r="J596" s="876">
        <f>SUM(D595:D596,D601:D606)</f>
        <v>69.921760088933837</v>
      </c>
      <c r="K596" s="774"/>
      <c r="L596" s="861"/>
      <c r="M596" s="778"/>
      <c r="O596" s="862"/>
      <c r="P596" s="858"/>
      <c r="Q596" s="774"/>
      <c r="R596" s="861"/>
      <c r="S596" s="778"/>
      <c r="U596" s="862"/>
      <c r="V596" s="778"/>
      <c r="X596" s="861"/>
      <c r="Y596" s="778"/>
    </row>
    <row r="597" spans="2:25" s="22" customFormat="1" ht="11.25" customHeight="1">
      <c r="B597" s="112"/>
      <c r="C597" s="502" t="s">
        <v>4</v>
      </c>
      <c r="D597" s="460">
        <f>(M133/$M$143)*100</f>
        <v>2.004492186594665</v>
      </c>
      <c r="E597" s="924">
        <f t="shared" si="53"/>
        <v>-2.3135913186278154</v>
      </c>
      <c r="I597" s="861"/>
      <c r="J597" s="887"/>
      <c r="K597" s="774"/>
      <c r="O597" s="861"/>
      <c r="P597" s="778"/>
      <c r="Q597" s="774"/>
      <c r="U597" s="861"/>
      <c r="V597" s="778"/>
    </row>
    <row r="598" spans="2:25" s="22" customFormat="1" ht="11.25" customHeight="1">
      <c r="B598" s="112"/>
      <c r="C598" s="502" t="s">
        <v>67</v>
      </c>
      <c r="D598" s="460">
        <f>(M135/$M$143)*100</f>
        <v>16.017608055605205</v>
      </c>
      <c r="E598" s="924">
        <f t="shared" si="53"/>
        <v>-4.6784002691075095</v>
      </c>
      <c r="I598" s="861"/>
      <c r="J598" s="778"/>
      <c r="K598" s="774"/>
      <c r="O598" s="861"/>
      <c r="P598" s="778"/>
      <c r="Q598" s="774"/>
      <c r="U598" s="861"/>
      <c r="V598" s="778"/>
    </row>
    <row r="599" spans="2:25" s="22" customFormat="1" ht="11.25" customHeight="1">
      <c r="B599" s="112"/>
      <c r="C599" s="502" t="s">
        <v>219</v>
      </c>
      <c r="D599" s="460">
        <f>(M140/$M$143)*100</f>
        <v>11.264462492159533</v>
      </c>
      <c r="E599" s="924">
        <f t="shared" si="53"/>
        <v>-0.70588717917568466</v>
      </c>
      <c r="I599" s="861"/>
      <c r="J599" s="778"/>
      <c r="K599" s="774"/>
      <c r="O599" s="861"/>
      <c r="P599" s="778"/>
      <c r="Q599" s="774"/>
      <c r="U599" s="861"/>
      <c r="V599" s="778"/>
    </row>
    <row r="600" spans="2:25" s="22" customFormat="1" ht="11.25" customHeight="1">
      <c r="B600" s="112"/>
      <c r="C600" s="502" t="s">
        <v>370</v>
      </c>
      <c r="D600" s="460">
        <f>(M141/$M$143)*100</f>
        <v>0.79167717670677096</v>
      </c>
      <c r="E600" s="924">
        <f t="shared" si="53"/>
        <v>-4.663304421378256E-2</v>
      </c>
      <c r="I600" s="886"/>
      <c r="J600" s="778"/>
      <c r="K600" s="774"/>
      <c r="O600" s="861"/>
      <c r="P600" s="778"/>
      <c r="Q600" s="774"/>
      <c r="U600" s="861"/>
      <c r="V600" s="778"/>
    </row>
    <row r="601" spans="2:25" s="22" customFormat="1" ht="11.25" customHeight="1">
      <c r="B601" s="112"/>
      <c r="C601" s="502" t="s">
        <v>369</v>
      </c>
      <c r="D601" s="460">
        <f>(M142/$M$143)*100</f>
        <v>0.25311631735737777</v>
      </c>
      <c r="E601" s="924">
        <f t="shared" si="53"/>
        <v>-4.5914071026461001E-2</v>
      </c>
      <c r="I601" s="861"/>
      <c r="J601" s="778"/>
      <c r="K601" s="774"/>
      <c r="O601" s="861"/>
      <c r="P601" s="778"/>
      <c r="Q601" s="774"/>
      <c r="U601" s="863"/>
      <c r="V601" s="778"/>
    </row>
    <row r="602" spans="2:25" s="22" customFormat="1" ht="11.25" customHeight="1">
      <c r="B602" s="112"/>
      <c r="C602" s="502" t="s">
        <v>207</v>
      </c>
      <c r="D602" s="460">
        <f>(M136/$M$143)*100</f>
        <v>22.464800804649585</v>
      </c>
      <c r="E602" s="924">
        <f t="shared" si="53"/>
        <v>0.9766160271465445</v>
      </c>
      <c r="I602" s="861"/>
      <c r="J602" s="778"/>
      <c r="K602" s="774"/>
      <c r="O602" s="861"/>
      <c r="P602" s="778"/>
      <c r="Q602" s="774"/>
      <c r="U602" s="861"/>
      <c r="V602" s="778"/>
    </row>
    <row r="603" spans="2:25" s="22" customFormat="1" ht="11.25" customHeight="1">
      <c r="B603" s="112"/>
      <c r="C603" s="502" t="s">
        <v>205</v>
      </c>
      <c r="D603" s="460">
        <f>(M130/$M$143)*100</f>
        <v>12.782987997747588</v>
      </c>
      <c r="E603" s="924">
        <f t="shared" si="53"/>
        <v>2.7814285254705116</v>
      </c>
      <c r="I603" s="861"/>
      <c r="J603" s="778"/>
      <c r="K603" s="774"/>
      <c r="O603" s="863"/>
      <c r="P603" s="859"/>
      <c r="Q603" s="774"/>
      <c r="U603" s="861"/>
      <c r="V603" s="778"/>
    </row>
    <row r="604" spans="2:25" s="22" customFormat="1" ht="11.25" customHeight="1">
      <c r="B604" s="112"/>
      <c r="C604" s="502" t="s">
        <v>208</v>
      </c>
      <c r="D604" s="460">
        <f>(M137/$M$143)*100</f>
        <v>6.2273834883974484</v>
      </c>
      <c r="E604" s="924">
        <f>D604-D588</f>
        <v>2.6452784291241489</v>
      </c>
      <c r="I604" s="861"/>
      <c r="J604" s="778"/>
      <c r="K604" s="774"/>
      <c r="O604" s="861"/>
      <c r="P604" s="778"/>
      <c r="Q604" s="774"/>
      <c r="U604" s="861"/>
      <c r="V604" s="778"/>
    </row>
    <row r="605" spans="2:25" s="22" customFormat="1" ht="11.25" customHeight="1">
      <c r="B605" s="112"/>
      <c r="C605" s="502" t="s">
        <v>209</v>
      </c>
      <c r="D605" s="460">
        <f>(M138/$M$143)*100</f>
        <v>1.8951878329078242</v>
      </c>
      <c r="E605" s="924">
        <f t="shared" si="53"/>
        <v>-0.19549843044870685</v>
      </c>
      <c r="I605" s="857"/>
      <c r="J605" s="778"/>
      <c r="K605" s="774"/>
      <c r="O605" s="861"/>
      <c r="P605" s="778"/>
      <c r="Q605" s="774"/>
      <c r="U605" s="864"/>
      <c r="V605" s="858"/>
    </row>
    <row r="606" spans="2:25" s="22" customFormat="1" ht="11.25" customHeight="1">
      <c r="B606" s="112"/>
      <c r="C606" s="502" t="s">
        <v>260</v>
      </c>
      <c r="D606" s="460">
        <f>(M139/$M$143)*100</f>
        <v>1.8667826525289797</v>
      </c>
      <c r="E606" s="924">
        <f t="shared" si="53"/>
        <v>0.40722734550207829</v>
      </c>
      <c r="I606" s="861"/>
      <c r="J606" s="778"/>
      <c r="K606" s="774"/>
      <c r="O606" s="861"/>
      <c r="P606" s="778"/>
      <c r="Q606" s="774"/>
      <c r="U606" s="787"/>
      <c r="V606" s="787"/>
    </row>
    <row r="607" spans="2:25" s="22" customFormat="1" ht="11.25" customHeight="1">
      <c r="B607" s="112"/>
      <c r="C607" s="503" t="s">
        <v>0</v>
      </c>
      <c r="D607" s="455">
        <f>SUM(D595:D606)</f>
        <v>100</v>
      </c>
      <c r="I607" s="864"/>
      <c r="J607" s="858"/>
      <c r="O607" s="861"/>
      <c r="P607" s="778"/>
    </row>
    <row r="608" spans="2:25" s="22" customFormat="1" ht="11.25" customHeight="1">
      <c r="B608" s="112"/>
      <c r="C608" s="7"/>
      <c r="O608" s="864"/>
      <c r="P608" s="858"/>
    </row>
    <row r="609" spans="2:26" s="22" customFormat="1" ht="11.25" customHeight="1">
      <c r="B609" s="112"/>
      <c r="C609" s="7" t="s">
        <v>266</v>
      </c>
      <c r="D609" s="264"/>
      <c r="E609" s="265"/>
      <c r="F609" s="265"/>
    </row>
    <row r="610" spans="2:26" s="22" customFormat="1" ht="11.25" customHeight="1">
      <c r="B610" s="112"/>
      <c r="C610" s="473"/>
      <c r="D610" s="440">
        <v>2011</v>
      </c>
      <c r="E610" s="440">
        <v>2012</v>
      </c>
      <c r="F610" s="440">
        <v>2013</v>
      </c>
      <c r="G610" s="440">
        <v>2014</v>
      </c>
      <c r="H610" s="440">
        <v>2015</v>
      </c>
      <c r="I610" s="440">
        <v>2016</v>
      </c>
      <c r="J610" s="440">
        <v>2017</v>
      </c>
      <c r="K610" s="440">
        <v>2018</v>
      </c>
      <c r="L610" s="440">
        <v>2019</v>
      </c>
      <c r="M610" s="440">
        <v>2020</v>
      </c>
    </row>
    <row r="611" spans="2:26" s="22" customFormat="1" ht="11.25" customHeight="1">
      <c r="B611" s="112"/>
      <c r="C611" s="502" t="s">
        <v>3</v>
      </c>
      <c r="D611" s="460">
        <v>96.323614682786214</v>
      </c>
      <c r="E611" s="460">
        <v>97.223170491675234</v>
      </c>
      <c r="F611" s="460">
        <v>97.271798133498351</v>
      </c>
      <c r="G611" s="460">
        <v>98.10482885281175</v>
      </c>
      <c r="H611" s="460">
        <v>97.435767868653599</v>
      </c>
      <c r="I611" s="460">
        <v>97.960579110023957</v>
      </c>
      <c r="J611" s="460">
        <v>97.665212583560816</v>
      </c>
      <c r="K611" s="460">
        <v>98.3072949675133</v>
      </c>
      <c r="L611" s="460">
        <v>92.920824115940974</v>
      </c>
      <c r="M611" s="460">
        <v>96.964532512394541</v>
      </c>
      <c r="N611" s="850"/>
      <c r="O611" s="850"/>
    </row>
    <row r="612" spans="2:26" s="22" customFormat="1" ht="11.25" customHeight="1">
      <c r="B612" s="112"/>
      <c r="C612" s="502" t="s">
        <v>4</v>
      </c>
      <c r="D612" s="460">
        <v>44.839143711115334</v>
      </c>
      <c r="E612" s="460">
        <v>60.364741592060902</v>
      </c>
      <c r="F612" s="460">
        <v>44.180047584784745</v>
      </c>
      <c r="G612" s="460">
        <v>51.124440752491182</v>
      </c>
      <c r="H612" s="460">
        <v>61.450359375554797</v>
      </c>
      <c r="I612" s="460">
        <v>48.124169423297793</v>
      </c>
      <c r="J612" s="460">
        <v>56.931728725061802</v>
      </c>
      <c r="K612" s="460">
        <v>45.286984152424658</v>
      </c>
      <c r="L612" s="460">
        <v>14.847288248816042</v>
      </c>
      <c r="M612" s="460">
        <v>14.573219364477886</v>
      </c>
      <c r="N612" s="850"/>
      <c r="O612" s="850"/>
    </row>
    <row r="613" spans="2:26" s="22" customFormat="1" ht="11.25" customHeight="1">
      <c r="B613" s="112"/>
      <c r="C613" s="502" t="s">
        <v>66</v>
      </c>
      <c r="D613" s="460">
        <v>0</v>
      </c>
      <c r="E613" s="460">
        <v>0</v>
      </c>
      <c r="F613" s="460">
        <v>0</v>
      </c>
      <c r="G613" s="460">
        <v>0</v>
      </c>
      <c r="H613" s="460">
        <v>0</v>
      </c>
      <c r="I613" s="460">
        <v>0</v>
      </c>
      <c r="J613" s="460">
        <v>0</v>
      </c>
      <c r="K613" s="460">
        <v>0</v>
      </c>
      <c r="L613" s="460">
        <v>0</v>
      </c>
      <c r="M613" s="460">
        <v>0</v>
      </c>
      <c r="N613" s="850"/>
      <c r="O613" s="850"/>
    </row>
    <row r="614" spans="2:26" s="22" customFormat="1" ht="11.25" customHeight="1">
      <c r="B614" s="112"/>
      <c r="C614" s="504" t="s">
        <v>67</v>
      </c>
      <c r="D614" s="876">
        <v>24.751557266463784</v>
      </c>
      <c r="E614" s="876">
        <v>18.489006822304621</v>
      </c>
      <c r="F614" s="876">
        <v>11.619584494574912</v>
      </c>
      <c r="G614" s="876">
        <v>10.543157277459073</v>
      </c>
      <c r="H614" s="876">
        <v>12.719458227148065</v>
      </c>
      <c r="I614" s="876">
        <v>12.868637727053919</v>
      </c>
      <c r="J614" s="876">
        <v>16.688446439471207</v>
      </c>
      <c r="K614" s="876">
        <v>13.189669235194829</v>
      </c>
      <c r="L614" s="876">
        <v>27.145474147245551</v>
      </c>
      <c r="M614" s="876">
        <v>21.779018286610391</v>
      </c>
      <c r="N614" s="850"/>
      <c r="O614" s="850"/>
    </row>
    <row r="615" spans="2:26" s="22" customFormat="1" ht="11.25" customHeight="1">
      <c r="B615" s="112"/>
      <c r="C615" s="266"/>
      <c r="D615" s="264"/>
      <c r="E615" s="265"/>
      <c r="F615" s="265"/>
    </row>
    <row r="616" spans="2:26" s="22" customFormat="1" ht="11.25" customHeight="1">
      <c r="B616" s="112"/>
      <c r="C616" s="7" t="s">
        <v>268</v>
      </c>
      <c r="D616" s="264"/>
      <c r="E616" s="265"/>
      <c r="F616" s="265"/>
    </row>
    <row r="617" spans="2:26" s="22" customFormat="1" ht="11.25" customHeight="1">
      <c r="B617" s="112"/>
      <c r="C617" s="473"/>
      <c r="D617" s="440">
        <v>2011</v>
      </c>
      <c r="E617" s="440">
        <v>2012</v>
      </c>
      <c r="F617" s="440">
        <v>2013</v>
      </c>
      <c r="G617" s="440">
        <v>2014</v>
      </c>
      <c r="H617" s="440">
        <v>2015</v>
      </c>
      <c r="I617" s="440">
        <v>2016</v>
      </c>
      <c r="J617" s="440">
        <v>2017</v>
      </c>
      <c r="K617" s="440">
        <v>2018</v>
      </c>
      <c r="L617" s="440">
        <v>2019</v>
      </c>
      <c r="M617" s="440">
        <v>2020</v>
      </c>
    </row>
    <row r="618" spans="2:26" s="22" customFormat="1" ht="11.25" customHeight="1">
      <c r="B618" s="112"/>
      <c r="C618" s="502" t="s">
        <v>4</v>
      </c>
      <c r="D618" s="459">
        <v>2764.9845290000003</v>
      </c>
      <c r="E618" s="459">
        <v>2682.5672370000002</v>
      </c>
      <c r="F618" s="459">
        <v>2350.6404040000002</v>
      </c>
      <c r="G618" s="459">
        <v>2187.7777259999998</v>
      </c>
      <c r="H618" s="459">
        <v>1861.6830870000001</v>
      </c>
      <c r="I618" s="459">
        <v>2302.8679710000001</v>
      </c>
      <c r="J618" s="459">
        <v>2597.531837</v>
      </c>
      <c r="K618" s="459">
        <v>2395.770931</v>
      </c>
      <c r="L618" s="459">
        <v>1999.939695</v>
      </c>
      <c r="M618" s="459">
        <v>221.66149100000001</v>
      </c>
      <c r="N618" s="267"/>
      <c r="O618" s="267"/>
      <c r="P618" s="267"/>
      <c r="Q618" s="267"/>
      <c r="R618" s="267"/>
      <c r="S618" s="267"/>
      <c r="T618" s="267"/>
      <c r="U618" s="267"/>
      <c r="V618" s="267"/>
      <c r="W618" s="267"/>
      <c r="X618" s="267"/>
      <c r="Y618" s="267"/>
      <c r="Z618" s="267"/>
    </row>
    <row r="619" spans="2:26" s="22" customFormat="1" ht="11.25" customHeight="1">
      <c r="B619" s="112"/>
      <c r="C619" s="502" t="s">
        <v>315</v>
      </c>
      <c r="D619" s="459">
        <v>923.46236399999998</v>
      </c>
      <c r="E619" s="459">
        <v>933.28890000000001</v>
      </c>
      <c r="F619" s="459">
        <v>738.66198199999997</v>
      </c>
      <c r="G619" s="459">
        <v>666.78356000000008</v>
      </c>
      <c r="H619" s="459">
        <v>724.983971</v>
      </c>
      <c r="I619" s="459">
        <v>961.26082000000099</v>
      </c>
      <c r="J619" s="459">
        <v>795.98756000000003</v>
      </c>
      <c r="K619" s="459">
        <v>634.8807240000001</v>
      </c>
      <c r="L619" s="459">
        <v>463.23745500000001</v>
      </c>
      <c r="M619" s="459">
        <v>282.30966100000001</v>
      </c>
      <c r="N619" s="267"/>
      <c r="O619" s="267"/>
      <c r="P619" s="267"/>
      <c r="Q619" s="267"/>
      <c r="R619" s="267"/>
      <c r="S619" s="267"/>
      <c r="T619" s="267"/>
      <c r="U619" s="267"/>
      <c r="V619" s="267"/>
      <c r="W619" s="267"/>
      <c r="X619" s="267"/>
      <c r="Y619" s="267"/>
      <c r="Z619" s="267"/>
    </row>
    <row r="620" spans="2:26" s="22" customFormat="1" ht="11.25" customHeight="1">
      <c r="B620" s="112"/>
      <c r="C620" s="502" t="s">
        <v>216</v>
      </c>
      <c r="D620" s="459">
        <v>350.60437099999996</v>
      </c>
      <c r="E620" s="459">
        <v>340.44978000000003</v>
      </c>
      <c r="F620" s="459">
        <v>514.33898799999906</v>
      </c>
      <c r="G620" s="459">
        <v>585.38788199999999</v>
      </c>
      <c r="H620" s="459">
        <v>586.58929899999998</v>
      </c>
      <c r="I620" s="459">
        <v>339.75826499999999</v>
      </c>
      <c r="J620" s="459">
        <v>556.52457400000003</v>
      </c>
      <c r="K620" s="459">
        <v>764.99901499999999</v>
      </c>
      <c r="L620" s="459">
        <v>441.49074099999996</v>
      </c>
      <c r="M620" s="459">
        <v>210.560146</v>
      </c>
      <c r="N620" s="267"/>
      <c r="O620" s="267"/>
      <c r="P620" s="267"/>
      <c r="Q620" s="267"/>
      <c r="R620" s="267"/>
      <c r="S620" s="267"/>
      <c r="T620" s="267"/>
      <c r="U620" s="267"/>
      <c r="V620" s="267"/>
      <c r="W620" s="267"/>
      <c r="X620" s="267"/>
      <c r="Y620" s="267"/>
      <c r="Z620" s="267"/>
    </row>
    <row r="621" spans="2:26" s="22" customFormat="1" ht="11.25" customHeight="1">
      <c r="B621" s="112"/>
      <c r="C621" s="502" t="s">
        <v>210</v>
      </c>
      <c r="D621" s="459">
        <v>1323.108338</v>
      </c>
      <c r="E621" s="459">
        <v>885.97971200000006</v>
      </c>
      <c r="F621" s="459">
        <v>407.33072800000002</v>
      </c>
      <c r="G621" s="459">
        <v>419.63312000000002</v>
      </c>
      <c r="H621" s="459">
        <v>804.68698600000005</v>
      </c>
      <c r="I621" s="459">
        <v>535.08209499999998</v>
      </c>
      <c r="J621" s="459">
        <v>420.42935600000004</v>
      </c>
      <c r="K621" s="459">
        <v>590.52251799999999</v>
      </c>
      <c r="L621" s="459">
        <v>1045.1970490000001</v>
      </c>
      <c r="M621" s="459">
        <v>2412.1366460000004</v>
      </c>
      <c r="N621" s="267"/>
      <c r="O621" s="267"/>
      <c r="P621" s="267"/>
      <c r="Q621" s="267"/>
      <c r="R621" s="267"/>
      <c r="S621" s="267"/>
      <c r="T621" s="267"/>
      <c r="U621" s="267"/>
      <c r="V621" s="267"/>
      <c r="W621" s="267"/>
      <c r="X621" s="267"/>
      <c r="Y621" s="267"/>
      <c r="Z621" s="267"/>
    </row>
    <row r="622" spans="2:26" s="22" customFormat="1" ht="11.25" customHeight="1">
      <c r="B622" s="112"/>
      <c r="C622" s="502" t="s">
        <v>221</v>
      </c>
      <c r="D622" s="459">
        <v>8.721718000000001</v>
      </c>
      <c r="E622" s="459">
        <v>8.807936999999999</v>
      </c>
      <c r="F622" s="459">
        <v>6.7598549999999999</v>
      </c>
      <c r="G622" s="459">
        <v>7.6940939999999998</v>
      </c>
      <c r="H622" s="459">
        <v>10.57849</v>
      </c>
      <c r="I622" s="459">
        <v>10.092818999999999</v>
      </c>
      <c r="J622" s="459">
        <v>14.746465000000001</v>
      </c>
      <c r="K622" s="459">
        <v>12.813724000000001</v>
      </c>
      <c r="L622" s="459">
        <v>16.897098999999997</v>
      </c>
      <c r="M622" s="459">
        <v>3.9038110000000001</v>
      </c>
      <c r="N622" s="267"/>
      <c r="O622" s="267"/>
      <c r="P622" s="267"/>
      <c r="Q622" s="267"/>
      <c r="R622" s="267"/>
      <c r="S622" s="267"/>
      <c r="T622" s="267"/>
      <c r="U622" s="267"/>
      <c r="V622" s="267"/>
      <c r="W622" s="267"/>
      <c r="X622" s="267"/>
      <c r="Y622" s="267"/>
      <c r="Z622" s="267"/>
    </row>
    <row r="623" spans="2:26" s="22" customFormat="1" ht="11.25" customHeight="1">
      <c r="B623" s="112"/>
      <c r="C623" s="502" t="s">
        <v>207</v>
      </c>
      <c r="D623" s="459">
        <v>5.7859150000000001</v>
      </c>
      <c r="E623" s="459">
        <v>6.5046989999999996</v>
      </c>
      <c r="F623" s="459">
        <v>6.1594679999999995</v>
      </c>
      <c r="G623" s="459">
        <v>5.8395780000000004</v>
      </c>
      <c r="H623" s="459">
        <v>5.3182280000000004</v>
      </c>
      <c r="I623" s="459">
        <v>5.4160579999999996</v>
      </c>
      <c r="J623" s="459">
        <v>2.9242759999999999</v>
      </c>
      <c r="K623" s="459">
        <v>3.757171</v>
      </c>
      <c r="L623" s="459">
        <v>6.0848199999999997</v>
      </c>
      <c r="M623" s="459">
        <v>3.6409229999999999</v>
      </c>
      <c r="N623" s="267"/>
      <c r="O623" s="267"/>
      <c r="P623" s="267"/>
      <c r="Q623" s="267"/>
      <c r="R623" s="267"/>
      <c r="S623" s="267"/>
      <c r="T623" s="267"/>
      <c r="U623" s="267"/>
      <c r="V623" s="267"/>
      <c r="W623" s="267"/>
      <c r="X623" s="267"/>
      <c r="Y623" s="267"/>
      <c r="Z623" s="267"/>
    </row>
    <row r="624" spans="2:26" s="22" customFormat="1" ht="11.25" customHeight="1">
      <c r="B624" s="112"/>
      <c r="C624" s="502" t="s">
        <v>208</v>
      </c>
      <c r="D624" s="459">
        <v>101.81091599999999</v>
      </c>
      <c r="E624" s="459">
        <v>115.59326900000001</v>
      </c>
      <c r="F624" s="459">
        <v>122.112852</v>
      </c>
      <c r="G624" s="459">
        <v>122.76568899999999</v>
      </c>
      <c r="H624" s="459">
        <v>122.619803</v>
      </c>
      <c r="I624" s="459">
        <v>120.50753</v>
      </c>
      <c r="J624" s="459">
        <v>123.336995</v>
      </c>
      <c r="K624" s="459">
        <v>113.48353999999999</v>
      </c>
      <c r="L624" s="459">
        <v>121.04503299999999</v>
      </c>
      <c r="M624" s="459">
        <v>118.30664</v>
      </c>
      <c r="N624" s="267"/>
      <c r="O624" s="267"/>
      <c r="P624" s="267"/>
      <c r="Q624" s="267"/>
      <c r="R624" s="267"/>
      <c r="S624" s="267"/>
      <c r="T624" s="267"/>
      <c r="U624" s="267"/>
      <c r="V624" s="267"/>
      <c r="W624" s="267"/>
      <c r="X624" s="267"/>
      <c r="Y624" s="267"/>
      <c r="Z624" s="267"/>
    </row>
    <row r="625" spans="2:26" s="22" customFormat="1" ht="11.25" customHeight="1">
      <c r="B625" s="112"/>
      <c r="C625" s="449" t="s">
        <v>260</v>
      </c>
      <c r="D625" s="459">
        <v>8.779300000000001E-2</v>
      </c>
      <c r="E625" s="459">
        <v>0.56983000000000006</v>
      </c>
      <c r="F625" s="459">
        <v>0.50569299999999995</v>
      </c>
      <c r="G625" s="459">
        <v>1.945659</v>
      </c>
      <c r="H625" s="459">
        <v>1.971549</v>
      </c>
      <c r="I625" s="459">
        <v>1.309715</v>
      </c>
      <c r="J625" s="459">
        <v>1.626741</v>
      </c>
      <c r="K625" s="459">
        <v>1.332595</v>
      </c>
      <c r="L625" s="459">
        <v>1.139367</v>
      </c>
      <c r="M625" s="459">
        <v>0.62939999999999996</v>
      </c>
      <c r="N625" s="267"/>
      <c r="O625" s="267"/>
      <c r="P625" s="267"/>
      <c r="Q625" s="267"/>
      <c r="R625" s="267"/>
      <c r="S625" s="267"/>
      <c r="T625" s="267"/>
      <c r="U625" s="267"/>
      <c r="V625" s="267"/>
      <c r="W625" s="267"/>
      <c r="X625" s="267"/>
      <c r="Y625" s="267"/>
      <c r="Z625" s="267"/>
    </row>
    <row r="626" spans="2:26" s="22" customFormat="1" ht="11.25" customHeight="1">
      <c r="B626" s="112"/>
      <c r="C626" s="449" t="s">
        <v>219</v>
      </c>
      <c r="D626" s="459">
        <v>13.333674</v>
      </c>
      <c r="E626" s="459">
        <v>26.496669999999998</v>
      </c>
      <c r="F626" s="459">
        <v>25.720822000000002</v>
      </c>
      <c r="G626" s="459">
        <v>25.222583999999998</v>
      </c>
      <c r="H626" s="459">
        <v>31.549726999999997</v>
      </c>
      <c r="I626" s="459">
        <v>34.701317000000003</v>
      </c>
      <c r="J626" s="459">
        <v>36.244233999999999</v>
      </c>
      <c r="K626" s="459">
        <v>34.974446</v>
      </c>
      <c r="L626" s="459">
        <v>34.42747</v>
      </c>
      <c r="M626" s="459">
        <v>33.823183</v>
      </c>
      <c r="N626" s="267"/>
      <c r="O626" s="267"/>
      <c r="P626" s="267"/>
      <c r="Q626" s="267"/>
      <c r="R626" s="267"/>
      <c r="S626" s="267"/>
      <c r="T626" s="267"/>
      <c r="U626" s="267"/>
      <c r="V626" s="267"/>
      <c r="W626" s="267"/>
      <c r="X626" s="267"/>
      <c r="Y626" s="267"/>
      <c r="Z626" s="267"/>
    </row>
    <row r="627" spans="2:26" s="22" customFormat="1" ht="11.25" customHeight="1">
      <c r="B627" s="112"/>
      <c r="C627" s="449" t="s">
        <v>370</v>
      </c>
      <c r="D627" s="459">
        <v>123.7120335</v>
      </c>
      <c r="E627" s="459">
        <v>122.789536</v>
      </c>
      <c r="F627" s="459">
        <v>113.06659500000001</v>
      </c>
      <c r="G627" s="459">
        <v>128.0843295</v>
      </c>
      <c r="H627" s="459">
        <v>151.09772949999999</v>
      </c>
      <c r="I627" s="459">
        <v>130.80506650000001</v>
      </c>
      <c r="J627" s="459">
        <v>143.878668</v>
      </c>
      <c r="K627" s="459">
        <v>135.7577445</v>
      </c>
      <c r="L627" s="459">
        <v>145.46326099999999</v>
      </c>
      <c r="M627" s="459">
        <v>114.001848</v>
      </c>
      <c r="N627" s="267"/>
      <c r="O627" s="267"/>
      <c r="P627" s="267"/>
      <c r="Q627" s="267"/>
      <c r="R627" s="267"/>
      <c r="S627" s="267"/>
      <c r="T627" s="267"/>
      <c r="U627" s="267"/>
      <c r="V627" s="267"/>
      <c r="W627" s="267"/>
      <c r="X627" s="267"/>
      <c r="Y627" s="267"/>
      <c r="Z627" s="267"/>
    </row>
    <row r="628" spans="2:26" s="22" customFormat="1" ht="11.25" customHeight="1">
      <c r="B628" s="112"/>
      <c r="C628" s="502" t="s">
        <v>369</v>
      </c>
      <c r="D628" s="459">
        <v>123.7120335</v>
      </c>
      <c r="E628" s="459">
        <v>122.789536</v>
      </c>
      <c r="F628" s="459">
        <v>113.06659500000001</v>
      </c>
      <c r="G628" s="459">
        <v>128.0843295</v>
      </c>
      <c r="H628" s="459">
        <v>151.09772949999999</v>
      </c>
      <c r="I628" s="459">
        <v>130.80506650000001</v>
      </c>
      <c r="J628" s="459">
        <v>143.878668</v>
      </c>
      <c r="K628" s="459">
        <v>135.7577445</v>
      </c>
      <c r="L628" s="459">
        <v>145.46326099999999</v>
      </c>
      <c r="M628" s="459">
        <v>114.001848</v>
      </c>
      <c r="N628" s="267"/>
      <c r="O628" s="267"/>
      <c r="P628" s="267"/>
      <c r="Q628" s="267"/>
      <c r="R628" s="267"/>
      <c r="S628" s="267"/>
      <c r="T628" s="267"/>
      <c r="U628" s="267"/>
      <c r="V628" s="267"/>
      <c r="W628" s="267"/>
      <c r="X628" s="267"/>
      <c r="Y628" s="267"/>
      <c r="Z628" s="267"/>
    </row>
    <row r="629" spans="2:26" s="22" customFormat="1" ht="11.25" customHeight="1">
      <c r="B629" s="112"/>
      <c r="C629" s="505" t="s">
        <v>227</v>
      </c>
      <c r="D629" s="506">
        <f>SUM(D618:D628)</f>
        <v>5739.3236850000003</v>
      </c>
      <c r="E629" s="506">
        <f t="shared" ref="E629:M629" si="54">SUM(E618:E628)</f>
        <v>5245.8371060000009</v>
      </c>
      <c r="F629" s="506">
        <f t="shared" si="54"/>
        <v>4398.3639819999999</v>
      </c>
      <c r="G629" s="506">
        <f t="shared" si="54"/>
        <v>4279.2185510000008</v>
      </c>
      <c r="H629" s="506">
        <f t="shared" si="54"/>
        <v>4452.1765990000004</v>
      </c>
      <c r="I629" s="506">
        <f t="shared" si="54"/>
        <v>4572.6067230000017</v>
      </c>
      <c r="J629" s="506">
        <f t="shared" si="54"/>
        <v>4837.1093739999997</v>
      </c>
      <c r="K629" s="506">
        <f t="shared" si="54"/>
        <v>4824.0501529999992</v>
      </c>
      <c r="L629" s="506">
        <f t="shared" si="54"/>
        <v>4420.3852509999997</v>
      </c>
      <c r="M629" s="506">
        <f t="shared" si="54"/>
        <v>3514.9755969999997</v>
      </c>
      <c r="N629" s="267"/>
      <c r="O629" s="267"/>
      <c r="P629" s="267"/>
      <c r="Q629" s="267"/>
      <c r="R629" s="267"/>
      <c r="S629" s="267"/>
      <c r="T629" s="267"/>
      <c r="U629" s="267"/>
      <c r="V629" s="267"/>
      <c r="W629" s="267"/>
      <c r="X629" s="267"/>
      <c r="Y629" s="267"/>
      <c r="Z629" s="267"/>
    </row>
    <row r="630" spans="2:26" s="22" customFormat="1" ht="11.25" customHeight="1">
      <c r="B630" s="112"/>
      <c r="C630" s="502" t="s">
        <v>468</v>
      </c>
      <c r="D630" s="507">
        <v>0.66324899999999998</v>
      </c>
      <c r="E630" s="507">
        <v>575.56301800000097</v>
      </c>
      <c r="F630" s="507">
        <v>1268.5086000000001</v>
      </c>
      <c r="G630" s="507">
        <v>1298.258934</v>
      </c>
      <c r="H630" s="507">
        <v>1335.7925439999999</v>
      </c>
      <c r="I630" s="507">
        <v>1250.5839680000001</v>
      </c>
      <c r="J630" s="507">
        <v>1179.306642</v>
      </c>
      <c r="K630" s="507">
        <v>1233.358142</v>
      </c>
      <c r="L630" s="507">
        <v>1694.8405220000002</v>
      </c>
      <c r="M630" s="507">
        <v>1426.537525</v>
      </c>
      <c r="N630" s="267"/>
      <c r="O630" s="267"/>
      <c r="P630" s="267"/>
      <c r="Q630" s="267"/>
      <c r="R630" s="267"/>
      <c r="S630" s="267"/>
      <c r="T630" s="267"/>
      <c r="U630" s="267"/>
      <c r="V630" s="267"/>
      <c r="W630" s="267"/>
      <c r="X630" s="267"/>
      <c r="Y630" s="267"/>
      <c r="Z630" s="267"/>
    </row>
    <row r="631" spans="2:26" s="22" customFormat="1" ht="11.25" customHeight="1">
      <c r="B631" s="112"/>
      <c r="C631" s="453" t="s">
        <v>35</v>
      </c>
      <c r="D631" s="508">
        <f>SUM(D629:D630)</f>
        <v>5739.9869340000005</v>
      </c>
      <c r="E631" s="508">
        <f t="shared" ref="E631:M631" si="55">SUM(E629:E630)</f>
        <v>5821.4001240000016</v>
      </c>
      <c r="F631" s="508">
        <f t="shared" si="55"/>
        <v>5666.872582</v>
      </c>
      <c r="G631" s="508">
        <f t="shared" si="55"/>
        <v>5577.4774850000013</v>
      </c>
      <c r="H631" s="508">
        <f t="shared" si="55"/>
        <v>5787.9691430000003</v>
      </c>
      <c r="I631" s="508">
        <f t="shared" si="55"/>
        <v>5823.1906910000016</v>
      </c>
      <c r="J631" s="508">
        <f t="shared" si="55"/>
        <v>6016.4160159999992</v>
      </c>
      <c r="K631" s="508">
        <f t="shared" si="55"/>
        <v>6057.4082949999993</v>
      </c>
      <c r="L631" s="508">
        <f t="shared" si="55"/>
        <v>6115.2257730000001</v>
      </c>
      <c r="M631" s="508">
        <f t="shared" si="55"/>
        <v>4941.5131219999994</v>
      </c>
      <c r="N631" s="267"/>
      <c r="O631" s="267"/>
      <c r="P631" s="267"/>
      <c r="Q631" s="267"/>
      <c r="R631" s="267"/>
      <c r="S631" s="267"/>
      <c r="T631" s="267"/>
      <c r="U631" s="267"/>
      <c r="V631" s="267"/>
      <c r="W631" s="267"/>
      <c r="X631" s="267"/>
      <c r="Y631" s="267"/>
      <c r="Z631" s="267"/>
    </row>
    <row r="632" spans="2:26" s="22" customFormat="1" ht="11.25" customHeight="1">
      <c r="B632" s="112"/>
      <c r="C632" s="266"/>
      <c r="D632" s="1106">
        <f t="shared" ref="D632:L632" si="56">(D630/D631)*100</f>
        <v>1.1554886929643312E-2</v>
      </c>
      <c r="E632" s="1106">
        <f t="shared" si="56"/>
        <v>9.887020402997484</v>
      </c>
      <c r="F632" s="1106">
        <f t="shared" si="56"/>
        <v>22.384632469578264</v>
      </c>
      <c r="G632" s="1106">
        <f t="shared" si="56"/>
        <v>23.276811739563655</v>
      </c>
      <c r="H632" s="1106">
        <f t="shared" si="56"/>
        <v>23.078777909787483</v>
      </c>
      <c r="I632" s="1106">
        <f t="shared" si="56"/>
        <v>21.475923327271985</v>
      </c>
      <c r="J632" s="1106">
        <f t="shared" si="56"/>
        <v>19.601480995725083</v>
      </c>
      <c r="K632" s="1106">
        <f t="shared" si="56"/>
        <v>20.361152524885235</v>
      </c>
      <c r="L632" s="1106">
        <f t="shared" si="56"/>
        <v>27.715093193829006</v>
      </c>
      <c r="M632" s="1106">
        <f>(M630/M631)*100</f>
        <v>28.868435432235206</v>
      </c>
    </row>
    <row r="633" spans="2:26" s="22" customFormat="1" ht="11.25" customHeight="1">
      <c r="B633" s="112"/>
      <c r="C633" s="7" t="s">
        <v>269</v>
      </c>
      <c r="D633" s="264"/>
      <c r="E633" s="265"/>
      <c r="F633" s="265"/>
    </row>
    <row r="634" spans="2:26" s="22" customFormat="1" ht="11.25" customHeight="1">
      <c r="B634" s="112"/>
      <c r="C634" s="473"/>
      <c r="D634" s="440">
        <v>2011</v>
      </c>
      <c r="E634" s="440">
        <v>2012</v>
      </c>
      <c r="F634" s="440">
        <v>2013</v>
      </c>
      <c r="G634" s="440">
        <v>2014</v>
      </c>
      <c r="H634" s="440">
        <v>2015</v>
      </c>
      <c r="I634" s="440">
        <v>2016</v>
      </c>
      <c r="J634" s="440">
        <v>2017</v>
      </c>
      <c r="K634" s="440">
        <v>2018</v>
      </c>
      <c r="L634" s="440">
        <v>2019</v>
      </c>
      <c r="M634" s="440">
        <v>2020</v>
      </c>
      <c r="O634" s="24"/>
    </row>
    <row r="635" spans="2:26" s="22" customFormat="1" ht="11.25" customHeight="1">
      <c r="B635" s="112"/>
      <c r="C635" s="502" t="s">
        <v>205</v>
      </c>
      <c r="D635" s="459">
        <v>1.654771</v>
      </c>
      <c r="E635" s="459">
        <v>1.769099</v>
      </c>
      <c r="F635" s="459">
        <v>3.0312829999999997</v>
      </c>
      <c r="G635" s="459">
        <v>3.4610560000000001</v>
      </c>
      <c r="H635" s="459">
        <v>3.5683929999999999</v>
      </c>
      <c r="I635" s="459">
        <v>3.4539609999999996</v>
      </c>
      <c r="J635" s="459">
        <v>3.271979</v>
      </c>
      <c r="K635" s="459">
        <v>3.2771120000000002</v>
      </c>
      <c r="L635" s="459">
        <v>3.5095189999999996</v>
      </c>
      <c r="M635" s="459">
        <v>3.4808159999999999</v>
      </c>
      <c r="N635" s="267"/>
      <c r="O635" s="267"/>
      <c r="Q635" s="267"/>
      <c r="R635" s="267"/>
    </row>
    <row r="636" spans="2:26" s="22" customFormat="1" ht="11.25" customHeight="1">
      <c r="B636" s="112"/>
      <c r="C636" s="502" t="s">
        <v>315</v>
      </c>
      <c r="D636" s="459">
        <v>2161.3083939999997</v>
      </c>
      <c r="E636" s="459">
        <v>2108.4429610000002</v>
      </c>
      <c r="F636" s="459">
        <v>2069.7460700000001</v>
      </c>
      <c r="G636" s="459">
        <v>2140.7023509999999</v>
      </c>
      <c r="H636" s="459">
        <v>2202.3375219999998</v>
      </c>
      <c r="I636" s="459">
        <v>2222.301543</v>
      </c>
      <c r="J636" s="459">
        <v>2242.3242279999999</v>
      </c>
      <c r="K636" s="459">
        <v>2121.1348889999999</v>
      </c>
      <c r="L636" s="459">
        <v>1949.9451159999999</v>
      </c>
      <c r="M636" s="459">
        <v>1717.4091429999999</v>
      </c>
      <c r="N636" s="267"/>
      <c r="O636" s="267"/>
      <c r="Q636" s="267"/>
      <c r="R636" s="267"/>
    </row>
    <row r="637" spans="2:26" s="22" customFormat="1" ht="11.25" customHeight="1">
      <c r="B637" s="112"/>
      <c r="C637" s="502" t="s">
        <v>216</v>
      </c>
      <c r="D637" s="459">
        <v>528.79792799999996</v>
      </c>
      <c r="E637" s="459">
        <v>598.67031000000009</v>
      </c>
      <c r="F637" s="459">
        <v>368.97421600000001</v>
      </c>
      <c r="G637" s="459">
        <v>360.74451199999999</v>
      </c>
      <c r="H637" s="459">
        <v>327.805271</v>
      </c>
      <c r="I637" s="459">
        <v>275.90062399999999</v>
      </c>
      <c r="J637" s="459">
        <v>314.34570600000001</v>
      </c>
      <c r="K637" s="459">
        <v>284.09280899999999</v>
      </c>
      <c r="L637" s="459">
        <v>228.93631500000001</v>
      </c>
      <c r="M637" s="459">
        <v>195.760693</v>
      </c>
      <c r="N637" s="267"/>
      <c r="O637" s="267"/>
      <c r="Q637" s="267"/>
      <c r="R637" s="267"/>
    </row>
    <row r="638" spans="2:26" s="22" customFormat="1" ht="11.25" customHeight="1">
      <c r="B638" s="112"/>
      <c r="C638" s="502" t="s">
        <v>217</v>
      </c>
      <c r="D638" s="459">
        <v>2634.2951170000001</v>
      </c>
      <c r="E638" s="459">
        <v>2681.6959270000002</v>
      </c>
      <c r="F638" s="459">
        <v>2463.7969989999997</v>
      </c>
      <c r="G638" s="459">
        <v>2070.771428</v>
      </c>
      <c r="H638" s="459">
        <v>2222.9505669999999</v>
      </c>
      <c r="I638" s="459">
        <v>2536.1430030000001</v>
      </c>
      <c r="J638" s="459">
        <v>2674.3938499999999</v>
      </c>
      <c r="K638" s="459">
        <v>2455.4322969999998</v>
      </c>
      <c r="L638" s="459">
        <v>2189.0106679999999</v>
      </c>
      <c r="M638" s="459">
        <v>1387.6066899999998</v>
      </c>
      <c r="N638" s="267"/>
      <c r="O638" s="267"/>
      <c r="Q638" s="267"/>
      <c r="R638" s="267"/>
    </row>
    <row r="639" spans="2:26" s="22" customFormat="1" ht="11.25" customHeight="1">
      <c r="B639" s="112"/>
      <c r="C639" s="502" t="s">
        <v>210</v>
      </c>
      <c r="D639" s="459">
        <v>2914.6264580000002</v>
      </c>
      <c r="E639" s="459">
        <v>2871.675338</v>
      </c>
      <c r="F639" s="459">
        <v>3036.0126060000002</v>
      </c>
      <c r="G639" s="459">
        <v>3288.6922519999998</v>
      </c>
      <c r="H639" s="459">
        <v>3188.0567889999998</v>
      </c>
      <c r="I639" s="459">
        <v>3008.3337409999999</v>
      </c>
      <c r="J639" s="459">
        <v>2997.3769480000001</v>
      </c>
      <c r="K639" s="459">
        <v>3051.021608</v>
      </c>
      <c r="L639" s="459">
        <v>3053.51755</v>
      </c>
      <c r="M639" s="459">
        <v>3254.2698949999999</v>
      </c>
      <c r="N639" s="267"/>
      <c r="O639" s="267"/>
      <c r="Q639" s="776"/>
      <c r="R639" s="776"/>
    </row>
    <row r="640" spans="2:26" s="22" customFormat="1" ht="11.25" customHeight="1">
      <c r="B640" s="112"/>
      <c r="C640" s="502" t="s">
        <v>206</v>
      </c>
      <c r="D640" s="459">
        <v>0</v>
      </c>
      <c r="E640" s="459">
        <v>0</v>
      </c>
      <c r="F640" s="459">
        <v>0</v>
      </c>
      <c r="G640" s="459">
        <v>0.8892770000000001</v>
      </c>
      <c r="H640" s="459">
        <v>8.2074240000000014</v>
      </c>
      <c r="I640" s="459">
        <v>17.891936000000001</v>
      </c>
      <c r="J640" s="459">
        <v>20.233057000000002</v>
      </c>
      <c r="K640" s="459">
        <v>23.655544000000003</v>
      </c>
      <c r="L640" s="459">
        <v>23.248718</v>
      </c>
      <c r="M640" s="459">
        <v>19.540226999999998</v>
      </c>
      <c r="N640" s="267"/>
      <c r="O640" s="267"/>
      <c r="Q640" s="267"/>
      <c r="R640" s="267"/>
    </row>
    <row r="641" spans="2:18" s="22" customFormat="1" ht="11.25" customHeight="1">
      <c r="B641" s="112"/>
      <c r="C641" s="502" t="s">
        <v>207</v>
      </c>
      <c r="D641" s="459">
        <v>355.67776099999998</v>
      </c>
      <c r="E641" s="459">
        <v>361.76732500000003</v>
      </c>
      <c r="F641" s="459">
        <v>362.73348499999997</v>
      </c>
      <c r="G641" s="459">
        <v>389.52880599999997</v>
      </c>
      <c r="H641" s="459">
        <v>396.68714299999999</v>
      </c>
      <c r="I641" s="459">
        <v>393.08058299999999</v>
      </c>
      <c r="J641" s="459">
        <v>395.92533299999997</v>
      </c>
      <c r="K641" s="459">
        <v>622.02860199999998</v>
      </c>
      <c r="L641" s="459">
        <v>1138.116575</v>
      </c>
      <c r="M641" s="459">
        <v>1100.4306100000001</v>
      </c>
      <c r="N641" s="267"/>
      <c r="O641" s="267"/>
      <c r="Q641" s="267"/>
      <c r="R641" s="267"/>
    </row>
    <row r="642" spans="2:18" s="22" customFormat="1" ht="11.25" customHeight="1">
      <c r="B642" s="112"/>
      <c r="C642" s="502" t="s">
        <v>208</v>
      </c>
      <c r="D642" s="459">
        <v>232.99919</v>
      </c>
      <c r="E642" s="459">
        <v>256.51338600000003</v>
      </c>
      <c r="F642" s="459">
        <v>286.70331699999997</v>
      </c>
      <c r="G642" s="459">
        <v>282.28568899999999</v>
      </c>
      <c r="H642" s="459">
        <v>275.546605</v>
      </c>
      <c r="I642" s="459">
        <v>277.66134299999999</v>
      </c>
      <c r="J642" s="459">
        <v>273.626665</v>
      </c>
      <c r="K642" s="459">
        <v>272.07269199999996</v>
      </c>
      <c r="L642" s="459">
        <v>278.920098</v>
      </c>
      <c r="M642" s="459">
        <v>258.09411</v>
      </c>
      <c r="N642" s="267"/>
      <c r="O642" s="267"/>
      <c r="Q642" s="267"/>
      <c r="R642" s="267"/>
    </row>
    <row r="643" spans="2:18" s="22" customFormat="1" ht="11.25" customHeight="1">
      <c r="B643" s="112"/>
      <c r="C643" s="502" t="s">
        <v>260</v>
      </c>
      <c r="D643" s="459">
        <v>8.8159460000000003</v>
      </c>
      <c r="E643" s="459">
        <v>8.0504469999999895</v>
      </c>
      <c r="F643" s="459">
        <v>8.5025879999999905</v>
      </c>
      <c r="G643" s="459">
        <v>8.8065840000000009</v>
      </c>
      <c r="H643" s="459">
        <v>8.0536249999999896</v>
      </c>
      <c r="I643" s="459">
        <v>9.3357750000000106</v>
      </c>
      <c r="J643" s="459">
        <v>9.5652590000000099</v>
      </c>
      <c r="K643" s="459">
        <v>8.931597</v>
      </c>
      <c r="L643" s="459">
        <v>9.7735750000000099</v>
      </c>
      <c r="M643" s="459">
        <v>9.1869809999999994</v>
      </c>
      <c r="N643" s="267"/>
      <c r="O643" s="267"/>
      <c r="Q643" s="267"/>
      <c r="R643" s="267"/>
    </row>
    <row r="644" spans="2:18" s="22" customFormat="1" ht="11.25" customHeight="1">
      <c r="B644" s="112"/>
      <c r="C644" s="502" t="s">
        <v>219</v>
      </c>
      <c r="D644" s="459">
        <v>24.807366000000002</v>
      </c>
      <c r="E644" s="459">
        <v>0</v>
      </c>
      <c r="F644" s="459">
        <v>0</v>
      </c>
      <c r="G644" s="459">
        <v>0</v>
      </c>
      <c r="H644" s="459">
        <v>0</v>
      </c>
      <c r="I644" s="459">
        <v>0</v>
      </c>
      <c r="J644" s="459">
        <v>0</v>
      </c>
      <c r="K644" s="459">
        <v>0</v>
      </c>
      <c r="L644" s="459">
        <v>0</v>
      </c>
      <c r="M644" s="459">
        <v>0</v>
      </c>
      <c r="N644" s="267"/>
      <c r="O644" s="267"/>
      <c r="Q644" s="267"/>
      <c r="R644" s="267"/>
    </row>
    <row r="645" spans="2:18" s="22" customFormat="1" ht="11.25" customHeight="1">
      <c r="B645" s="112"/>
      <c r="C645" s="453" t="s">
        <v>35</v>
      </c>
      <c r="D645" s="508">
        <f t="shared" ref="D645:M645" si="57">SUM(D635:D644)</f>
        <v>8862.9829310000023</v>
      </c>
      <c r="E645" s="508">
        <f t="shared" si="57"/>
        <v>8888.5847930000018</v>
      </c>
      <c r="F645" s="508">
        <f t="shared" si="57"/>
        <v>8599.5005639999999</v>
      </c>
      <c r="G645" s="508">
        <f t="shared" si="57"/>
        <v>8545.8819550000007</v>
      </c>
      <c r="H645" s="508">
        <f t="shared" si="57"/>
        <v>8633.2133389999999</v>
      </c>
      <c r="I645" s="508">
        <f t="shared" si="57"/>
        <v>8744.1025090000003</v>
      </c>
      <c r="J645" s="508">
        <f t="shared" si="57"/>
        <v>8931.0630249999995</v>
      </c>
      <c r="K645" s="508">
        <f t="shared" si="57"/>
        <v>8841.6471500000007</v>
      </c>
      <c r="L645" s="508">
        <f t="shared" si="57"/>
        <v>8874.978133999999</v>
      </c>
      <c r="M645" s="508">
        <f t="shared" si="57"/>
        <v>7945.7791650000008</v>
      </c>
      <c r="N645" s="267"/>
      <c r="O645" s="267"/>
    </row>
    <row r="646" spans="2:18" s="22" customFormat="1" ht="11.25" customHeight="1">
      <c r="B646" s="112"/>
      <c r="C646" s="263"/>
      <c r="D646" s="264"/>
      <c r="E646" s="781"/>
      <c r="F646" s="781"/>
      <c r="G646" s="781"/>
      <c r="H646" s="781"/>
      <c r="I646" s="781"/>
      <c r="J646" s="781"/>
      <c r="K646" s="781"/>
      <c r="L646" s="781"/>
      <c r="M646" s="781"/>
      <c r="O646" s="24"/>
      <c r="Q646" s="267"/>
      <c r="R646" s="267"/>
    </row>
    <row r="647" spans="2:18" s="22" customFormat="1" ht="11.25" customHeight="1">
      <c r="B647" s="112"/>
      <c r="C647" s="7" t="s">
        <v>537</v>
      </c>
      <c r="D647" s="93"/>
      <c r="E647" s="93"/>
      <c r="F647" s="93"/>
      <c r="G647" s="93"/>
      <c r="H647" s="93"/>
      <c r="I647" s="93"/>
      <c r="J647" s="93"/>
      <c r="K647" s="93"/>
      <c r="L647" s="93"/>
      <c r="M647" s="93"/>
      <c r="O647" s="24"/>
    </row>
    <row r="648" spans="2:18" s="22" customFormat="1" ht="11.25" customHeight="1">
      <c r="B648" s="112"/>
      <c r="C648" s="473"/>
      <c r="D648" s="440">
        <v>2011</v>
      </c>
      <c r="E648" s="440">
        <v>2012</v>
      </c>
      <c r="F648" s="440">
        <v>2013</v>
      </c>
      <c r="G648" s="440">
        <v>2014</v>
      </c>
      <c r="H648" s="440">
        <v>2015</v>
      </c>
      <c r="I648" s="440">
        <v>2016</v>
      </c>
      <c r="J648" s="440">
        <v>2017</v>
      </c>
      <c r="K648" s="440">
        <v>2018</v>
      </c>
      <c r="L648" s="440">
        <v>2019</v>
      </c>
      <c r="M648" s="440">
        <v>2020</v>
      </c>
      <c r="N648" s="342" t="s">
        <v>496</v>
      </c>
      <c r="O648" s="342" t="s">
        <v>497</v>
      </c>
    </row>
    <row r="649" spans="2:18" s="22" customFormat="1" ht="11.25" customHeight="1">
      <c r="B649" s="112"/>
      <c r="C649" s="502" t="s">
        <v>270</v>
      </c>
      <c r="D649" s="459">
        <v>41026656.903999999</v>
      </c>
      <c r="E649" s="459">
        <v>51094541.222999997</v>
      </c>
      <c r="F649" s="459">
        <v>37477568.108999997</v>
      </c>
      <c r="G649" s="459">
        <v>41090701.177000001</v>
      </c>
      <c r="H649" s="459">
        <v>49985653.751000002</v>
      </c>
      <c r="I649" s="459">
        <v>35448088.887000002</v>
      </c>
      <c r="J649" s="459">
        <v>42768449.391000003</v>
      </c>
      <c r="K649" s="459">
        <v>36001786.045999996</v>
      </c>
      <c r="L649" s="459">
        <v>12384273.155999999</v>
      </c>
      <c r="M649" s="459">
        <v>4885397.7580000004</v>
      </c>
      <c r="N649" s="925">
        <f>((M649/L649)-1)*100</f>
        <v>-60.551598818432907</v>
      </c>
      <c r="O649" s="924">
        <f>M649/$M$654*100</f>
        <v>13.524268349812898</v>
      </c>
      <c r="P649" s="267"/>
      <c r="Q649" s="267"/>
    </row>
    <row r="650" spans="2:18" s="22" customFormat="1" ht="11.25" customHeight="1">
      <c r="B650" s="112"/>
      <c r="C650" s="449" t="s">
        <v>66</v>
      </c>
      <c r="D650" s="459">
        <v>6168042.9469999997</v>
      </c>
      <c r="E650" s="459">
        <v>6236640.9039999992</v>
      </c>
      <c r="F650" s="459">
        <v>5592117.2549999999</v>
      </c>
      <c r="G650" s="459">
        <v>5198990.0659999996</v>
      </c>
      <c r="H650" s="459">
        <v>5356609.5039999997</v>
      </c>
      <c r="I650" s="459">
        <v>5601257.767</v>
      </c>
      <c r="J650" s="459">
        <v>5801449.8640000001</v>
      </c>
      <c r="K650" s="459">
        <v>5489453.504999999</v>
      </c>
      <c r="L650" s="459">
        <v>4644752.784</v>
      </c>
      <c r="M650" s="459">
        <v>3331936.156</v>
      </c>
      <c r="N650" s="925">
        <f t="shared" ref="N650:N653" si="58">((M650/L650)-1)*100</f>
        <v>-28.264510277539891</v>
      </c>
      <c r="O650" s="924">
        <f t="shared" ref="O650:O653" si="59">M650/$M$654*100</f>
        <v>9.2238136852618684</v>
      </c>
      <c r="P650" s="267"/>
    </row>
    <row r="651" spans="2:18" s="22" customFormat="1" ht="11.25" customHeight="1">
      <c r="B651" s="112"/>
      <c r="C651" s="502" t="s">
        <v>67</v>
      </c>
      <c r="D651" s="459">
        <v>20964447.905000001</v>
      </c>
      <c r="E651" s="459">
        <v>16374931.460999999</v>
      </c>
      <c r="F651" s="459">
        <v>11446736.821</v>
      </c>
      <c r="G651" s="459">
        <v>10536239.845000001</v>
      </c>
      <c r="H651" s="459">
        <v>12047630.317</v>
      </c>
      <c r="I651" s="459">
        <v>11966149.066</v>
      </c>
      <c r="J651" s="459">
        <v>14943795.127</v>
      </c>
      <c r="K651" s="459">
        <v>11841921.435000001</v>
      </c>
      <c r="L651" s="459">
        <v>21183920.116</v>
      </c>
      <c r="M651" s="459">
        <v>17133462.633000001</v>
      </c>
      <c r="N651" s="925">
        <f t="shared" si="58"/>
        <v>-19.120434087837836</v>
      </c>
      <c r="O651" s="924">
        <f t="shared" si="59"/>
        <v>47.430640837941745</v>
      </c>
      <c r="P651" s="267"/>
    </row>
    <row r="652" spans="2:18" s="22" customFormat="1" ht="11.25" customHeight="1">
      <c r="B652" s="112"/>
      <c r="C652" s="502" t="s">
        <v>219</v>
      </c>
      <c r="D652" s="459">
        <v>11626179.882999999</v>
      </c>
      <c r="E652" s="459">
        <v>12328828.361</v>
      </c>
      <c r="F652" s="459">
        <v>11717552.586999999</v>
      </c>
      <c r="G652" s="459">
        <v>9178232.6950000003</v>
      </c>
      <c r="H652" s="459">
        <v>9576333.5879999995</v>
      </c>
      <c r="I652" s="459">
        <v>9845284.5700000003</v>
      </c>
      <c r="J652" s="459">
        <v>10720486.584000001</v>
      </c>
      <c r="K652" s="459">
        <v>11022567.761</v>
      </c>
      <c r="L652" s="459">
        <v>11253752.863</v>
      </c>
      <c r="M652" s="459">
        <v>10060579.124</v>
      </c>
      <c r="N652" s="925">
        <f t="shared" si="58"/>
        <v>-10.602451942257474</v>
      </c>
      <c r="O652" s="924">
        <f t="shared" si="59"/>
        <v>27.850745950971049</v>
      </c>
      <c r="P652" s="267"/>
    </row>
    <row r="653" spans="2:18" s="22" customFormat="1" ht="11.25" customHeight="1">
      <c r="B653" s="112"/>
      <c r="C653" s="502" t="s">
        <v>370</v>
      </c>
      <c r="D653" s="459">
        <v>309064.91200000001</v>
      </c>
      <c r="E653" s="459">
        <v>381459.81199999998</v>
      </c>
      <c r="F653" s="459">
        <v>388136.64500000002</v>
      </c>
      <c r="G653" s="459">
        <v>471810.50900000002</v>
      </c>
      <c r="H653" s="459">
        <v>595226.16599999997</v>
      </c>
      <c r="I653" s="459">
        <v>625671.29500000004</v>
      </c>
      <c r="J653" s="459">
        <v>625916.27500000002</v>
      </c>
      <c r="K653" s="459">
        <v>584391.06799999997</v>
      </c>
      <c r="L653" s="459">
        <v>533391.18700000003</v>
      </c>
      <c r="M653" s="459">
        <v>711818.80900000001</v>
      </c>
      <c r="N653" s="925">
        <f t="shared" si="58"/>
        <v>33.45155044715802</v>
      </c>
      <c r="O653" s="924">
        <f t="shared" si="59"/>
        <v>1.9705311760124264</v>
      </c>
      <c r="P653" s="267"/>
    </row>
    <row r="654" spans="2:18" s="22" customFormat="1" ht="11.25" customHeight="1">
      <c r="B654" s="112"/>
      <c r="C654" s="453" t="s">
        <v>538</v>
      </c>
      <c r="D654" s="508">
        <f>SUM(D649:D653)</f>
        <v>80094392.550999999</v>
      </c>
      <c r="E654" s="508">
        <f t="shared" ref="E654:M654" si="60">SUM(E649:E653)</f>
        <v>86416401.761000007</v>
      </c>
      <c r="F654" s="508">
        <f t="shared" si="60"/>
        <v>66622111.417000003</v>
      </c>
      <c r="G654" s="508">
        <f t="shared" si="60"/>
        <v>66475974.292000003</v>
      </c>
      <c r="H654" s="508">
        <f t="shared" si="60"/>
        <v>77561453.32599999</v>
      </c>
      <c r="I654" s="508">
        <f t="shared" si="60"/>
        <v>63486451.585000001</v>
      </c>
      <c r="J654" s="508">
        <f t="shared" si="60"/>
        <v>74860097.241000012</v>
      </c>
      <c r="K654" s="508">
        <f t="shared" si="60"/>
        <v>64940119.814999998</v>
      </c>
      <c r="L654" s="508">
        <f t="shared" si="60"/>
        <v>50000090.105999991</v>
      </c>
      <c r="M654" s="508">
        <f t="shared" si="60"/>
        <v>36123194.480000004</v>
      </c>
      <c r="N654" s="925">
        <f>((M654/L654)-1)*100</f>
        <v>-27.753741236427821</v>
      </c>
      <c r="O654" s="920"/>
      <c r="P654" s="267"/>
    </row>
    <row r="655" spans="2:18" s="22" customFormat="1" ht="11.25" customHeight="1">
      <c r="B655" s="112"/>
      <c r="C655" s="453" t="s">
        <v>539</v>
      </c>
      <c r="D655" s="939">
        <v>0.28671307204688035</v>
      </c>
      <c r="E655" s="939">
        <v>0.3052303465987819</v>
      </c>
      <c r="F655" s="939">
        <v>0.24378143115701839</v>
      </c>
      <c r="G655" s="939">
        <v>0.24942980810567572</v>
      </c>
      <c r="H655" s="939">
        <v>0.28999939081145953</v>
      </c>
      <c r="I655" s="939">
        <v>0.24246675929113179</v>
      </c>
      <c r="J655" s="939">
        <v>0.28539250444909525</v>
      </c>
      <c r="K655" s="939">
        <v>0.24882997367972459</v>
      </c>
      <c r="L655" s="939">
        <v>0.1916969410500356</v>
      </c>
      <c r="M655" s="939">
        <v>0.14372649235958018</v>
      </c>
    </row>
    <row r="656" spans="2:18" s="22" customFormat="1" ht="11.25" customHeight="1">
      <c r="B656" s="112"/>
      <c r="C656" s="263"/>
      <c r="D656" s="267"/>
      <c r="E656" s="267"/>
      <c r="F656" s="267"/>
      <c r="G656" s="267"/>
      <c r="H656" s="267"/>
      <c r="I656" s="267"/>
      <c r="J656" s="267"/>
      <c r="K656" s="267"/>
      <c r="L656" s="267"/>
      <c r="M656" s="779">
        <f>M654/1000000</f>
        <v>36.123194480000002</v>
      </c>
    </row>
    <row r="657" spans="2:14" s="22" customFormat="1" ht="11.25" customHeight="1">
      <c r="B657" s="112"/>
      <c r="C657" s="7" t="s">
        <v>565</v>
      </c>
      <c r="D657" s="264"/>
      <c r="E657" s="779"/>
      <c r="F657" s="779"/>
      <c r="G657" s="779"/>
      <c r="H657" s="779"/>
      <c r="I657" s="779"/>
      <c r="J657" s="779"/>
      <c r="K657" s="779"/>
      <c r="L657" s="779"/>
      <c r="M657" s="779"/>
    </row>
    <row r="658" spans="2:14" s="22" customFormat="1" ht="33" customHeight="1">
      <c r="B658" s="112"/>
      <c r="C658" s="486"/>
      <c r="D658" s="486" t="s">
        <v>298</v>
      </c>
      <c r="E658" s="486" t="s">
        <v>426</v>
      </c>
      <c r="F658" s="265"/>
      <c r="I658" s="537"/>
      <c r="J658" s="991"/>
      <c r="K658" s="991"/>
      <c r="L658" s="991"/>
      <c r="M658" s="779"/>
    </row>
    <row r="659" spans="2:14" s="22" customFormat="1" ht="11.25" customHeight="1">
      <c r="B659" s="112"/>
      <c r="C659" s="449" t="s">
        <v>273</v>
      </c>
      <c r="D659" s="460">
        <f>('Data 3'!D209/'Data 3'!$D$212)*100</f>
        <v>71.619313941184629</v>
      </c>
      <c r="E659" s="459">
        <f>'Data 3'!$D$209</f>
        <v>27979.575585999999</v>
      </c>
      <c r="F659" s="132" t="str">
        <f>CONCATENATE(C659," ",TEXT(D659,"0,0")," % ",TEXT(E659,"0.0")," GWh")</f>
        <v>Andalucía 71,6 % 27.980 GWh</v>
      </c>
      <c r="G659" s="537"/>
      <c r="H659" s="537"/>
      <c r="I659" s="285"/>
      <c r="J659" s="991"/>
      <c r="K659" s="774"/>
      <c r="L659" s="412"/>
      <c r="M659" s="951"/>
      <c r="N659" s="537"/>
    </row>
    <row r="660" spans="2:14" s="22" customFormat="1" ht="11.25" customHeight="1">
      <c r="B660" s="112"/>
      <c r="C660" s="449" t="s">
        <v>274</v>
      </c>
      <c r="D660" s="460">
        <f>('Data 3'!E209/'Data 3'!E212)*100</f>
        <v>178.46937107089389</v>
      </c>
      <c r="E660" s="459">
        <f>'Data 3'!$E$209</f>
        <v>18041.267093999999</v>
      </c>
      <c r="F660" s="132" t="str">
        <f t="shared" ref="F660:F677" si="61">CONCATENATE(C660," ",TEXT(D660,"0,0")," % ",TEXT(E660,"0.0")," GWh")</f>
        <v>Aragón 178,5 % 18.041 GWh</v>
      </c>
      <c r="G660" s="537"/>
      <c r="H660" s="537"/>
      <c r="I660" s="285"/>
      <c r="J660" s="991"/>
      <c r="K660" s="774"/>
      <c r="L660" s="412"/>
      <c r="M660" s="951"/>
      <c r="N660" s="537"/>
    </row>
    <row r="661" spans="2:14" s="22" customFormat="1" ht="11.25" customHeight="1">
      <c r="B661" s="112"/>
      <c r="C661" s="449" t="s">
        <v>275</v>
      </c>
      <c r="D661" s="460">
        <f>('Data 3'!F209/'Data 3'!F212)*100</f>
        <v>106.95707689228375</v>
      </c>
      <c r="E661" s="459">
        <f>'Data 3'!$F$209</f>
        <v>9334.9134019999983</v>
      </c>
      <c r="F661" s="132" t="str">
        <f t="shared" si="61"/>
        <v>Asturias 107,0 % 9.335 GWh</v>
      </c>
      <c r="G661" s="537"/>
      <c r="H661" s="537"/>
      <c r="I661" s="285"/>
      <c r="J661" s="991"/>
      <c r="K661" s="774"/>
      <c r="L661" s="412"/>
      <c r="M661" s="951"/>
      <c r="N661" s="537"/>
    </row>
    <row r="662" spans="2:14" s="22" customFormat="1" ht="11.25" customHeight="1">
      <c r="B662" s="112"/>
      <c r="C662" s="449" t="s">
        <v>211</v>
      </c>
      <c r="D662" s="460">
        <f>('Data 3'!G209/'Data 3'!G212)*100</f>
        <v>71.131531665451348</v>
      </c>
      <c r="E662" s="459">
        <f>'Data 3'!$G$209</f>
        <v>3514.9699649999998</v>
      </c>
      <c r="F662" s="132" t="str">
        <f t="shared" si="61"/>
        <v>Islas Baleares 71,1 % 3.515 GWh</v>
      </c>
      <c r="G662" s="537"/>
      <c r="H662" s="537"/>
      <c r="I662" s="285"/>
      <c r="J662" s="991"/>
      <c r="K662" s="774"/>
      <c r="L662" s="412"/>
      <c r="M662" s="951"/>
      <c r="N662" s="537"/>
    </row>
    <row r="663" spans="2:14" s="22" customFormat="1" ht="11.25" customHeight="1">
      <c r="B663" s="112"/>
      <c r="C663" s="449" t="s">
        <v>296</v>
      </c>
      <c r="D663" s="460">
        <f>('Data 3'!H209/'Data 3'!H212)*100</f>
        <v>73.882144689923308</v>
      </c>
      <c r="E663" s="459">
        <f>'Data 3'!$H$209</f>
        <v>19110.453725999996</v>
      </c>
      <c r="F663" s="132" t="str">
        <f t="shared" si="61"/>
        <v>Comunidad Valenciana 73,9 % 19.110 GWh</v>
      </c>
      <c r="G663" s="537"/>
      <c r="H663" s="537"/>
      <c r="I663" s="285"/>
      <c r="J663" s="991"/>
      <c r="K663" s="774"/>
      <c r="L663" s="412"/>
    </row>
    <row r="664" spans="2:14" s="22" customFormat="1" ht="11.25" customHeight="1">
      <c r="B664" s="112"/>
      <c r="C664" s="449" t="s">
        <v>212</v>
      </c>
      <c r="D664" s="460">
        <f>('Data 3'!I209/'Data 3'!I212)*100</f>
        <v>100</v>
      </c>
      <c r="E664" s="459">
        <f>'Data 3'!$I$209</f>
        <v>7945.6559290000005</v>
      </c>
      <c r="F664" s="132" t="str">
        <f>CONCATENATE(C664," ",TEXT(D664,"0")," % ",TEXT(E664,"0.0")," GWh")</f>
        <v>Islas Canarias 100 % 7.946 GWh</v>
      </c>
      <c r="G664" s="537"/>
      <c r="H664" s="537"/>
      <c r="I664" s="285"/>
      <c r="J664" s="991"/>
      <c r="K664" s="774"/>
      <c r="L664" s="412"/>
    </row>
    <row r="665" spans="2:14" s="22" customFormat="1" ht="11.25" customHeight="1">
      <c r="B665" s="112"/>
      <c r="C665" s="449" t="s">
        <v>279</v>
      </c>
      <c r="D665" s="460">
        <f>('Data 3'!J209/'Data 3'!J212)*100</f>
        <v>41.86999746348625</v>
      </c>
      <c r="E665" s="459">
        <f>'Data 3'!$J$209</f>
        <v>1635.4069899999997</v>
      </c>
      <c r="F665" s="132" t="str">
        <f t="shared" si="61"/>
        <v>Cantabria 41,9 % 1.635 GWh</v>
      </c>
      <c r="G665" s="537"/>
      <c r="H665" s="537"/>
      <c r="I665" s="285"/>
      <c r="J665" s="991"/>
      <c r="K665" s="774"/>
      <c r="L665" s="412"/>
    </row>
    <row r="666" spans="2:14" s="22" customFormat="1" ht="11.25" customHeight="1">
      <c r="B666" s="112"/>
      <c r="C666" s="449" t="s">
        <v>280</v>
      </c>
      <c r="D666" s="460">
        <f>('Data 3'!K209/'Data 3'!K212)*100</f>
        <v>195.27154394386724</v>
      </c>
      <c r="E666" s="459">
        <f>'Data 3'!$K$209</f>
        <v>22934.927389</v>
      </c>
      <c r="F666" s="132" t="str">
        <f t="shared" si="61"/>
        <v>Castilla-La Mancha 195,3 % 22.935 GWh</v>
      </c>
      <c r="G666" s="537"/>
      <c r="H666" s="537"/>
      <c r="I666" s="285"/>
      <c r="J666" s="991"/>
      <c r="K666" s="774"/>
      <c r="L666" s="412"/>
    </row>
    <row r="667" spans="2:14" s="22" customFormat="1" ht="11.25" customHeight="1">
      <c r="B667" s="112"/>
      <c r="C667" s="449" t="s">
        <v>297</v>
      </c>
      <c r="D667" s="460">
        <f>('Data 3'!L209/'Data 3'!L212)*100</f>
        <v>189.29166162249686</v>
      </c>
      <c r="E667" s="459">
        <f>'Data 3'!$L$209</f>
        <v>25432.239836930003</v>
      </c>
      <c r="F667" s="132" t="str">
        <f t="shared" si="61"/>
        <v>Castilla León 189,3 % 25.432 GWh</v>
      </c>
      <c r="G667" s="537"/>
      <c r="H667" s="537"/>
      <c r="I667" s="285"/>
      <c r="J667" s="991"/>
      <c r="K667" s="774"/>
      <c r="L667" s="412"/>
    </row>
    <row r="668" spans="2:14" s="22" customFormat="1" ht="11.25" customHeight="1">
      <c r="B668" s="112"/>
      <c r="C668" s="449" t="s">
        <v>282</v>
      </c>
      <c r="D668" s="460">
        <f>('Data 3'!M209/'Data 3'!M212)*100</f>
        <v>97.63832096811511</v>
      </c>
      <c r="E668" s="459">
        <f>'Data 3'!$M$209</f>
        <v>42952.188424</v>
      </c>
      <c r="F668" s="132" t="str">
        <f t="shared" si="61"/>
        <v>Cataluña 97,6 % 42.952 GWh</v>
      </c>
      <c r="G668" s="537"/>
      <c r="H668" s="537"/>
      <c r="I668" s="285"/>
      <c r="J668" s="991"/>
      <c r="K668" s="774"/>
      <c r="L668" s="412"/>
    </row>
    <row r="669" spans="2:14" s="22" customFormat="1" ht="11.25" customHeight="1">
      <c r="B669" s="112"/>
      <c r="C669" s="449" t="s">
        <v>232</v>
      </c>
      <c r="D669" s="460">
        <f>('Data 3'!N209/'Data 3'!N212)*100</f>
        <v>100</v>
      </c>
      <c r="E669" s="459">
        <f>'Data 3'!$N$209</f>
        <v>199.19810200000001</v>
      </c>
      <c r="F669" s="132" t="str">
        <f>CONCATENATE(C669," ",TEXT(D669,"0")," % ",TEXT(E669,"0.0")," GWh")</f>
        <v>Ceuta 100 % 199 GWh</v>
      </c>
      <c r="G669" s="537"/>
      <c r="H669" s="537"/>
      <c r="I669" s="285"/>
      <c r="J669" s="992"/>
      <c r="K669" s="924"/>
      <c r="L669" s="920"/>
    </row>
    <row r="670" spans="2:14" s="22" customFormat="1" ht="11.25" customHeight="1">
      <c r="B670" s="112"/>
      <c r="C670" s="449" t="s">
        <v>283</v>
      </c>
      <c r="D670" s="460">
        <f>('Data 3'!O209/'Data 3'!O212)*100</f>
        <v>431.30049434884154</v>
      </c>
      <c r="E670" s="459">
        <f>'Data 3'!$O$209</f>
        <v>21354.311158214005</v>
      </c>
      <c r="F670" s="132" t="str">
        <f t="shared" si="61"/>
        <v>Extremadura 431,3 % 21.354 GWh</v>
      </c>
      <c r="G670" s="537"/>
      <c r="H670" s="537"/>
      <c r="I670" s="285"/>
      <c r="J670" s="992"/>
      <c r="K670" s="924"/>
      <c r="L670" s="920"/>
    </row>
    <row r="671" spans="2:14" s="22" customFormat="1" ht="11.25" customHeight="1">
      <c r="B671" s="112"/>
      <c r="C671" s="449" t="s">
        <v>284</v>
      </c>
      <c r="D671" s="460">
        <f>('Data 3'!P209/'Data 3'!P212)*100</f>
        <v>141.35358658382441</v>
      </c>
      <c r="E671" s="459">
        <f>'Data 3'!$P$209</f>
        <v>24555.722780000004</v>
      </c>
      <c r="F671" s="132" t="str">
        <f t="shared" si="61"/>
        <v>Galicia 141,4 % 24.556 GWh</v>
      </c>
      <c r="G671" s="537"/>
      <c r="H671" s="537"/>
      <c r="I671" s="285"/>
      <c r="J671" s="992"/>
      <c r="K671" s="924"/>
      <c r="L671" s="920"/>
    </row>
    <row r="672" spans="2:14" s="22" customFormat="1" ht="11.25" customHeight="1">
      <c r="B672" s="112"/>
      <c r="C672" s="449" t="s">
        <v>285</v>
      </c>
      <c r="D672" s="460">
        <f>('Data 3'!Q209/'Data 3'!Q212)*100</f>
        <v>110.57280408074544</v>
      </c>
      <c r="E672" s="459">
        <f>'Data 3'!$Q$209</f>
        <v>1791.9441499999998</v>
      </c>
      <c r="F672" s="132" t="str">
        <f t="shared" si="61"/>
        <v>La Rioja 110,6 % 1.792 GWh</v>
      </c>
      <c r="G672" s="537"/>
      <c r="H672" s="537"/>
      <c r="I672" s="285"/>
      <c r="J672" s="992"/>
      <c r="K672" s="924"/>
      <c r="L672" s="920"/>
    </row>
    <row r="673" spans="2:12" s="22" customFormat="1" ht="11.25" customHeight="1">
      <c r="B673" s="112"/>
      <c r="C673" s="449" t="s">
        <v>133</v>
      </c>
      <c r="D673" s="460">
        <f>('Data 3'!R209/'Data 3'!R212)*100</f>
        <v>4.7965015037745973</v>
      </c>
      <c r="E673" s="459">
        <f>'Data 3'!$R$209</f>
        <v>1290.1973230000001</v>
      </c>
      <c r="F673" s="132" t="str">
        <f t="shared" si="61"/>
        <v>Madrid 4,8 % 1.290 GWh</v>
      </c>
      <c r="G673" s="537"/>
      <c r="H673" s="537"/>
      <c r="I673" s="285"/>
      <c r="J673" s="992"/>
      <c r="K673" s="924"/>
      <c r="L673" s="920"/>
    </row>
    <row r="674" spans="2:12" s="22" customFormat="1" ht="11.25" customHeight="1">
      <c r="B674" s="112"/>
      <c r="C674" s="449" t="s">
        <v>214</v>
      </c>
      <c r="D674" s="460">
        <f>('Data 3'!S209/'Data 3'!S212)*100</f>
        <v>100</v>
      </c>
      <c r="E674" s="459">
        <f>'Data 3'!$S$209</f>
        <v>208.01026300000001</v>
      </c>
      <c r="F674" s="132" t="str">
        <f>CONCATENATE(C674," ",TEXT(D674,"0")," % ",TEXT(E674,"0.0")," GWh")</f>
        <v>Melilla 100 % 208 GWh</v>
      </c>
      <c r="G674" s="537"/>
      <c r="H674" s="537"/>
      <c r="I674" s="285"/>
      <c r="J674" s="992"/>
      <c r="K674" s="924"/>
      <c r="L674" s="920"/>
    </row>
    <row r="675" spans="2:12" s="22" customFormat="1" ht="11.25" customHeight="1">
      <c r="B675" s="112"/>
      <c r="C675" s="449" t="s">
        <v>286</v>
      </c>
      <c r="D675" s="460">
        <f>('Data 3'!T209/'Data 3'!T212)*100</f>
        <v>111.5723729480646</v>
      </c>
      <c r="E675" s="459">
        <f>'Data 3'!$T$209</f>
        <v>10273.223516999999</v>
      </c>
      <c r="F675" s="132" t="str">
        <f t="shared" si="61"/>
        <v>Murcia 111,6 % 10.273 GWh</v>
      </c>
      <c r="G675" s="537"/>
      <c r="H675" s="537"/>
      <c r="I675" s="285"/>
      <c r="J675" s="992"/>
      <c r="K675" s="924"/>
      <c r="L675" s="920"/>
    </row>
    <row r="676" spans="2:12" s="22" customFormat="1" ht="11.25" customHeight="1">
      <c r="B676" s="112"/>
      <c r="C676" s="449" t="s">
        <v>287</v>
      </c>
      <c r="D676" s="460">
        <f>('Data 3'!U209/'Data 3'!U212)*100</f>
        <v>136.47327329560898</v>
      </c>
      <c r="E676" s="459">
        <f>'Data 3'!$U$209</f>
        <v>6610.5020510000004</v>
      </c>
      <c r="F676" s="132" t="str">
        <f t="shared" si="61"/>
        <v>Navarra 136,5 % 6.611 GWh</v>
      </c>
      <c r="G676" s="537"/>
      <c r="H676" s="537"/>
      <c r="I676" s="285"/>
      <c r="J676" s="992"/>
      <c r="K676" s="924"/>
      <c r="L676" s="920"/>
    </row>
    <row r="677" spans="2:12" s="22" customFormat="1" ht="11.25" customHeight="1">
      <c r="B677" s="112"/>
      <c r="C677" s="510" t="s">
        <v>288</v>
      </c>
      <c r="D677" s="876">
        <f>('Data 3'!V209/'Data 3'!V212)*100</f>
        <v>41.241407298974572</v>
      </c>
      <c r="E677" s="941">
        <f>'Data 3'!$V$209</f>
        <v>6167.8085640000008</v>
      </c>
      <c r="F677" s="132" t="str">
        <f t="shared" si="61"/>
        <v>País Vasco 41,2 % 6.168 GWh</v>
      </c>
      <c r="G677" s="537"/>
      <c r="H677" s="537"/>
      <c r="I677" s="285"/>
      <c r="J677" s="992"/>
      <c r="K677" s="924"/>
      <c r="L677" s="920"/>
    </row>
    <row r="678" spans="2:12" s="22" customFormat="1" ht="11.25" customHeight="1">
      <c r="B678" s="112"/>
      <c r="C678" s="263"/>
      <c r="D678" s="264"/>
      <c r="E678" s="265"/>
      <c r="F678" s="265"/>
      <c r="I678" s="285"/>
      <c r="L678" s="267"/>
    </row>
    <row r="679" spans="2:12" s="22" customFormat="1" ht="11.25" customHeight="1">
      <c r="C679" s="24"/>
      <c r="D679" s="267"/>
      <c r="K679" s="130"/>
    </row>
    <row r="680" spans="2:12" s="22" customFormat="1" ht="11.25" customHeight="1">
      <c r="C680" s="787"/>
      <c r="D680" s="776"/>
      <c r="E680" s="788"/>
      <c r="F680" s="788"/>
      <c r="K680" s="130"/>
    </row>
    <row r="681" spans="2:12" s="22" customFormat="1" ht="11.25" customHeight="1">
      <c r="C681" s="787"/>
      <c r="D681" s="776"/>
      <c r="E681" s="257"/>
      <c r="F681" s="788"/>
      <c r="K681" s="130"/>
    </row>
    <row r="682" spans="2:12" s="22" customFormat="1" ht="11.25" customHeight="1">
      <c r="C682" s="787"/>
      <c r="D682" s="776"/>
      <c r="E682" s="788"/>
      <c r="F682" s="788"/>
      <c r="K682" s="130"/>
    </row>
    <row r="683" spans="2:12" s="22" customFormat="1" ht="11.25" customHeight="1">
      <c r="C683" s="787"/>
      <c r="D683" s="776"/>
      <c r="E683" s="788"/>
      <c r="F683" s="788"/>
      <c r="K683" s="130"/>
    </row>
    <row r="684" spans="2:12" s="22" customFormat="1" ht="11.25" customHeight="1">
      <c r="C684" s="24"/>
      <c r="D684" s="267"/>
      <c r="E684" s="788"/>
      <c r="F684" s="788"/>
      <c r="K684" s="130"/>
    </row>
    <row r="685" spans="2:12" s="22" customFormat="1" ht="11.25" customHeight="1">
      <c r="C685" s="24"/>
      <c r="D685" s="267"/>
      <c r="E685" s="788"/>
      <c r="F685" s="788"/>
      <c r="K685" s="130"/>
    </row>
    <row r="686" spans="2:12" s="22" customFormat="1" ht="11.25" customHeight="1">
      <c r="C686" s="24"/>
      <c r="D686" s="267"/>
      <c r="E686" s="257"/>
      <c r="F686" s="788"/>
      <c r="K686" s="133"/>
    </row>
    <row r="687" spans="2:12" s="22" customFormat="1" ht="11.25" customHeight="1">
      <c r="C687" s="24"/>
      <c r="D687" s="267"/>
      <c r="E687" s="257"/>
      <c r="F687" s="788"/>
      <c r="K687" s="133"/>
    </row>
    <row r="688" spans="2:12" s="22" customFormat="1" ht="11.25" customHeight="1">
      <c r="C688" s="24"/>
      <c r="D688" s="267"/>
      <c r="E688" s="257"/>
      <c r="F688" s="788"/>
      <c r="K688" s="133"/>
    </row>
    <row r="689" spans="3:11" s="22" customFormat="1" ht="11.25" customHeight="1">
      <c r="C689" s="24"/>
      <c r="D689" s="267"/>
      <c r="E689" s="257"/>
      <c r="F689" s="788"/>
      <c r="K689" s="133"/>
    </row>
    <row r="690" spans="3:11" s="22" customFormat="1" ht="11.25" customHeight="1">
      <c r="C690" s="24"/>
      <c r="D690" s="267"/>
      <c r="E690" s="257"/>
      <c r="F690" s="788"/>
      <c r="K690" s="133"/>
    </row>
    <row r="691" spans="3:11" s="22" customFormat="1" ht="11.25" customHeight="1">
      <c r="C691" s="24"/>
      <c r="D691" s="267"/>
      <c r="E691" s="257"/>
      <c r="F691" s="788"/>
      <c r="K691" s="133"/>
    </row>
    <row r="692" spans="3:11" s="22" customFormat="1" ht="11.25" customHeight="1">
      <c r="C692" s="24"/>
      <c r="D692" s="267"/>
      <c r="E692" s="257"/>
      <c r="F692" s="788"/>
      <c r="K692" s="133"/>
    </row>
    <row r="693" spans="3:11" s="22" customFormat="1" ht="11.25" customHeight="1">
      <c r="C693" s="24"/>
      <c r="D693" s="267"/>
      <c r="E693" s="257"/>
      <c r="F693" s="788"/>
      <c r="K693" s="133"/>
    </row>
    <row r="694" spans="3:11" s="22" customFormat="1" ht="11.25" customHeight="1">
      <c r="C694" s="24"/>
      <c r="D694" s="267"/>
      <c r="E694" s="788"/>
      <c r="F694" s="788"/>
      <c r="K694" s="133"/>
    </row>
    <row r="695" spans="3:11" s="22" customFormat="1" ht="11.25" customHeight="1">
      <c r="C695" s="24"/>
      <c r="D695" s="267"/>
      <c r="E695" s="788"/>
      <c r="F695" s="788"/>
      <c r="K695" s="133"/>
    </row>
    <row r="696" spans="3:11" s="22" customFormat="1" ht="11.25" customHeight="1">
      <c r="C696" s="24"/>
      <c r="D696" s="267"/>
      <c r="E696" s="257"/>
      <c r="F696" s="788"/>
      <c r="K696" s="133"/>
    </row>
    <row r="697" spans="3:11" s="22" customFormat="1" ht="11.25" customHeight="1">
      <c r="C697" s="24"/>
      <c r="D697" s="267"/>
      <c r="E697" s="257"/>
      <c r="F697" s="788"/>
      <c r="K697" s="133"/>
    </row>
    <row r="698" spans="3:11" s="22" customFormat="1" ht="11.25" customHeight="1">
      <c r="E698" s="788"/>
      <c r="F698" s="788"/>
      <c r="K698" s="133"/>
    </row>
    <row r="699" spans="3:11" s="22" customFormat="1" ht="11.25" customHeight="1">
      <c r="K699" s="133"/>
    </row>
    <row r="700" spans="3:11" s="22" customFormat="1" ht="11.25" customHeight="1">
      <c r="C700" s="24"/>
      <c r="D700" s="267"/>
      <c r="E700" s="257"/>
      <c r="K700" s="133"/>
    </row>
    <row r="701" spans="3:11" s="22" customFormat="1" ht="11.25" customHeight="1">
      <c r="C701" s="24"/>
      <c r="D701" s="267"/>
      <c r="E701" s="257"/>
      <c r="K701" s="133"/>
    </row>
    <row r="702" spans="3:11" s="22" customFormat="1" ht="11.25" customHeight="1">
      <c r="C702" s="24"/>
      <c r="D702" s="267"/>
      <c r="E702" s="257"/>
      <c r="K702" s="133"/>
    </row>
    <row r="703" spans="3:11" s="22" customFormat="1" ht="11.25" customHeight="1">
      <c r="C703" s="24"/>
      <c r="D703" s="267"/>
      <c r="E703" s="257"/>
      <c r="K703" s="133"/>
    </row>
    <row r="704" spans="3:11" s="22" customFormat="1" ht="11.25" customHeight="1">
      <c r="C704" s="24"/>
      <c r="D704" s="267"/>
      <c r="E704" s="257"/>
      <c r="K704" s="133"/>
    </row>
    <row r="705" spans="3:11" s="22" customFormat="1" ht="11.25" customHeight="1">
      <c r="C705" s="24"/>
      <c r="D705" s="267"/>
      <c r="E705" s="257"/>
      <c r="K705" s="133"/>
    </row>
    <row r="706" spans="3:11" s="22" customFormat="1" ht="11.25" customHeight="1">
      <c r="C706" s="24"/>
      <c r="D706" s="267"/>
      <c r="E706" s="257"/>
      <c r="K706" s="133"/>
    </row>
    <row r="707" spans="3:11" s="22" customFormat="1" ht="11.25" customHeight="1">
      <c r="C707" s="24"/>
      <c r="D707" s="267"/>
      <c r="E707" s="257"/>
      <c r="K707" s="133"/>
    </row>
    <row r="708" spans="3:11" s="22" customFormat="1" ht="11.25" customHeight="1">
      <c r="C708" s="24"/>
      <c r="D708" s="267"/>
      <c r="E708" s="257"/>
      <c r="K708" s="133"/>
    </row>
    <row r="709" spans="3:11" s="22" customFormat="1" ht="11.25" customHeight="1">
      <c r="C709" s="24"/>
      <c r="D709" s="267"/>
      <c r="E709" s="257"/>
      <c r="K709" s="133"/>
    </row>
    <row r="710" spans="3:11" s="22" customFormat="1" ht="11.25" customHeight="1">
      <c r="C710" s="24"/>
      <c r="D710" s="267"/>
      <c r="E710" s="257"/>
      <c r="K710" s="133"/>
    </row>
    <row r="711" spans="3:11" s="22" customFormat="1" ht="11.25" customHeight="1">
      <c r="C711" s="24"/>
      <c r="D711" s="267"/>
      <c r="E711" s="257"/>
      <c r="K711" s="133"/>
    </row>
    <row r="712" spans="3:11" s="22" customFormat="1" ht="11.25" customHeight="1">
      <c r="C712" s="24"/>
      <c r="D712" s="267"/>
      <c r="E712" s="257"/>
      <c r="K712" s="133"/>
    </row>
    <row r="713" spans="3:11" s="22" customFormat="1" ht="11.25" customHeight="1">
      <c r="C713" s="24"/>
      <c r="D713" s="267"/>
      <c r="E713" s="257"/>
      <c r="K713" s="133"/>
    </row>
    <row r="714" spans="3:11" s="22" customFormat="1" ht="11.25" customHeight="1">
      <c r="C714" s="24"/>
      <c r="D714" s="267"/>
      <c r="E714" s="257"/>
      <c r="K714" s="133"/>
    </row>
    <row r="715" spans="3:11" s="22" customFormat="1" ht="11.25" customHeight="1">
      <c r="C715" s="24"/>
      <c r="D715" s="267"/>
      <c r="E715" s="257"/>
      <c r="K715" s="133"/>
    </row>
    <row r="716" spans="3:11" s="22" customFormat="1" ht="11.25" customHeight="1">
      <c r="C716" s="24"/>
      <c r="D716" s="267"/>
      <c r="E716" s="257"/>
      <c r="K716" s="133"/>
    </row>
    <row r="717" spans="3:11" s="22" customFormat="1" ht="11.25" customHeight="1">
      <c r="C717" s="24"/>
      <c r="D717" s="267"/>
      <c r="E717" s="257"/>
      <c r="K717" s="133"/>
    </row>
    <row r="718" spans="3:11" s="22" customFormat="1" ht="11.25" customHeight="1">
      <c r="C718" s="24"/>
      <c r="D718" s="267"/>
      <c r="E718" s="257"/>
      <c r="K718" s="133"/>
    </row>
    <row r="719" spans="3:11" s="22" customFormat="1" ht="11.25" customHeight="1">
      <c r="K719" s="133"/>
    </row>
    <row r="720" spans="3:11" s="22" customFormat="1" ht="11.25" customHeight="1">
      <c r="K720" s="133"/>
    </row>
    <row r="721" spans="11:11" s="22" customFormat="1" ht="11.25" customHeight="1">
      <c r="K721" s="133"/>
    </row>
    <row r="722" spans="11:11" s="22" customFormat="1" ht="11.25" customHeight="1">
      <c r="K722" s="133"/>
    </row>
    <row r="723" spans="11:11" s="22" customFormat="1" ht="11.25" customHeight="1">
      <c r="K723" s="133"/>
    </row>
    <row r="724" spans="11:11" s="22" customFormat="1" ht="11.25" customHeight="1">
      <c r="K724" s="133"/>
    </row>
    <row r="725" spans="11:11" s="22" customFormat="1" ht="11.25" customHeight="1">
      <c r="K725" s="133"/>
    </row>
    <row r="726" spans="11:11" s="22" customFormat="1" ht="11.25" customHeight="1">
      <c r="K726" s="133"/>
    </row>
    <row r="727" spans="11:11" s="22" customFormat="1" ht="11.25" customHeight="1">
      <c r="K727" s="133"/>
    </row>
    <row r="728" spans="11:11" s="22" customFormat="1" ht="11.25" customHeight="1">
      <c r="K728" s="133"/>
    </row>
    <row r="729" spans="11:11" s="22" customFormat="1" ht="11.25" customHeight="1">
      <c r="K729" s="133"/>
    </row>
    <row r="730" spans="11:11" s="22" customFormat="1" ht="11.25" customHeight="1">
      <c r="K730" s="133"/>
    </row>
    <row r="731" spans="11:11" s="22" customFormat="1" ht="11.25" customHeight="1">
      <c r="K731" s="133"/>
    </row>
    <row r="732" spans="11:11" s="22" customFormat="1" ht="11.25" customHeight="1">
      <c r="K732" s="133"/>
    </row>
    <row r="733" spans="11:11" s="22" customFormat="1" ht="11.25" customHeight="1">
      <c r="K733" s="133"/>
    </row>
    <row r="734" spans="11:11" s="22" customFormat="1" ht="11.25" customHeight="1">
      <c r="K734" s="133"/>
    </row>
    <row r="735" spans="11:11" s="22" customFormat="1" ht="11.25" customHeight="1">
      <c r="K735" s="133"/>
    </row>
    <row r="736" spans="11:11" s="22" customFormat="1" ht="11.25" customHeight="1">
      <c r="K736" s="133"/>
    </row>
    <row r="737" spans="11:11" s="22" customFormat="1" ht="11.25" customHeight="1">
      <c r="K737" s="133"/>
    </row>
    <row r="738" spans="11:11" s="22" customFormat="1" ht="11.25" customHeight="1">
      <c r="K738" s="133"/>
    </row>
    <row r="739" spans="11:11" s="22" customFormat="1" ht="11.25" customHeight="1">
      <c r="K739" s="133"/>
    </row>
    <row r="740" spans="11:11" s="22" customFormat="1" ht="11.25" customHeight="1">
      <c r="K740" s="133"/>
    </row>
    <row r="741" spans="11:11" s="22" customFormat="1" ht="11.25" customHeight="1">
      <c r="K741" s="133"/>
    </row>
    <row r="742" spans="11:11" s="22" customFormat="1" ht="11.25" customHeight="1">
      <c r="K742" s="133"/>
    </row>
    <row r="743" spans="11:11" s="22" customFormat="1" ht="11.25" customHeight="1">
      <c r="K743" s="23"/>
    </row>
    <row r="744" spans="11:11" s="22" customFormat="1" ht="11.25" customHeight="1">
      <c r="K744" s="130"/>
    </row>
    <row r="745" spans="11:11" s="22" customFormat="1" ht="11.25" customHeight="1">
      <c r="K745" s="130"/>
    </row>
    <row r="746" spans="11:11" s="22" customFormat="1" ht="11.25" customHeight="1">
      <c r="K746" s="130"/>
    </row>
    <row r="747" spans="11:11" s="22" customFormat="1" ht="11.25" hidden="1" customHeight="1">
      <c r="K747" s="130"/>
    </row>
    <row r="748" spans="11:11" s="22" customFormat="1" ht="11.25" customHeight="1">
      <c r="K748" s="130"/>
    </row>
    <row r="749" spans="11:11" s="22" customFormat="1" ht="11.25" customHeight="1">
      <c r="K749" s="130"/>
    </row>
    <row r="750" spans="11:11" s="22" customFormat="1" ht="11.25" customHeight="1">
      <c r="K750" s="130"/>
    </row>
    <row r="751" spans="11:11" s="22" customFormat="1" ht="11.25" customHeight="1">
      <c r="K751" s="130"/>
    </row>
    <row r="752" spans="11:11" s="22" customFormat="1" ht="11.25" customHeight="1">
      <c r="K752" s="130"/>
    </row>
    <row r="753" spans="11:11" s="22" customFormat="1" ht="11.25" customHeight="1">
      <c r="K753" s="130"/>
    </row>
    <row r="754" spans="11:11" s="22" customFormat="1" ht="11.25" customHeight="1">
      <c r="K754" s="130"/>
    </row>
    <row r="755" spans="11:11" s="22" customFormat="1" ht="11.25" customHeight="1">
      <c r="K755" s="130"/>
    </row>
    <row r="756" spans="11:11" s="22" customFormat="1" ht="11.25" customHeight="1">
      <c r="K756" s="130"/>
    </row>
    <row r="757" spans="11:11" s="22" customFormat="1" ht="11.25" customHeight="1">
      <c r="K757" s="130"/>
    </row>
    <row r="758" spans="11:11" s="22" customFormat="1" ht="11.25" customHeight="1">
      <c r="K758" s="130"/>
    </row>
    <row r="759" spans="11:11" s="22" customFormat="1" ht="11.25" customHeight="1">
      <c r="K759" s="136"/>
    </row>
    <row r="760" spans="11:11" s="22" customFormat="1" ht="11.25" customHeight="1">
      <c r="K760" s="136"/>
    </row>
    <row r="761" spans="11:11" s="22" customFormat="1" ht="11.25" customHeight="1">
      <c r="K761" s="136"/>
    </row>
    <row r="762" spans="11:11" s="22" customFormat="1" ht="11.25" customHeight="1">
      <c r="K762" s="136"/>
    </row>
    <row r="763" spans="11:11" s="22" customFormat="1" ht="11.25" customHeight="1">
      <c r="K763" s="136"/>
    </row>
    <row r="764" spans="11:11" s="22" customFormat="1" ht="11.25" customHeight="1">
      <c r="K764" s="136"/>
    </row>
    <row r="765" spans="11:11" s="22" customFormat="1" ht="11.25" customHeight="1">
      <c r="K765" s="136"/>
    </row>
    <row r="766" spans="11:11" s="22" customFormat="1" ht="11.25" customHeight="1">
      <c r="K766" s="136"/>
    </row>
    <row r="767" spans="11:11" s="22" customFormat="1" ht="11.25" customHeight="1">
      <c r="K767" s="136"/>
    </row>
    <row r="768" spans="11:11" s="22" customFormat="1" ht="11.25" customHeight="1">
      <c r="K768" s="136"/>
    </row>
    <row r="769" spans="11:11" s="22" customFormat="1" ht="11.25" customHeight="1">
      <c r="K769" s="136"/>
    </row>
    <row r="770" spans="11:11" s="22" customFormat="1" ht="11.25" customHeight="1">
      <c r="K770" s="136"/>
    </row>
    <row r="771" spans="11:11" s="22" customFormat="1" ht="11.25" customHeight="1">
      <c r="K771" s="136"/>
    </row>
    <row r="772" spans="11:11" s="22" customFormat="1" ht="11.25" customHeight="1">
      <c r="K772" s="136"/>
    </row>
    <row r="773" spans="11:11" s="22" customFormat="1" ht="11.25" customHeight="1">
      <c r="K773" s="136"/>
    </row>
    <row r="774" spans="11:11" s="22" customFormat="1" ht="11.25" customHeight="1">
      <c r="K774" s="136"/>
    </row>
    <row r="775" spans="11:11" s="22" customFormat="1" ht="11.25" customHeight="1">
      <c r="K775" s="136"/>
    </row>
    <row r="776" spans="11:11" s="22" customFormat="1" ht="11.25" customHeight="1">
      <c r="K776" s="136"/>
    </row>
    <row r="777" spans="11:11" s="22" customFormat="1" ht="11.25" customHeight="1">
      <c r="K777" s="136"/>
    </row>
    <row r="778" spans="11:11" s="22" customFormat="1" ht="11.25" customHeight="1">
      <c r="K778" s="136"/>
    </row>
    <row r="779" spans="11:11" s="22" customFormat="1" ht="11.25" customHeight="1">
      <c r="K779" s="136"/>
    </row>
    <row r="780" spans="11:11" s="22" customFormat="1" ht="11.25" customHeight="1">
      <c r="K780" s="136"/>
    </row>
    <row r="781" spans="11:11" s="22" customFormat="1" ht="11.25" customHeight="1">
      <c r="K781" s="136"/>
    </row>
    <row r="782" spans="11:11" s="22" customFormat="1" ht="11.25" customHeight="1">
      <c r="K782" s="136"/>
    </row>
    <row r="783" spans="11:11" s="22" customFormat="1" ht="11.25" customHeight="1">
      <c r="K783" s="136"/>
    </row>
    <row r="784" spans="11:11" s="22" customFormat="1" ht="11.25" customHeight="1">
      <c r="K784" s="136"/>
    </row>
    <row r="785" spans="11:11" s="22" customFormat="1" ht="11.25" customHeight="1">
      <c r="K785" s="136"/>
    </row>
    <row r="786" spans="11:11" s="22" customFormat="1" ht="11.25" customHeight="1">
      <c r="K786" s="136"/>
    </row>
    <row r="787" spans="11:11" s="22" customFormat="1" ht="11.25" customHeight="1">
      <c r="K787" s="136"/>
    </row>
    <row r="788" spans="11:11" s="22" customFormat="1" ht="11.25" customHeight="1">
      <c r="K788" s="136"/>
    </row>
    <row r="789" spans="11:11" s="22" customFormat="1" ht="11.25" customHeight="1">
      <c r="K789" s="136"/>
    </row>
    <row r="790" spans="11:11" s="22" customFormat="1" ht="11.25" customHeight="1">
      <c r="K790" s="136"/>
    </row>
    <row r="791" spans="11:11" s="22" customFormat="1" ht="11.25" customHeight="1">
      <c r="K791" s="136"/>
    </row>
    <row r="792" spans="11:11" s="22" customFormat="1" ht="11.25" customHeight="1">
      <c r="K792" s="136"/>
    </row>
    <row r="793" spans="11:11" s="22" customFormat="1" ht="11.25" customHeight="1">
      <c r="K793" s="136"/>
    </row>
    <row r="794" spans="11:11" s="22" customFormat="1" ht="11.25" customHeight="1">
      <c r="K794" s="136"/>
    </row>
    <row r="795" spans="11:11" s="22" customFormat="1" ht="11.25" customHeight="1">
      <c r="K795" s="136"/>
    </row>
    <row r="796" spans="11:11" s="22" customFormat="1" ht="11.25" customHeight="1">
      <c r="K796" s="136"/>
    </row>
    <row r="797" spans="11:11" s="22" customFormat="1" ht="11.25" customHeight="1">
      <c r="K797" s="136"/>
    </row>
    <row r="798" spans="11:11" s="22" customFormat="1" ht="11.25" customHeight="1">
      <c r="K798" s="136"/>
    </row>
    <row r="799" spans="11:11" s="22" customFormat="1" ht="11.25" customHeight="1">
      <c r="K799" s="136"/>
    </row>
    <row r="800" spans="11:11" s="22" customFormat="1" ht="11.25" customHeight="1">
      <c r="K800" s="136"/>
    </row>
    <row r="801" spans="11:11" s="22" customFormat="1" ht="11.25" customHeight="1">
      <c r="K801" s="136"/>
    </row>
    <row r="802" spans="11:11" s="22" customFormat="1" ht="11.25" customHeight="1">
      <c r="K802" s="136"/>
    </row>
    <row r="803" spans="11:11" s="22" customFormat="1" ht="11.25" customHeight="1">
      <c r="K803" s="136"/>
    </row>
    <row r="804" spans="11:11" s="22" customFormat="1" ht="11.25" customHeight="1">
      <c r="K804" s="136"/>
    </row>
    <row r="805" spans="11:11" s="22" customFormat="1" ht="11.25" customHeight="1">
      <c r="K805" s="136"/>
    </row>
    <row r="806" spans="11:11" s="22" customFormat="1" ht="11.25" customHeight="1">
      <c r="K806" s="136"/>
    </row>
    <row r="807" spans="11:11" s="22" customFormat="1" ht="11.25" customHeight="1">
      <c r="K807" s="136"/>
    </row>
    <row r="808" spans="11:11" s="22" customFormat="1" ht="11.25" customHeight="1">
      <c r="K808" s="135"/>
    </row>
    <row r="809" spans="11:11" s="22" customFormat="1" ht="11.25" customHeight="1">
      <c r="K809" s="130"/>
    </row>
    <row r="810" spans="11:11" s="22" customFormat="1" ht="11.25" customHeight="1">
      <c r="K810" s="130"/>
    </row>
    <row r="811" spans="11:11" s="22" customFormat="1" ht="11.25" customHeight="1">
      <c r="K811" s="130"/>
    </row>
    <row r="812" spans="11:11" s="22" customFormat="1" ht="11.25" hidden="1" customHeight="1">
      <c r="K812" s="130"/>
    </row>
    <row r="813" spans="11:11" s="22" customFormat="1" ht="11.25" customHeight="1">
      <c r="K813" s="130"/>
    </row>
    <row r="814" spans="11:11" s="22" customFormat="1" ht="11.25" customHeight="1">
      <c r="K814" s="130"/>
    </row>
    <row r="815" spans="11:11" s="22" customFormat="1" ht="11.25" customHeight="1">
      <c r="K815" s="130"/>
    </row>
    <row r="816" spans="11:11" s="22" customFormat="1" ht="11.25" customHeight="1">
      <c r="K816" s="130"/>
    </row>
    <row r="817" spans="11:11" s="22" customFormat="1" ht="11.25" customHeight="1">
      <c r="K817" s="130"/>
    </row>
    <row r="818" spans="11:11" s="22" customFormat="1" ht="11.25" customHeight="1">
      <c r="K818" s="130"/>
    </row>
    <row r="819" spans="11:11" s="22" customFormat="1" ht="11.25" customHeight="1">
      <c r="K819" s="130"/>
    </row>
    <row r="820" spans="11:11" s="22" customFormat="1" ht="11.25" customHeight="1">
      <c r="K820" s="130"/>
    </row>
    <row r="821" spans="11:11" s="22" customFormat="1" ht="11.25" customHeight="1">
      <c r="K821" s="130"/>
    </row>
    <row r="822" spans="11:11" s="22" customFormat="1" ht="11.25" customHeight="1">
      <c r="K822" s="130"/>
    </row>
    <row r="823" spans="11:11" s="22" customFormat="1" ht="11.25" customHeight="1">
      <c r="K823" s="130"/>
    </row>
    <row r="824" spans="11:11" s="22" customFormat="1" ht="11.25" customHeight="1">
      <c r="K824" s="130"/>
    </row>
    <row r="825" spans="11:11" s="22" customFormat="1" ht="11.25" customHeight="1">
      <c r="K825" s="130"/>
    </row>
    <row r="826" spans="11:11" s="22" customFormat="1" ht="11.25" customHeight="1">
      <c r="K826" s="130"/>
    </row>
    <row r="827" spans="11:11" s="22" customFormat="1" ht="11.25" customHeight="1">
      <c r="K827" s="130"/>
    </row>
    <row r="828" spans="11:11" s="22" customFormat="1" ht="11.25" customHeight="1">
      <c r="K828" s="130"/>
    </row>
    <row r="829" spans="11:11" s="22" customFormat="1" ht="11.25" customHeight="1">
      <c r="K829" s="130"/>
    </row>
    <row r="830" spans="11:11" s="22" customFormat="1" ht="11.25" customHeight="1">
      <c r="K830" s="130"/>
    </row>
    <row r="831" spans="11:11" s="22" customFormat="1" ht="11.25" customHeight="1">
      <c r="K831" s="130"/>
    </row>
    <row r="832" spans="11:11" s="22" customFormat="1" ht="11.25" customHeight="1">
      <c r="K832" s="130"/>
    </row>
    <row r="833" spans="11:11" s="22" customFormat="1" ht="11.25" customHeight="1">
      <c r="K833" s="130"/>
    </row>
    <row r="834" spans="11:11" s="22" customFormat="1" ht="11.25" customHeight="1">
      <c r="K834" s="130"/>
    </row>
    <row r="835" spans="11:11" s="22" customFormat="1" ht="11.25" customHeight="1">
      <c r="K835" s="130"/>
    </row>
    <row r="836" spans="11:11" s="22" customFormat="1" ht="11.25" customHeight="1">
      <c r="K836" s="130"/>
    </row>
    <row r="837" spans="11:11" s="22" customFormat="1" ht="11.25" customHeight="1">
      <c r="K837" s="130"/>
    </row>
    <row r="838" spans="11:11" s="22" customFormat="1" ht="11.25" customHeight="1">
      <c r="K838" s="130"/>
    </row>
    <row r="839" spans="11:11" s="22" customFormat="1" ht="11.25" customHeight="1">
      <c r="K839" s="130"/>
    </row>
    <row r="840" spans="11:11" s="22" customFormat="1" ht="11.25" customHeight="1">
      <c r="K840" s="130"/>
    </row>
    <row r="841" spans="11:11" s="22" customFormat="1" ht="11.25" customHeight="1">
      <c r="K841" s="130"/>
    </row>
    <row r="842" spans="11:11" s="22" customFormat="1" ht="11.25" customHeight="1">
      <c r="K842" s="130"/>
    </row>
    <row r="843" spans="11:11" s="22" customFormat="1" ht="11.25" customHeight="1">
      <c r="K843" s="130"/>
    </row>
    <row r="844" spans="11:11" s="22" customFormat="1" ht="11.25" customHeight="1">
      <c r="K844" s="130"/>
    </row>
    <row r="845" spans="11:11" s="22" customFormat="1" ht="11.25" customHeight="1">
      <c r="K845" s="130"/>
    </row>
    <row r="846" spans="11:11" s="22" customFormat="1" ht="11.25" customHeight="1">
      <c r="K846" s="130"/>
    </row>
    <row r="847" spans="11:11" s="22" customFormat="1" ht="11.25" customHeight="1">
      <c r="K847" s="130"/>
    </row>
    <row r="848" spans="11:11" s="22" customFormat="1" ht="11.25" customHeight="1">
      <c r="K848" s="130"/>
    </row>
    <row r="849" spans="11:11" s="22" customFormat="1" ht="11.25" customHeight="1">
      <c r="K849" s="130"/>
    </row>
    <row r="850" spans="11:11" s="22" customFormat="1" ht="11.25" customHeight="1">
      <c r="K850" s="130"/>
    </row>
    <row r="851" spans="11:11" s="22" customFormat="1" ht="11.25" customHeight="1">
      <c r="K851" s="130"/>
    </row>
    <row r="852" spans="11:11" s="22" customFormat="1" ht="11.25" customHeight="1">
      <c r="K852" s="130"/>
    </row>
    <row r="853" spans="11:11" s="22" customFormat="1" ht="11.25" customHeight="1">
      <c r="K853" s="130"/>
    </row>
    <row r="854" spans="11:11" s="22" customFormat="1" ht="11.25" customHeight="1">
      <c r="K854" s="130"/>
    </row>
    <row r="855" spans="11:11" s="22" customFormat="1" ht="11.25" customHeight="1">
      <c r="K855" s="130"/>
    </row>
    <row r="856" spans="11:11" s="22" customFormat="1" ht="11.25" customHeight="1">
      <c r="K856" s="130"/>
    </row>
    <row r="857" spans="11:11" s="22" customFormat="1" ht="11.25" customHeight="1">
      <c r="K857" s="130"/>
    </row>
    <row r="858" spans="11:11" s="22" customFormat="1" ht="11.25" customHeight="1">
      <c r="K858" s="130"/>
    </row>
    <row r="859" spans="11:11" s="22" customFormat="1" ht="11.25" customHeight="1">
      <c r="K859" s="130"/>
    </row>
    <row r="860" spans="11:11" s="22" customFormat="1" ht="11.25" customHeight="1">
      <c r="K860" s="130"/>
    </row>
    <row r="861" spans="11:11" s="22" customFormat="1" ht="11.25" customHeight="1">
      <c r="K861" s="130"/>
    </row>
    <row r="862" spans="11:11" s="22" customFormat="1" ht="11.25" customHeight="1">
      <c r="K862" s="130"/>
    </row>
    <row r="863" spans="11:11" s="22" customFormat="1" ht="11.25" customHeight="1">
      <c r="K863" s="130"/>
    </row>
    <row r="864" spans="11:11" s="22" customFormat="1" ht="11.25" customHeight="1">
      <c r="K864" s="130"/>
    </row>
    <row r="865" spans="11:11" s="22" customFormat="1" ht="11.25" customHeight="1">
      <c r="K865" s="130"/>
    </row>
    <row r="866" spans="11:11" s="22" customFormat="1" ht="11.25" customHeight="1">
      <c r="K866" s="130"/>
    </row>
    <row r="867" spans="11:11" s="22" customFormat="1" ht="11.25" customHeight="1">
      <c r="K867" s="130"/>
    </row>
    <row r="868" spans="11:11" s="22" customFormat="1" ht="11.25" customHeight="1">
      <c r="K868" s="130"/>
    </row>
    <row r="869" spans="11:11" s="22" customFormat="1" ht="11.25" customHeight="1">
      <c r="K869" s="130"/>
    </row>
    <row r="870" spans="11:11" s="22" customFormat="1" ht="11.25" customHeight="1">
      <c r="K870" s="130"/>
    </row>
    <row r="871" spans="11:11" s="22" customFormat="1" ht="11.25" customHeight="1">
      <c r="K871" s="130"/>
    </row>
    <row r="872" spans="11:11" s="22" customFormat="1" ht="11.25" customHeight="1">
      <c r="K872" s="130"/>
    </row>
    <row r="873" spans="11:11" s="22" customFormat="1" ht="11.25" customHeight="1">
      <c r="K873" s="23"/>
    </row>
    <row r="874" spans="11:11" s="22" customFormat="1" ht="11.25" customHeight="1">
      <c r="K874" s="23"/>
    </row>
    <row r="875" spans="11:11" s="22" customFormat="1" ht="11.25" customHeight="1">
      <c r="K875" s="23"/>
    </row>
    <row r="876" spans="11:11" s="22" customFormat="1" ht="11.25" customHeight="1">
      <c r="K876" s="23"/>
    </row>
    <row r="877" spans="11:11" s="22" customFormat="1" ht="11.25" customHeight="1">
      <c r="K877" s="23"/>
    </row>
    <row r="878" spans="11:11" s="22" customFormat="1" ht="11.25" customHeight="1">
      <c r="K878" s="23"/>
    </row>
    <row r="879" spans="11:11" s="22" customFormat="1" ht="11.25" customHeight="1">
      <c r="K879" s="23"/>
    </row>
    <row r="880" spans="11:11" s="22" customFormat="1" ht="11.25" customHeight="1">
      <c r="K880" s="23"/>
    </row>
    <row r="881" spans="2:16" s="22" customFormat="1" ht="11.25" customHeight="1">
      <c r="K881" s="23"/>
    </row>
    <row r="882" spans="2:16" s="22" customFormat="1" ht="11.25" customHeight="1">
      <c r="K882" s="23"/>
    </row>
    <row r="883" spans="2:16" s="22" customFormat="1" ht="11.25" customHeight="1">
      <c r="K883" s="23"/>
    </row>
    <row r="884" spans="2:16" s="22" customFormat="1" ht="11.25" customHeight="1">
      <c r="K884" s="23"/>
    </row>
    <row r="885" spans="2:16" s="22" customFormat="1" ht="11.25" customHeight="1">
      <c r="K885" s="23"/>
    </row>
    <row r="886" spans="2:16" s="22" customFormat="1" ht="11.25" customHeight="1">
      <c r="K886" s="23"/>
    </row>
    <row r="887" spans="2:16" s="22" customFormat="1" ht="11.25" customHeight="1">
      <c r="K887" s="23"/>
    </row>
    <row r="888" spans="2:16" s="22" customFormat="1" ht="11.25" customHeight="1">
      <c r="K888" s="23"/>
    </row>
    <row r="889" spans="2:16" s="22" customFormat="1" ht="11.25" customHeight="1">
      <c r="K889" s="23"/>
    </row>
    <row r="890" spans="2:16" s="22" customFormat="1" ht="11.25" customHeight="1">
      <c r="K890" s="23"/>
    </row>
    <row r="891" spans="2:16" s="22" customFormat="1" ht="11.25" customHeight="1">
      <c r="K891" s="23"/>
    </row>
    <row r="892" spans="2:16" s="22" customFormat="1" ht="11.25" customHeight="1">
      <c r="K892" s="23"/>
    </row>
    <row r="893" spans="2:16" ht="22.5" customHeight="1">
      <c r="B893" s="23"/>
      <c r="K893"/>
      <c r="L893"/>
      <c r="M893"/>
      <c r="O893" s="70"/>
    </row>
    <row r="894" spans="2:16" ht="11.25" customHeight="1">
      <c r="B894" s="23"/>
      <c r="K894"/>
      <c r="M894"/>
      <c r="N894" s="34"/>
      <c r="O894" s="70"/>
      <c r="P894" s="34"/>
    </row>
    <row r="895" spans="2:16" ht="11.25" customHeight="1">
      <c r="B895" s="23"/>
      <c r="K895"/>
      <c r="L895"/>
      <c r="M895"/>
      <c r="O895" s="70"/>
      <c r="P895" s="34"/>
    </row>
    <row r="896" spans="2:16" ht="11.25" customHeight="1">
      <c r="B896" s="23"/>
      <c r="K896"/>
      <c r="L896"/>
      <c r="M896"/>
      <c r="O896" s="70"/>
      <c r="P896" s="34"/>
    </row>
    <row r="897" spans="2:16" ht="11.25" customHeight="1">
      <c r="B897" s="23"/>
      <c r="K897"/>
      <c r="L897"/>
      <c r="M897"/>
      <c r="O897" s="70"/>
      <c r="P897" s="34"/>
    </row>
    <row r="898" spans="2:16" ht="11.25" customHeight="1">
      <c r="B898" s="23"/>
      <c r="K898"/>
      <c r="L898"/>
      <c r="M898"/>
      <c r="O898" s="70"/>
      <c r="P898" s="34"/>
    </row>
    <row r="899" spans="2:16" ht="11.25" customHeight="1">
      <c r="B899" s="23"/>
      <c r="K899"/>
      <c r="L899"/>
      <c r="M899"/>
      <c r="O899" s="70"/>
      <c r="P899" s="34"/>
    </row>
    <row r="900" spans="2:16" ht="11.25" customHeight="1">
      <c r="B900" s="23"/>
      <c r="K900"/>
      <c r="L900"/>
      <c r="M900"/>
      <c r="O900" s="70"/>
      <c r="P900" s="34"/>
    </row>
    <row r="901" spans="2:16" ht="11.25" customHeight="1">
      <c r="B901" s="23"/>
      <c r="K901"/>
      <c r="L901"/>
      <c r="M901"/>
      <c r="O901" s="70"/>
      <c r="P901" s="34"/>
    </row>
    <row r="902" spans="2:16" ht="11.25" customHeight="1">
      <c r="B902" s="23"/>
      <c r="K902"/>
      <c r="L902"/>
      <c r="M902"/>
      <c r="O902" s="70"/>
      <c r="P902" s="34"/>
    </row>
    <row r="903" spans="2:16" ht="11.25" customHeight="1">
      <c r="B903" s="23"/>
      <c r="K903"/>
      <c r="L903"/>
      <c r="M903"/>
      <c r="O903" s="70"/>
      <c r="P903" s="34"/>
    </row>
    <row r="904" spans="2:16" ht="11.25" customHeight="1">
      <c r="B904" s="23"/>
      <c r="K904"/>
      <c r="L904"/>
      <c r="M904"/>
      <c r="O904" s="70"/>
      <c r="P904" s="34"/>
    </row>
    <row r="905" spans="2:16" ht="11.25" customHeight="1">
      <c r="B905" s="23"/>
      <c r="K905"/>
      <c r="L905"/>
      <c r="M905"/>
      <c r="O905" s="70"/>
      <c r="P905" s="34"/>
    </row>
    <row r="906" spans="2:16" ht="11.25" customHeight="1">
      <c r="B906" s="23"/>
      <c r="K906"/>
      <c r="L906"/>
      <c r="M906"/>
      <c r="O906" s="70"/>
      <c r="P906" s="34"/>
    </row>
    <row r="907" spans="2:16" ht="11.25" customHeight="1">
      <c r="B907" s="23"/>
      <c r="K907"/>
      <c r="L907"/>
      <c r="M907"/>
      <c r="O907" s="70"/>
      <c r="P907" s="34"/>
    </row>
    <row r="908" spans="2:16" ht="11.25" customHeight="1">
      <c r="B908" s="23"/>
      <c r="K908"/>
      <c r="L908"/>
      <c r="M908"/>
      <c r="O908" s="70"/>
      <c r="P908" s="34"/>
    </row>
    <row r="909" spans="2:16" ht="11.25" customHeight="1">
      <c r="B909" s="23"/>
      <c r="K909"/>
      <c r="L909"/>
      <c r="M909"/>
      <c r="O909" s="70"/>
      <c r="P909" s="34"/>
    </row>
    <row r="910" spans="2:16" ht="11.25" customHeight="1">
      <c r="B910" s="23"/>
      <c r="K910"/>
      <c r="L910"/>
      <c r="M910"/>
      <c r="O910" s="70"/>
      <c r="P910" s="34"/>
    </row>
    <row r="911" spans="2:16" ht="11.25" customHeight="1">
      <c r="B911" s="23"/>
      <c r="K911"/>
      <c r="L911"/>
      <c r="M911"/>
      <c r="O911" s="70"/>
      <c r="P911" s="34"/>
    </row>
    <row r="912" spans="2:16" ht="11.25" customHeight="1">
      <c r="B912" s="23"/>
      <c r="K912"/>
      <c r="L912"/>
      <c r="M912"/>
      <c r="O912" s="70"/>
      <c r="P912" s="34"/>
    </row>
    <row r="913" spans="2:16" ht="11.25" customHeight="1">
      <c r="B913" s="23"/>
      <c r="K913"/>
      <c r="L913"/>
      <c r="M913"/>
      <c r="O913" s="70"/>
      <c r="P913" s="34"/>
    </row>
    <row r="914" spans="2:16" ht="11.25" customHeight="1">
      <c r="B914" s="23"/>
      <c r="K914"/>
      <c r="L914"/>
      <c r="M914"/>
      <c r="O914" s="70"/>
      <c r="P914" s="34"/>
    </row>
    <row r="915" spans="2:16" ht="11.25" customHeight="1">
      <c r="B915" s="23"/>
      <c r="K915"/>
      <c r="L915"/>
      <c r="M915"/>
      <c r="O915" s="70"/>
      <c r="P915" s="34"/>
    </row>
    <row r="916" spans="2:16" ht="11.25" customHeight="1">
      <c r="B916" s="23"/>
      <c r="K916"/>
      <c r="L916"/>
      <c r="M916"/>
      <c r="O916" s="70"/>
      <c r="P916" s="34"/>
    </row>
    <row r="917" spans="2:16" ht="11.25" customHeight="1">
      <c r="B917" s="23"/>
      <c r="K917"/>
      <c r="L917"/>
      <c r="M917"/>
      <c r="O917" s="70"/>
      <c r="P917" s="34"/>
    </row>
    <row r="918" spans="2:16" ht="11.25" customHeight="1">
      <c r="B918" s="23"/>
      <c r="K918"/>
      <c r="L918"/>
      <c r="M918"/>
      <c r="O918" s="70"/>
      <c r="P918" s="34"/>
    </row>
    <row r="919" spans="2:16" ht="11.25" customHeight="1">
      <c r="B919" s="23"/>
      <c r="K919"/>
      <c r="L919"/>
      <c r="M919"/>
      <c r="O919" s="70"/>
      <c r="P919" s="34"/>
    </row>
    <row r="920" spans="2:16" ht="11.25" customHeight="1">
      <c r="B920" s="23"/>
      <c r="K920"/>
      <c r="L920"/>
      <c r="M920"/>
      <c r="O920" s="70"/>
      <c r="P920" s="34"/>
    </row>
    <row r="921" spans="2:16" ht="11.25" customHeight="1">
      <c r="B921" s="23"/>
      <c r="K921"/>
      <c r="L921"/>
      <c r="M921"/>
      <c r="O921" s="70"/>
      <c r="P921" s="34"/>
    </row>
    <row r="922" spans="2:16" ht="11.25" customHeight="1">
      <c r="B922" s="23"/>
      <c r="K922"/>
      <c r="L922"/>
      <c r="M922"/>
      <c r="O922" s="70"/>
      <c r="P922" s="34"/>
    </row>
    <row r="923" spans="2:16" ht="11.25" customHeight="1">
      <c r="B923" s="23"/>
      <c r="K923"/>
      <c r="L923"/>
      <c r="M923"/>
      <c r="O923" s="70"/>
      <c r="P923" s="34"/>
    </row>
    <row r="924" spans="2:16" ht="11.25" customHeight="1">
      <c r="B924" s="23"/>
      <c r="K924"/>
      <c r="L924"/>
      <c r="M924"/>
      <c r="O924" s="70"/>
      <c r="P924" s="34"/>
    </row>
    <row r="925" spans="2:16" ht="11.25" customHeight="1">
      <c r="B925" s="23"/>
      <c r="K925"/>
      <c r="L925"/>
      <c r="M925"/>
      <c r="O925" s="70"/>
      <c r="P925" s="34"/>
    </row>
    <row r="926" spans="2:16" ht="11.25" customHeight="1">
      <c r="B926" s="23"/>
      <c r="K926"/>
      <c r="L926"/>
      <c r="M926"/>
      <c r="O926" s="70"/>
      <c r="P926" s="34"/>
    </row>
    <row r="927" spans="2:16" ht="11.25" customHeight="1">
      <c r="B927" s="23"/>
      <c r="K927"/>
      <c r="L927"/>
      <c r="M927"/>
      <c r="O927" s="70"/>
      <c r="P927" s="34"/>
    </row>
    <row r="928" spans="2:16" ht="11.25" customHeight="1">
      <c r="B928" s="23"/>
      <c r="K928"/>
      <c r="L928"/>
      <c r="M928"/>
      <c r="O928" s="70"/>
      <c r="P928" s="34"/>
    </row>
    <row r="929" spans="2:16" ht="11.25" customHeight="1">
      <c r="B929" s="23"/>
      <c r="K929"/>
      <c r="L929"/>
      <c r="M929"/>
      <c r="O929" s="70"/>
      <c r="P929" s="34"/>
    </row>
    <row r="930" spans="2:16" ht="11.25" customHeight="1">
      <c r="B930" s="23"/>
      <c r="K930"/>
      <c r="L930"/>
      <c r="M930"/>
      <c r="O930" s="70"/>
      <c r="P930" s="34"/>
    </row>
    <row r="931" spans="2:16" ht="11.25" customHeight="1">
      <c r="B931" s="23"/>
      <c r="K931"/>
      <c r="L931"/>
      <c r="M931"/>
      <c r="O931" s="70"/>
      <c r="P931" s="34"/>
    </row>
    <row r="932" spans="2:16" ht="11.25" customHeight="1">
      <c r="B932" s="23"/>
      <c r="K932"/>
      <c r="L932"/>
      <c r="M932"/>
      <c r="O932" s="70"/>
      <c r="P932" s="34"/>
    </row>
    <row r="933" spans="2:16" ht="11.25" customHeight="1">
      <c r="B933" s="23"/>
      <c r="K933"/>
      <c r="L933"/>
      <c r="M933"/>
      <c r="O933" s="70"/>
      <c r="P933" s="34"/>
    </row>
    <row r="934" spans="2:16" ht="11.25" customHeight="1">
      <c r="B934" s="23"/>
      <c r="K934"/>
      <c r="L934"/>
      <c r="M934"/>
      <c r="O934" s="70"/>
      <c r="P934" s="34"/>
    </row>
    <row r="935" spans="2:16" ht="11.25" customHeight="1">
      <c r="B935" s="23"/>
      <c r="K935"/>
      <c r="L935"/>
      <c r="M935"/>
      <c r="O935" s="70"/>
      <c r="P935" s="34"/>
    </row>
    <row r="936" spans="2:16" ht="11.25" customHeight="1">
      <c r="B936" s="23"/>
      <c r="K936"/>
      <c r="L936"/>
      <c r="M936"/>
      <c r="O936" s="70"/>
      <c r="P936" s="34"/>
    </row>
    <row r="937" spans="2:16" ht="11.25" customHeight="1">
      <c r="B937" s="23"/>
      <c r="K937"/>
      <c r="L937"/>
      <c r="M937"/>
      <c r="O937" s="70"/>
      <c r="P937" s="34"/>
    </row>
    <row r="938" spans="2:16" ht="11.25" customHeight="1">
      <c r="B938" s="23"/>
      <c r="K938"/>
      <c r="L938"/>
      <c r="M938"/>
      <c r="O938" s="70"/>
      <c r="P938" s="34"/>
    </row>
    <row r="939" spans="2:16" ht="11.25" customHeight="1">
      <c r="B939" s="23"/>
      <c r="K939"/>
      <c r="L939"/>
      <c r="M939"/>
      <c r="O939" s="70"/>
      <c r="P939" s="34"/>
    </row>
    <row r="940" spans="2:16" ht="11.25" customHeight="1">
      <c r="B940" s="23"/>
      <c r="K940"/>
      <c r="L940"/>
      <c r="M940"/>
      <c r="O940" s="70"/>
      <c r="P940" s="34"/>
    </row>
    <row r="941" spans="2:16" ht="11.25" customHeight="1">
      <c r="B941" s="23"/>
      <c r="K941"/>
      <c r="L941"/>
      <c r="M941"/>
      <c r="O941" s="70"/>
      <c r="P941" s="34"/>
    </row>
    <row r="942" spans="2:16" ht="11.25" customHeight="1">
      <c r="B942" s="23"/>
      <c r="K942"/>
      <c r="L942"/>
      <c r="M942"/>
      <c r="O942" s="70"/>
      <c r="P942" s="34"/>
    </row>
    <row r="943" spans="2:16" ht="11.25" customHeight="1">
      <c r="B943" s="23"/>
      <c r="K943"/>
      <c r="L943"/>
      <c r="M943"/>
      <c r="O943" s="70"/>
      <c r="P943" s="34"/>
    </row>
    <row r="944" spans="2:16" ht="11.25" customHeight="1">
      <c r="B944" s="23"/>
      <c r="K944"/>
      <c r="L944"/>
      <c r="M944"/>
      <c r="O944" s="70"/>
      <c r="P944" s="34"/>
    </row>
    <row r="945" spans="2:16" ht="11.25" customHeight="1">
      <c r="B945" s="23"/>
      <c r="K945"/>
      <c r="L945"/>
      <c r="M945"/>
      <c r="O945" s="70"/>
      <c r="P945" s="34"/>
    </row>
    <row r="946" spans="2:16" ht="11.25" customHeight="1">
      <c r="B946" s="23"/>
      <c r="K946"/>
      <c r="L946"/>
      <c r="M946"/>
      <c r="O946" s="70"/>
      <c r="P946" s="34"/>
    </row>
    <row r="947" spans="2:16" ht="11.25" customHeight="1">
      <c r="B947" s="23"/>
      <c r="K947"/>
      <c r="L947"/>
      <c r="M947"/>
      <c r="O947" s="70"/>
      <c r="P947" s="34"/>
    </row>
    <row r="948" spans="2:16" ht="11.25" customHeight="1">
      <c r="B948" s="23"/>
      <c r="K948"/>
      <c r="L948"/>
      <c r="M948"/>
      <c r="O948" s="70"/>
      <c r="P948" s="34"/>
    </row>
    <row r="949" spans="2:16" ht="11.25" customHeight="1">
      <c r="B949" s="23"/>
      <c r="K949"/>
      <c r="L949"/>
      <c r="M949"/>
      <c r="O949" s="70"/>
      <c r="P949" s="34"/>
    </row>
    <row r="950" spans="2:16" ht="11.25" customHeight="1">
      <c r="B950" s="23"/>
      <c r="K950"/>
      <c r="L950"/>
      <c r="M950"/>
      <c r="O950" s="70"/>
      <c r="P950" s="34"/>
    </row>
    <row r="951" spans="2:16" ht="11.25" customHeight="1">
      <c r="B951" s="23"/>
      <c r="K951"/>
      <c r="L951"/>
      <c r="M951"/>
      <c r="O951" s="70"/>
      <c r="P951" s="34"/>
    </row>
    <row r="952" spans="2:16" ht="11.25" customHeight="1">
      <c r="B952" s="23"/>
      <c r="K952"/>
      <c r="L952"/>
      <c r="M952"/>
      <c r="O952" s="70"/>
      <c r="P952" s="34"/>
    </row>
    <row r="953" spans="2:16" ht="11.25" customHeight="1">
      <c r="B953" s="23"/>
      <c r="K953"/>
      <c r="L953"/>
      <c r="M953"/>
      <c r="O953" s="70"/>
      <c r="P953" s="34"/>
    </row>
    <row r="954" spans="2:16" ht="11.25" customHeight="1">
      <c r="B954" s="23"/>
      <c r="K954"/>
      <c r="L954"/>
      <c r="M954"/>
      <c r="O954" s="70"/>
      <c r="P954" s="34"/>
    </row>
    <row r="955" spans="2:16" ht="11.25" customHeight="1">
      <c r="B955" s="23"/>
      <c r="K955"/>
      <c r="L955"/>
      <c r="M955"/>
      <c r="O955" s="70"/>
      <c r="P955" s="34"/>
    </row>
    <row r="956" spans="2:16" ht="11.25" customHeight="1">
      <c r="B956" s="23"/>
      <c r="K956"/>
      <c r="L956"/>
      <c r="M956"/>
      <c r="O956" s="70"/>
      <c r="P956" s="34"/>
    </row>
    <row r="957" spans="2:16" ht="11.25" customHeight="1">
      <c r="B957" s="23"/>
      <c r="K957"/>
      <c r="L957"/>
      <c r="M957"/>
      <c r="O957" s="70"/>
      <c r="P957" s="34"/>
    </row>
    <row r="958" spans="2:16" ht="11.25" customHeight="1">
      <c r="B958" s="23"/>
      <c r="K958"/>
      <c r="L958"/>
      <c r="M958"/>
      <c r="O958" s="70"/>
      <c r="P958" s="34"/>
    </row>
    <row r="959" spans="2:16" ht="11.25" customHeight="1">
      <c r="B959" s="23"/>
      <c r="K959"/>
      <c r="L959"/>
      <c r="M959"/>
      <c r="O959" s="70"/>
      <c r="P959" s="34"/>
    </row>
    <row r="960" spans="2:16" ht="11.25" customHeight="1">
      <c r="B960" s="23"/>
      <c r="K960"/>
      <c r="L960"/>
      <c r="M960"/>
      <c r="O960" s="70"/>
      <c r="P960" s="34"/>
    </row>
    <row r="961" spans="2:16" ht="11.25" customHeight="1">
      <c r="B961" s="23"/>
      <c r="K961"/>
      <c r="L961"/>
      <c r="M961"/>
      <c r="O961" s="70"/>
      <c r="P961" s="34"/>
    </row>
    <row r="962" spans="2:16" ht="11.25" customHeight="1">
      <c r="B962" s="23"/>
      <c r="K962"/>
      <c r="L962"/>
      <c r="M962"/>
      <c r="O962" s="70"/>
      <c r="P962" s="34"/>
    </row>
    <row r="963" spans="2:16" ht="11.25" customHeight="1">
      <c r="B963" s="23"/>
      <c r="K963"/>
      <c r="L963"/>
      <c r="M963"/>
      <c r="O963" s="70"/>
      <c r="P963" s="34"/>
    </row>
    <row r="964" spans="2:16" ht="11.25" customHeight="1">
      <c r="B964" s="23"/>
      <c r="K964"/>
      <c r="L964"/>
      <c r="M964"/>
      <c r="O964" s="70"/>
      <c r="P964" s="34"/>
    </row>
    <row r="965" spans="2:16" ht="11.25" customHeight="1">
      <c r="B965" s="23"/>
      <c r="K965"/>
      <c r="L965"/>
      <c r="M965"/>
      <c r="O965" s="70"/>
      <c r="P965" s="34"/>
    </row>
    <row r="966" spans="2:16" ht="11.25" customHeight="1">
      <c r="B966" s="23"/>
      <c r="K966"/>
      <c r="L966"/>
      <c r="M966"/>
      <c r="O966" s="70"/>
      <c r="P966" s="34"/>
    </row>
    <row r="967" spans="2:16" ht="11.25" customHeight="1">
      <c r="B967" s="23"/>
      <c r="K967"/>
      <c r="L967"/>
      <c r="M967"/>
      <c r="O967" s="70"/>
      <c r="P967" s="34"/>
    </row>
    <row r="968" spans="2:16" ht="11.25" customHeight="1">
      <c r="B968" s="23"/>
      <c r="K968"/>
      <c r="L968"/>
      <c r="M968"/>
      <c r="O968" s="70"/>
      <c r="P968" s="34"/>
    </row>
    <row r="969" spans="2:16" ht="11.25" customHeight="1">
      <c r="B969" s="23"/>
      <c r="K969"/>
      <c r="L969"/>
      <c r="M969"/>
      <c r="O969" s="70"/>
      <c r="P969" s="34"/>
    </row>
    <row r="970" spans="2:16" ht="11.25" customHeight="1">
      <c r="B970" s="23"/>
      <c r="K970"/>
      <c r="L970"/>
      <c r="M970"/>
      <c r="O970" s="70"/>
      <c r="P970" s="34"/>
    </row>
    <row r="971" spans="2:16" ht="11.25" customHeight="1">
      <c r="B971" s="23"/>
      <c r="K971"/>
      <c r="L971"/>
      <c r="M971"/>
      <c r="O971" s="70"/>
      <c r="P971" s="34"/>
    </row>
    <row r="972" spans="2:16" ht="11.25" customHeight="1">
      <c r="B972" s="23"/>
      <c r="K972"/>
      <c r="L972"/>
      <c r="M972"/>
      <c r="O972" s="70"/>
      <c r="P972" s="34"/>
    </row>
    <row r="973" spans="2:16" ht="11.25" customHeight="1">
      <c r="B973" s="23"/>
      <c r="K973"/>
      <c r="L973"/>
      <c r="M973"/>
      <c r="O973" s="70"/>
      <c r="P973" s="34"/>
    </row>
    <row r="974" spans="2:16" ht="11.25" customHeight="1">
      <c r="B974" s="23"/>
      <c r="K974"/>
      <c r="L974"/>
      <c r="M974"/>
      <c r="O974" s="70"/>
      <c r="P974" s="34"/>
    </row>
    <row r="975" spans="2:16" ht="11.25" customHeight="1">
      <c r="B975" s="23"/>
      <c r="K975"/>
      <c r="L975"/>
      <c r="M975"/>
      <c r="O975" s="70"/>
      <c r="P975" s="34"/>
    </row>
    <row r="976" spans="2:16" ht="11.25" customHeight="1">
      <c r="B976" s="23"/>
      <c r="K976"/>
      <c r="L976"/>
      <c r="M976"/>
      <c r="O976" s="70"/>
      <c r="P976" s="34"/>
    </row>
    <row r="977" spans="2:16" ht="11.25" customHeight="1">
      <c r="B977" s="23"/>
      <c r="K977"/>
      <c r="L977"/>
      <c r="M977"/>
      <c r="O977" s="70"/>
      <c r="P977" s="34"/>
    </row>
    <row r="978" spans="2:16" ht="11.25" customHeight="1">
      <c r="B978" s="23"/>
      <c r="K978"/>
      <c r="L978"/>
      <c r="M978"/>
      <c r="O978" s="70"/>
      <c r="P978" s="34"/>
    </row>
    <row r="979" spans="2:16" ht="11.25" customHeight="1">
      <c r="B979" s="23"/>
      <c r="K979"/>
      <c r="L979"/>
      <c r="M979"/>
      <c r="O979" s="70"/>
      <c r="P979" s="34"/>
    </row>
    <row r="980" spans="2:16" ht="11.25" customHeight="1">
      <c r="B980" s="23"/>
      <c r="K980"/>
      <c r="L980"/>
      <c r="M980"/>
      <c r="O980" s="70"/>
      <c r="P980" s="34"/>
    </row>
    <row r="981" spans="2:16" ht="11.25" customHeight="1">
      <c r="B981" s="23"/>
      <c r="K981"/>
      <c r="L981"/>
      <c r="M981"/>
      <c r="O981" s="70"/>
      <c r="P981" s="34"/>
    </row>
    <row r="982" spans="2:16" ht="11.25" customHeight="1">
      <c r="B982" s="23"/>
      <c r="K982"/>
      <c r="L982"/>
      <c r="M982"/>
      <c r="O982" s="70"/>
      <c r="P982" s="34"/>
    </row>
    <row r="983" spans="2:16" ht="11.25" customHeight="1">
      <c r="B983" s="23"/>
      <c r="K983"/>
      <c r="L983"/>
      <c r="M983"/>
      <c r="O983" s="70"/>
      <c r="P983" s="34"/>
    </row>
    <row r="984" spans="2:16" ht="11.25" customHeight="1">
      <c r="B984" s="23"/>
      <c r="K984"/>
      <c r="L984"/>
      <c r="M984"/>
      <c r="O984" s="70"/>
      <c r="P984" s="34"/>
    </row>
    <row r="985" spans="2:16" ht="11.25" customHeight="1">
      <c r="B985" s="23"/>
      <c r="K985"/>
      <c r="L985"/>
      <c r="M985"/>
      <c r="O985" s="70"/>
      <c r="P985" s="34"/>
    </row>
    <row r="986" spans="2:16" ht="11.25" customHeight="1">
      <c r="B986" s="23"/>
      <c r="K986"/>
      <c r="L986"/>
      <c r="M986"/>
      <c r="O986" s="70"/>
      <c r="P986" s="34"/>
    </row>
    <row r="987" spans="2:16" ht="11.25" customHeight="1">
      <c r="B987" s="23"/>
      <c r="K987"/>
      <c r="L987"/>
      <c r="M987"/>
      <c r="O987" s="70"/>
      <c r="P987" s="34"/>
    </row>
    <row r="988" spans="2:16" ht="11.25" customHeight="1">
      <c r="B988" s="23"/>
      <c r="K988"/>
      <c r="L988"/>
      <c r="M988"/>
      <c r="O988" s="70"/>
      <c r="P988" s="34"/>
    </row>
    <row r="989" spans="2:16" ht="11.25" customHeight="1">
      <c r="B989" s="23"/>
      <c r="K989"/>
      <c r="L989"/>
      <c r="M989"/>
      <c r="O989" s="70"/>
      <c r="P989" s="34"/>
    </row>
    <row r="990" spans="2:16" ht="11.25" customHeight="1">
      <c r="B990" s="23"/>
      <c r="K990"/>
      <c r="L990"/>
      <c r="M990"/>
      <c r="O990" s="70"/>
      <c r="P990" s="34"/>
    </row>
    <row r="991" spans="2:16" ht="11.25" customHeight="1">
      <c r="B991" s="23"/>
      <c r="K991"/>
      <c r="L991"/>
      <c r="M991"/>
      <c r="O991" s="70"/>
      <c r="P991" s="34"/>
    </row>
    <row r="992" spans="2:16" ht="11.25" customHeight="1">
      <c r="B992" s="23"/>
      <c r="K992"/>
      <c r="L992"/>
      <c r="M992"/>
      <c r="O992" s="70"/>
      <c r="P992" s="34"/>
    </row>
    <row r="993" spans="2:16" ht="11.25" customHeight="1">
      <c r="B993" s="23"/>
      <c r="K993"/>
      <c r="L993"/>
      <c r="M993"/>
      <c r="O993" s="70"/>
      <c r="P993" s="34"/>
    </row>
    <row r="994" spans="2:16" ht="11.25" customHeight="1">
      <c r="B994" s="23"/>
      <c r="K994"/>
      <c r="L994"/>
      <c r="M994"/>
      <c r="O994" s="70"/>
      <c r="P994" s="34"/>
    </row>
    <row r="995" spans="2:16" ht="11.25" customHeight="1">
      <c r="B995" s="23"/>
      <c r="K995"/>
      <c r="L995"/>
      <c r="M995"/>
      <c r="O995" s="70"/>
      <c r="P995" s="34"/>
    </row>
    <row r="996" spans="2:16" ht="11.25" customHeight="1">
      <c r="B996" s="23"/>
      <c r="K996"/>
      <c r="L996"/>
      <c r="M996"/>
      <c r="O996" s="70"/>
      <c r="P996" s="34"/>
    </row>
    <row r="997" spans="2:16" ht="11.25" customHeight="1">
      <c r="B997" s="23"/>
      <c r="K997"/>
      <c r="L997"/>
      <c r="M997"/>
      <c r="O997" s="70"/>
      <c r="P997" s="34"/>
    </row>
    <row r="998" spans="2:16" ht="11.25" customHeight="1">
      <c r="B998" s="23"/>
      <c r="K998"/>
      <c r="L998"/>
      <c r="M998"/>
      <c r="O998" s="70"/>
      <c r="P998" s="34"/>
    </row>
    <row r="999" spans="2:16" ht="11.25" customHeight="1">
      <c r="B999" s="23"/>
      <c r="K999"/>
      <c r="L999"/>
      <c r="M999"/>
      <c r="O999" s="70"/>
      <c r="P999" s="34"/>
    </row>
    <row r="1000" spans="2:16" ht="11.25" customHeight="1">
      <c r="B1000" s="23"/>
      <c r="K1000"/>
      <c r="L1000"/>
      <c r="M1000"/>
      <c r="O1000" s="70"/>
      <c r="P1000" s="34"/>
    </row>
    <row r="1001" spans="2:16" ht="11.25" customHeight="1">
      <c r="B1001" s="23"/>
      <c r="K1001"/>
      <c r="L1001"/>
      <c r="M1001"/>
      <c r="O1001" s="70"/>
      <c r="P1001" s="34"/>
    </row>
    <row r="1002" spans="2:16" ht="11.25" customHeight="1">
      <c r="B1002" s="23"/>
      <c r="K1002"/>
      <c r="L1002"/>
      <c r="M1002"/>
      <c r="O1002" s="70"/>
      <c r="P1002" s="34"/>
    </row>
    <row r="1003" spans="2:16" ht="11.25" customHeight="1">
      <c r="B1003" s="23"/>
      <c r="K1003"/>
      <c r="L1003"/>
      <c r="M1003"/>
      <c r="O1003" s="70"/>
      <c r="P1003" s="34"/>
    </row>
    <row r="1004" spans="2:16" ht="11.25" customHeight="1">
      <c r="B1004" s="23"/>
      <c r="K1004"/>
      <c r="L1004"/>
      <c r="M1004"/>
      <c r="O1004" s="70"/>
      <c r="P1004" s="34"/>
    </row>
    <row r="1005" spans="2:16" ht="11.25" customHeight="1">
      <c r="B1005" s="23"/>
      <c r="K1005"/>
      <c r="L1005"/>
      <c r="M1005"/>
      <c r="O1005" s="70"/>
      <c r="P1005" s="34"/>
    </row>
    <row r="1006" spans="2:16" ht="11.25" customHeight="1">
      <c r="B1006" s="23"/>
      <c r="K1006"/>
      <c r="L1006"/>
      <c r="M1006"/>
      <c r="O1006" s="70"/>
      <c r="P1006" s="34"/>
    </row>
    <row r="1007" spans="2:16" ht="11.25" customHeight="1">
      <c r="B1007" s="23"/>
      <c r="K1007"/>
      <c r="L1007"/>
      <c r="M1007"/>
      <c r="O1007" s="70"/>
      <c r="P1007" s="34"/>
    </row>
    <row r="1008" spans="2:16" ht="11.25" customHeight="1">
      <c r="B1008" s="23"/>
      <c r="K1008"/>
      <c r="L1008"/>
      <c r="M1008"/>
      <c r="O1008" s="70"/>
      <c r="P1008" s="34"/>
    </row>
    <row r="1009" spans="2:16" ht="11.25" customHeight="1">
      <c r="B1009" s="23"/>
      <c r="K1009"/>
      <c r="L1009"/>
      <c r="M1009"/>
      <c r="O1009" s="70"/>
      <c r="P1009" s="34"/>
    </row>
    <row r="1010" spans="2:16" ht="11.25" customHeight="1">
      <c r="B1010" s="23"/>
      <c r="K1010"/>
      <c r="L1010"/>
      <c r="M1010"/>
      <c r="O1010" s="70"/>
      <c r="P1010" s="34"/>
    </row>
    <row r="1011" spans="2:16" ht="11.25" customHeight="1">
      <c r="B1011" s="23"/>
      <c r="K1011"/>
      <c r="L1011"/>
      <c r="M1011"/>
      <c r="O1011" s="70"/>
      <c r="P1011" s="34"/>
    </row>
    <row r="1012" spans="2:16" ht="11.25" customHeight="1">
      <c r="B1012" s="23"/>
      <c r="K1012"/>
      <c r="L1012"/>
      <c r="M1012"/>
      <c r="O1012" s="70"/>
      <c r="P1012" s="34"/>
    </row>
    <row r="1013" spans="2:16" ht="11.25" customHeight="1">
      <c r="B1013" s="23"/>
      <c r="K1013"/>
      <c r="L1013"/>
      <c r="M1013"/>
      <c r="O1013" s="70"/>
      <c r="P1013" s="34"/>
    </row>
    <row r="1014" spans="2:16" ht="11.25" customHeight="1">
      <c r="B1014" s="23"/>
      <c r="K1014"/>
      <c r="L1014"/>
      <c r="M1014"/>
      <c r="O1014" s="70"/>
      <c r="P1014" s="34"/>
    </row>
    <row r="1015" spans="2:16" ht="11.25" customHeight="1">
      <c r="B1015" s="23"/>
      <c r="K1015"/>
      <c r="L1015"/>
      <c r="M1015"/>
      <c r="O1015" s="70"/>
      <c r="P1015" s="34"/>
    </row>
    <row r="1016" spans="2:16" ht="11.25" customHeight="1">
      <c r="B1016" s="23"/>
      <c r="K1016"/>
      <c r="L1016"/>
      <c r="M1016"/>
      <c r="O1016" s="70"/>
      <c r="P1016" s="34"/>
    </row>
    <row r="1017" spans="2:16" ht="11.25" customHeight="1">
      <c r="B1017" s="23"/>
      <c r="K1017"/>
      <c r="L1017"/>
      <c r="M1017"/>
      <c r="O1017" s="70"/>
      <c r="P1017" s="34"/>
    </row>
    <row r="1018" spans="2:16" ht="11.25" customHeight="1">
      <c r="B1018" s="23"/>
      <c r="K1018"/>
      <c r="L1018"/>
      <c r="M1018"/>
      <c r="O1018" s="70"/>
      <c r="P1018" s="34"/>
    </row>
    <row r="1019" spans="2:16" ht="11.25" customHeight="1">
      <c r="B1019" s="23"/>
      <c r="K1019"/>
      <c r="L1019"/>
      <c r="M1019"/>
      <c r="O1019" s="70"/>
      <c r="P1019" s="34"/>
    </row>
    <row r="1020" spans="2:16" ht="11.25" customHeight="1">
      <c r="B1020" s="23"/>
      <c r="K1020"/>
      <c r="L1020"/>
      <c r="M1020"/>
      <c r="O1020" s="70"/>
      <c r="P1020" s="34"/>
    </row>
    <row r="1021" spans="2:16" ht="11.25" customHeight="1">
      <c r="B1021" s="23"/>
      <c r="K1021"/>
      <c r="L1021"/>
      <c r="M1021"/>
      <c r="O1021" s="70"/>
      <c r="P1021" s="34"/>
    </row>
    <row r="1022" spans="2:16" ht="11.25" customHeight="1">
      <c r="B1022" s="23"/>
      <c r="K1022"/>
      <c r="L1022"/>
      <c r="M1022"/>
      <c r="O1022" s="70"/>
      <c r="P1022" s="34"/>
    </row>
    <row r="1023" spans="2:16" ht="11.25" customHeight="1">
      <c r="B1023" s="23"/>
      <c r="K1023"/>
      <c r="L1023"/>
      <c r="M1023"/>
      <c r="O1023" s="70"/>
      <c r="P1023" s="34"/>
    </row>
    <row r="1024" spans="2:16" ht="11.25" customHeight="1">
      <c r="B1024" s="23"/>
      <c r="K1024"/>
      <c r="L1024"/>
      <c r="M1024"/>
      <c r="O1024" s="70"/>
      <c r="P1024" s="34"/>
    </row>
    <row r="1025" spans="2:16" ht="11.25" customHeight="1">
      <c r="B1025" s="23"/>
      <c r="K1025"/>
      <c r="L1025"/>
      <c r="M1025"/>
      <c r="O1025" s="70"/>
      <c r="P1025" s="34"/>
    </row>
    <row r="1026" spans="2:16" ht="11.25" customHeight="1">
      <c r="B1026" s="23"/>
      <c r="K1026"/>
      <c r="L1026"/>
      <c r="M1026"/>
      <c r="O1026" s="70"/>
      <c r="P1026" s="34"/>
    </row>
    <row r="1027" spans="2:16" ht="11.25" customHeight="1">
      <c r="B1027" s="23"/>
      <c r="K1027"/>
      <c r="L1027"/>
      <c r="M1027"/>
      <c r="O1027" s="70"/>
      <c r="P1027" s="34"/>
    </row>
    <row r="1028" spans="2:16" ht="11.25" customHeight="1">
      <c r="B1028" s="23"/>
      <c r="K1028"/>
      <c r="L1028"/>
      <c r="M1028"/>
      <c r="O1028" s="70"/>
      <c r="P1028" s="34"/>
    </row>
    <row r="1029" spans="2:16" ht="11.25" customHeight="1">
      <c r="B1029" s="23"/>
      <c r="K1029"/>
      <c r="L1029"/>
      <c r="M1029"/>
      <c r="O1029" s="70"/>
      <c r="P1029" s="34"/>
    </row>
    <row r="1030" spans="2:16" ht="11.25" customHeight="1">
      <c r="B1030" s="23"/>
      <c r="K1030"/>
      <c r="L1030"/>
      <c r="M1030"/>
      <c r="O1030" s="70"/>
      <c r="P1030" s="34"/>
    </row>
    <row r="1031" spans="2:16" ht="11.25" customHeight="1">
      <c r="B1031" s="23"/>
      <c r="K1031"/>
      <c r="L1031"/>
      <c r="M1031"/>
      <c r="O1031" s="70"/>
      <c r="P1031" s="34"/>
    </row>
    <row r="1032" spans="2:16" ht="11.25" customHeight="1">
      <c r="B1032" s="23"/>
      <c r="K1032"/>
      <c r="L1032"/>
      <c r="M1032"/>
      <c r="O1032" s="70"/>
      <c r="P1032" s="34"/>
    </row>
    <row r="1033" spans="2:16" ht="11.25" customHeight="1">
      <c r="B1033" s="23"/>
      <c r="K1033"/>
      <c r="L1033"/>
      <c r="M1033"/>
      <c r="O1033" s="70"/>
      <c r="P1033" s="34"/>
    </row>
    <row r="1034" spans="2:16" ht="11.25" customHeight="1">
      <c r="B1034" s="23"/>
      <c r="K1034"/>
      <c r="L1034"/>
      <c r="M1034"/>
      <c r="O1034" s="70"/>
      <c r="P1034" s="34"/>
    </row>
    <row r="1035" spans="2:16" ht="11.25" customHeight="1">
      <c r="B1035" s="23"/>
      <c r="K1035"/>
      <c r="L1035"/>
      <c r="M1035"/>
      <c r="O1035" s="70"/>
      <c r="P1035" s="34"/>
    </row>
    <row r="1036" spans="2:16" ht="11.25" customHeight="1">
      <c r="B1036" s="23"/>
      <c r="K1036"/>
      <c r="L1036"/>
      <c r="M1036"/>
      <c r="O1036" s="70"/>
      <c r="P1036" s="34"/>
    </row>
    <row r="1037" spans="2:16" ht="11.25" customHeight="1">
      <c r="B1037" s="23"/>
      <c r="K1037"/>
      <c r="L1037"/>
      <c r="M1037"/>
      <c r="O1037" s="70"/>
      <c r="P1037" s="34"/>
    </row>
    <row r="1038" spans="2:16" ht="11.25" customHeight="1">
      <c r="B1038" s="23"/>
      <c r="K1038"/>
      <c r="L1038"/>
      <c r="M1038"/>
      <c r="O1038" s="70"/>
      <c r="P1038" s="34"/>
    </row>
    <row r="1039" spans="2:16" ht="11.25" customHeight="1">
      <c r="B1039" s="23"/>
      <c r="K1039"/>
      <c r="L1039"/>
      <c r="M1039"/>
      <c r="O1039" s="70"/>
      <c r="P1039" s="34"/>
    </row>
    <row r="1040" spans="2:16" ht="11.25" customHeight="1">
      <c r="B1040" s="23"/>
      <c r="K1040"/>
      <c r="L1040"/>
      <c r="M1040"/>
      <c r="O1040" s="70"/>
      <c r="P1040" s="34"/>
    </row>
    <row r="1041" spans="2:16" ht="11.25" customHeight="1">
      <c r="B1041" s="23"/>
      <c r="K1041"/>
      <c r="L1041"/>
      <c r="M1041"/>
      <c r="O1041" s="70"/>
      <c r="P1041" s="34"/>
    </row>
    <row r="1042" spans="2:16" ht="11.25" customHeight="1">
      <c r="B1042" s="23"/>
      <c r="K1042"/>
      <c r="L1042"/>
      <c r="M1042"/>
      <c r="O1042" s="70"/>
      <c r="P1042" s="34"/>
    </row>
    <row r="1043" spans="2:16" ht="11.25" customHeight="1">
      <c r="B1043" s="23"/>
      <c r="K1043"/>
      <c r="L1043"/>
      <c r="M1043"/>
      <c r="O1043" s="70"/>
      <c r="P1043" s="34"/>
    </row>
    <row r="1044" spans="2:16" ht="11.25" customHeight="1">
      <c r="B1044" s="23"/>
      <c r="K1044"/>
      <c r="L1044"/>
      <c r="M1044"/>
      <c r="O1044" s="70"/>
      <c r="P1044" s="34"/>
    </row>
    <row r="1045" spans="2:16" ht="11.25" customHeight="1">
      <c r="B1045" s="23"/>
      <c r="K1045"/>
      <c r="L1045"/>
      <c r="M1045"/>
      <c r="O1045" s="70"/>
      <c r="P1045" s="34"/>
    </row>
    <row r="1046" spans="2:16" ht="11.25" customHeight="1">
      <c r="B1046" s="23"/>
      <c r="K1046"/>
      <c r="L1046"/>
      <c r="M1046"/>
      <c r="O1046" s="70"/>
      <c r="P1046" s="34"/>
    </row>
    <row r="1047" spans="2:16" ht="11.25" customHeight="1">
      <c r="B1047" s="23"/>
      <c r="K1047"/>
      <c r="L1047"/>
      <c r="M1047"/>
      <c r="O1047" s="70"/>
      <c r="P1047" s="34"/>
    </row>
    <row r="1048" spans="2:16" ht="11.25" customHeight="1">
      <c r="B1048" s="23"/>
      <c r="K1048"/>
      <c r="L1048"/>
      <c r="M1048"/>
      <c r="O1048" s="70"/>
      <c r="P1048" s="34"/>
    </row>
    <row r="1049" spans="2:16" ht="11.25" customHeight="1">
      <c r="B1049" s="23"/>
      <c r="K1049"/>
      <c r="L1049"/>
      <c r="M1049"/>
      <c r="O1049" s="70"/>
      <c r="P1049" s="34"/>
    </row>
    <row r="1050" spans="2:16" ht="11.25" customHeight="1">
      <c r="B1050" s="23"/>
      <c r="K1050"/>
      <c r="L1050"/>
      <c r="M1050"/>
      <c r="O1050" s="70"/>
      <c r="P1050" s="34"/>
    </row>
    <row r="1051" spans="2:16" ht="11.25" customHeight="1">
      <c r="B1051" s="23"/>
      <c r="K1051"/>
      <c r="L1051"/>
      <c r="M1051"/>
      <c r="O1051" s="70"/>
      <c r="P1051" s="34"/>
    </row>
    <row r="1052" spans="2:16" ht="11.25" customHeight="1">
      <c r="B1052" s="23"/>
      <c r="K1052"/>
      <c r="L1052"/>
      <c r="M1052"/>
      <c r="O1052" s="70"/>
      <c r="P1052" s="34"/>
    </row>
    <row r="1053" spans="2:16" ht="11.25" customHeight="1">
      <c r="B1053" s="23"/>
      <c r="K1053"/>
      <c r="L1053"/>
      <c r="M1053"/>
      <c r="O1053" s="70"/>
      <c r="P1053" s="34"/>
    </row>
    <row r="1054" spans="2:16" ht="11.25" customHeight="1">
      <c r="B1054" s="23"/>
      <c r="K1054"/>
      <c r="L1054"/>
      <c r="M1054"/>
      <c r="O1054" s="70"/>
      <c r="P1054" s="34"/>
    </row>
    <row r="1055" spans="2:16" ht="11.25" customHeight="1">
      <c r="B1055" s="23"/>
      <c r="K1055"/>
      <c r="L1055"/>
      <c r="M1055"/>
      <c r="O1055" s="70"/>
      <c r="P1055" s="34"/>
    </row>
    <row r="1056" spans="2:16" ht="11.25" customHeight="1">
      <c r="B1056" s="23"/>
      <c r="K1056"/>
      <c r="L1056"/>
      <c r="M1056"/>
      <c r="O1056" s="70"/>
      <c r="P1056" s="34"/>
    </row>
    <row r="1057" spans="2:16" ht="11.25" customHeight="1">
      <c r="B1057" s="23"/>
      <c r="K1057"/>
      <c r="L1057"/>
      <c r="M1057"/>
      <c r="O1057" s="70"/>
      <c r="P1057" s="34"/>
    </row>
    <row r="1058" spans="2:16" ht="11.25" customHeight="1">
      <c r="B1058" s="23"/>
      <c r="K1058"/>
      <c r="L1058"/>
      <c r="M1058"/>
      <c r="O1058" s="70"/>
      <c r="P1058" s="34"/>
    </row>
    <row r="1059" spans="2:16" ht="11.25" customHeight="1">
      <c r="B1059" s="23"/>
      <c r="K1059"/>
      <c r="L1059"/>
      <c r="M1059"/>
      <c r="O1059" s="70"/>
      <c r="P1059" s="34"/>
    </row>
    <row r="1060" spans="2:16" ht="11.25" customHeight="1">
      <c r="B1060" s="23"/>
      <c r="K1060"/>
      <c r="L1060"/>
      <c r="M1060"/>
      <c r="O1060" s="70"/>
      <c r="P1060" s="34"/>
    </row>
    <row r="1061" spans="2:16" ht="11.25" customHeight="1">
      <c r="B1061" s="23"/>
      <c r="K1061"/>
      <c r="L1061"/>
      <c r="M1061"/>
      <c r="O1061" s="70"/>
      <c r="P1061" s="34"/>
    </row>
    <row r="1062" spans="2:16" ht="11.25" customHeight="1">
      <c r="B1062" s="23"/>
      <c r="K1062"/>
      <c r="L1062"/>
      <c r="M1062"/>
      <c r="O1062" s="70"/>
      <c r="P1062" s="34"/>
    </row>
    <row r="1063" spans="2:16" ht="11.25" customHeight="1">
      <c r="B1063" s="23"/>
      <c r="K1063"/>
      <c r="L1063"/>
      <c r="M1063"/>
      <c r="O1063" s="70"/>
      <c r="P1063" s="34"/>
    </row>
    <row r="1064" spans="2:16" ht="11.25" customHeight="1">
      <c r="B1064" s="23"/>
      <c r="K1064"/>
      <c r="L1064"/>
      <c r="M1064"/>
      <c r="O1064" s="70"/>
      <c r="P1064" s="34"/>
    </row>
    <row r="1065" spans="2:16" ht="11.25" customHeight="1">
      <c r="B1065" s="23"/>
      <c r="K1065"/>
      <c r="L1065"/>
      <c r="M1065"/>
      <c r="O1065" s="70"/>
      <c r="P1065" s="34"/>
    </row>
    <row r="1066" spans="2:16" ht="11.25" customHeight="1">
      <c r="B1066" s="23"/>
      <c r="K1066"/>
      <c r="L1066"/>
      <c r="M1066"/>
      <c r="O1066" s="70"/>
      <c r="P1066" s="34"/>
    </row>
    <row r="1067" spans="2:16" ht="11.25" customHeight="1">
      <c r="B1067" s="23"/>
      <c r="K1067"/>
      <c r="L1067"/>
      <c r="M1067"/>
      <c r="O1067" s="70"/>
      <c r="P1067" s="34"/>
    </row>
    <row r="1068" spans="2:16" ht="11.25" customHeight="1">
      <c r="B1068" s="23"/>
      <c r="K1068"/>
      <c r="L1068"/>
      <c r="M1068"/>
      <c r="O1068" s="70"/>
      <c r="P1068" s="34"/>
    </row>
    <row r="1069" spans="2:16" ht="11.25" customHeight="1">
      <c r="B1069" s="23"/>
      <c r="K1069"/>
      <c r="L1069"/>
      <c r="M1069"/>
      <c r="O1069" s="70"/>
      <c r="P1069" s="34"/>
    </row>
    <row r="1070" spans="2:16" ht="11.25" customHeight="1">
      <c r="B1070" s="23"/>
      <c r="K1070"/>
      <c r="L1070"/>
      <c r="M1070"/>
      <c r="O1070" s="70"/>
      <c r="P1070" s="34"/>
    </row>
    <row r="1071" spans="2:16" ht="11.25" customHeight="1">
      <c r="B1071" s="23"/>
      <c r="K1071"/>
      <c r="L1071"/>
      <c r="M1071"/>
      <c r="O1071" s="70"/>
      <c r="P1071" s="34"/>
    </row>
    <row r="1072" spans="2:16" ht="11.25" customHeight="1">
      <c r="B1072" s="23"/>
      <c r="K1072"/>
      <c r="L1072"/>
      <c r="M1072"/>
      <c r="O1072" s="70"/>
      <c r="P1072" s="34"/>
    </row>
    <row r="1073" spans="2:16" ht="11.25" customHeight="1">
      <c r="B1073" s="23"/>
      <c r="K1073"/>
      <c r="L1073"/>
      <c r="M1073"/>
      <c r="O1073" s="70"/>
      <c r="P1073" s="34"/>
    </row>
    <row r="1074" spans="2:16" ht="11.25" customHeight="1">
      <c r="B1074" s="23"/>
      <c r="K1074"/>
      <c r="L1074"/>
      <c r="M1074"/>
      <c r="O1074" s="70"/>
      <c r="P1074" s="34"/>
    </row>
    <row r="1075" spans="2:16" ht="11.25" customHeight="1">
      <c r="B1075" s="23"/>
      <c r="K1075"/>
      <c r="L1075"/>
      <c r="M1075"/>
      <c r="O1075" s="70"/>
      <c r="P1075" s="34"/>
    </row>
    <row r="1076" spans="2:16" ht="11.25" customHeight="1">
      <c r="B1076" s="23"/>
      <c r="K1076"/>
      <c r="L1076"/>
      <c r="M1076"/>
      <c r="O1076" s="70"/>
      <c r="P1076" s="34"/>
    </row>
    <row r="1077" spans="2:16" ht="11.25" customHeight="1">
      <c r="B1077" s="23"/>
      <c r="K1077"/>
      <c r="L1077"/>
      <c r="M1077"/>
      <c r="O1077" s="70"/>
      <c r="P1077" s="34"/>
    </row>
    <row r="1078" spans="2:16" ht="11.25" customHeight="1">
      <c r="B1078" s="23"/>
      <c r="K1078"/>
      <c r="L1078"/>
      <c r="M1078"/>
      <c r="O1078" s="70"/>
      <c r="P1078" s="34"/>
    </row>
    <row r="1079" spans="2:16" ht="11.25" customHeight="1">
      <c r="B1079" s="23"/>
      <c r="K1079"/>
      <c r="L1079"/>
      <c r="M1079"/>
      <c r="O1079" s="70"/>
      <c r="P1079" s="34"/>
    </row>
    <row r="1080" spans="2:16" ht="11.25" customHeight="1">
      <c r="B1080" s="23"/>
      <c r="K1080"/>
      <c r="L1080"/>
      <c r="M1080"/>
      <c r="O1080" s="70"/>
      <c r="P1080" s="34"/>
    </row>
    <row r="1081" spans="2:16" ht="11.25" customHeight="1">
      <c r="B1081" s="23"/>
      <c r="K1081"/>
      <c r="L1081"/>
      <c r="M1081"/>
      <c r="O1081" s="70"/>
      <c r="P1081" s="34"/>
    </row>
    <row r="1082" spans="2:16" ht="11.25" customHeight="1">
      <c r="B1082" s="23"/>
      <c r="K1082"/>
      <c r="L1082"/>
      <c r="M1082"/>
      <c r="O1082" s="70"/>
      <c r="P1082" s="34"/>
    </row>
    <row r="1083" spans="2:16" ht="11.25" customHeight="1">
      <c r="B1083" s="23"/>
      <c r="K1083"/>
      <c r="L1083"/>
      <c r="M1083"/>
      <c r="O1083" s="70"/>
      <c r="P1083" s="34"/>
    </row>
    <row r="1084" spans="2:16" ht="11.25" customHeight="1">
      <c r="B1084" s="23"/>
      <c r="K1084"/>
      <c r="L1084"/>
      <c r="M1084"/>
      <c r="O1084" s="70"/>
      <c r="P1084" s="34"/>
    </row>
    <row r="1085" spans="2:16" ht="11.25" customHeight="1">
      <c r="B1085" s="23"/>
      <c r="K1085"/>
      <c r="L1085"/>
      <c r="M1085"/>
      <c r="O1085" s="70"/>
      <c r="P1085" s="34"/>
    </row>
    <row r="1086" spans="2:16" ht="11.25" customHeight="1">
      <c r="B1086" s="23"/>
      <c r="K1086"/>
      <c r="L1086"/>
      <c r="M1086"/>
      <c r="O1086" s="70"/>
      <c r="P1086" s="34"/>
    </row>
    <row r="1087" spans="2:16" ht="11.25" customHeight="1">
      <c r="B1087" s="23"/>
      <c r="K1087"/>
      <c r="L1087"/>
      <c r="M1087"/>
      <c r="O1087" s="70"/>
      <c r="P1087" s="34"/>
    </row>
    <row r="1088" spans="2:16" ht="11.25" customHeight="1">
      <c r="B1088" s="23"/>
      <c r="K1088"/>
      <c r="L1088"/>
      <c r="M1088"/>
      <c r="O1088" s="70"/>
      <c r="P1088" s="34"/>
    </row>
    <row r="1089" spans="2:16" ht="11.25" customHeight="1">
      <c r="B1089" s="23"/>
      <c r="K1089"/>
      <c r="L1089"/>
      <c r="M1089"/>
      <c r="O1089" s="70"/>
      <c r="P1089" s="34"/>
    </row>
    <row r="1090" spans="2:16" ht="11.25" customHeight="1">
      <c r="B1090" s="23"/>
      <c r="K1090"/>
      <c r="L1090"/>
      <c r="M1090"/>
      <c r="O1090" s="70"/>
      <c r="P1090" s="34"/>
    </row>
    <row r="1091" spans="2:16" ht="11.25" customHeight="1">
      <c r="B1091" s="23"/>
      <c r="K1091"/>
      <c r="L1091"/>
      <c r="M1091"/>
      <c r="O1091" s="70"/>
      <c r="P1091" s="34"/>
    </row>
    <row r="1092" spans="2:16" ht="11.25" customHeight="1">
      <c r="B1092" s="23"/>
      <c r="K1092"/>
      <c r="L1092"/>
      <c r="M1092"/>
      <c r="O1092" s="70"/>
      <c r="P1092" s="34"/>
    </row>
    <row r="1093" spans="2:16" ht="11.25" customHeight="1">
      <c r="B1093" s="23"/>
      <c r="K1093"/>
      <c r="L1093"/>
      <c r="M1093"/>
      <c r="O1093" s="70"/>
      <c r="P1093" s="34"/>
    </row>
    <row r="1094" spans="2:16" ht="11.25" customHeight="1">
      <c r="B1094" s="23"/>
      <c r="K1094"/>
      <c r="L1094"/>
      <c r="M1094"/>
      <c r="O1094" s="70"/>
      <c r="P1094" s="34"/>
    </row>
    <row r="1095" spans="2:16" ht="11.25" customHeight="1">
      <c r="B1095" s="23"/>
      <c r="K1095"/>
      <c r="L1095"/>
      <c r="M1095"/>
      <c r="O1095" s="70"/>
      <c r="P1095" s="34"/>
    </row>
    <row r="1096" spans="2:16" ht="11.25" customHeight="1">
      <c r="B1096" s="23"/>
      <c r="K1096"/>
      <c r="L1096"/>
      <c r="M1096"/>
      <c r="O1096" s="70"/>
      <c r="P1096" s="34"/>
    </row>
    <row r="1097" spans="2:16" ht="11.25" customHeight="1">
      <c r="B1097" s="23"/>
      <c r="K1097"/>
      <c r="L1097"/>
      <c r="M1097"/>
      <c r="O1097" s="70"/>
      <c r="P1097" s="34"/>
    </row>
    <row r="1098" spans="2:16" ht="11.25" customHeight="1">
      <c r="B1098" s="23"/>
      <c r="K1098"/>
      <c r="L1098"/>
      <c r="M1098"/>
      <c r="O1098" s="70"/>
      <c r="P1098" s="34"/>
    </row>
    <row r="1099" spans="2:16" ht="11.25" customHeight="1">
      <c r="B1099" s="23"/>
      <c r="K1099"/>
      <c r="L1099"/>
      <c r="M1099"/>
      <c r="O1099" s="70"/>
      <c r="P1099" s="34"/>
    </row>
    <row r="1100" spans="2:16" ht="11.25" customHeight="1">
      <c r="B1100" s="23"/>
      <c r="K1100"/>
      <c r="L1100"/>
      <c r="M1100"/>
      <c r="O1100" s="70"/>
      <c r="P1100" s="34"/>
    </row>
    <row r="1101" spans="2:16" ht="11.25" customHeight="1">
      <c r="B1101" s="23"/>
      <c r="K1101"/>
      <c r="L1101"/>
      <c r="M1101"/>
      <c r="O1101" s="70"/>
      <c r="P1101" s="34"/>
    </row>
    <row r="1102" spans="2:16" ht="11.25" customHeight="1">
      <c r="B1102" s="23"/>
      <c r="K1102"/>
      <c r="L1102"/>
      <c r="M1102"/>
      <c r="O1102" s="70"/>
      <c r="P1102" s="34"/>
    </row>
    <row r="1103" spans="2:16" ht="11.25" customHeight="1">
      <c r="B1103" s="23"/>
      <c r="K1103"/>
      <c r="L1103"/>
      <c r="M1103"/>
      <c r="O1103" s="70"/>
      <c r="P1103" s="34"/>
    </row>
    <row r="1104" spans="2:16" ht="11.25" customHeight="1">
      <c r="B1104" s="23"/>
      <c r="K1104"/>
      <c r="L1104"/>
      <c r="M1104"/>
      <c r="O1104" s="70"/>
      <c r="P1104" s="34"/>
    </row>
    <row r="1105" spans="2:16" ht="11.25" customHeight="1">
      <c r="B1105" s="23"/>
      <c r="K1105"/>
      <c r="L1105"/>
      <c r="M1105"/>
      <c r="O1105" s="70"/>
      <c r="P1105" s="34"/>
    </row>
    <row r="1106" spans="2:16" ht="11.25" customHeight="1">
      <c r="B1106" s="23"/>
      <c r="K1106"/>
      <c r="L1106"/>
      <c r="M1106"/>
      <c r="O1106" s="70"/>
      <c r="P1106" s="34"/>
    </row>
    <row r="1107" spans="2:16" ht="11.25" customHeight="1">
      <c r="B1107" s="23"/>
      <c r="K1107"/>
      <c r="L1107"/>
      <c r="M1107"/>
      <c r="O1107" s="70"/>
      <c r="P1107" s="34"/>
    </row>
    <row r="1108" spans="2:16" ht="11.25" customHeight="1">
      <c r="B1108" s="23"/>
      <c r="K1108"/>
      <c r="L1108"/>
      <c r="M1108"/>
      <c r="O1108" s="70"/>
      <c r="P1108" s="34"/>
    </row>
    <row r="1109" spans="2:16" ht="11.25" customHeight="1">
      <c r="B1109" s="23"/>
      <c r="K1109"/>
      <c r="L1109"/>
      <c r="M1109"/>
      <c r="O1109" s="70"/>
      <c r="P1109" s="34"/>
    </row>
    <row r="1110" spans="2:16" ht="11.25" customHeight="1">
      <c r="B1110" s="23"/>
      <c r="K1110"/>
      <c r="L1110"/>
      <c r="M1110"/>
      <c r="O1110" s="70"/>
      <c r="P1110" s="34"/>
    </row>
    <row r="1111" spans="2:16" ht="11.25" customHeight="1">
      <c r="B1111" s="23"/>
      <c r="K1111"/>
      <c r="L1111"/>
      <c r="M1111"/>
      <c r="O1111" s="70"/>
      <c r="P1111" s="34"/>
    </row>
    <row r="1112" spans="2:16" ht="11.25" customHeight="1">
      <c r="B1112" s="23"/>
      <c r="K1112"/>
      <c r="L1112"/>
      <c r="M1112"/>
      <c r="O1112" s="70"/>
      <c r="P1112" s="34"/>
    </row>
    <row r="1113" spans="2:16" ht="11.25" customHeight="1">
      <c r="B1113" s="23"/>
      <c r="K1113"/>
      <c r="L1113"/>
      <c r="M1113"/>
      <c r="O1113" s="70"/>
      <c r="P1113" s="34"/>
    </row>
    <row r="1114" spans="2:16" ht="11.25" customHeight="1">
      <c r="B1114" s="23"/>
      <c r="K1114"/>
      <c r="L1114"/>
      <c r="M1114"/>
      <c r="O1114" s="70"/>
      <c r="P1114" s="34"/>
    </row>
    <row r="1115" spans="2:16" ht="11.25" customHeight="1">
      <c r="B1115" s="23"/>
      <c r="K1115"/>
      <c r="L1115"/>
      <c r="M1115"/>
      <c r="O1115" s="70"/>
      <c r="P1115" s="34"/>
    </row>
    <row r="1116" spans="2:16" ht="11.25" customHeight="1">
      <c r="B1116" s="23"/>
      <c r="K1116"/>
      <c r="L1116"/>
      <c r="M1116"/>
      <c r="O1116" s="70"/>
      <c r="P1116" s="34"/>
    </row>
    <row r="1117" spans="2:16" ht="11.25" customHeight="1">
      <c r="B1117" s="23"/>
      <c r="K1117"/>
      <c r="L1117"/>
      <c r="M1117"/>
      <c r="O1117" s="70"/>
      <c r="P1117" s="34"/>
    </row>
    <row r="1118" spans="2:16" ht="11.25" customHeight="1">
      <c r="B1118" s="23"/>
      <c r="K1118"/>
      <c r="L1118"/>
      <c r="M1118"/>
      <c r="O1118" s="70"/>
      <c r="P1118" s="34"/>
    </row>
    <row r="1119" spans="2:16" ht="11.25" customHeight="1">
      <c r="B1119" s="23"/>
      <c r="K1119"/>
      <c r="L1119"/>
      <c r="M1119"/>
      <c r="O1119" s="70"/>
      <c r="P1119" s="34"/>
    </row>
    <row r="1120" spans="2:16" ht="11.25" customHeight="1">
      <c r="B1120" s="23"/>
      <c r="K1120"/>
      <c r="L1120"/>
      <c r="M1120"/>
      <c r="O1120" s="70"/>
      <c r="P1120" s="34"/>
    </row>
    <row r="1121" spans="2:16" ht="11.25" customHeight="1">
      <c r="B1121" s="23"/>
      <c r="K1121"/>
      <c r="L1121"/>
      <c r="M1121"/>
      <c r="O1121" s="70"/>
      <c r="P1121" s="34"/>
    </row>
    <row r="1122" spans="2:16" ht="11.25" customHeight="1">
      <c r="B1122" s="23"/>
      <c r="K1122"/>
      <c r="L1122"/>
      <c r="M1122"/>
      <c r="O1122" s="70"/>
      <c r="P1122" s="34"/>
    </row>
    <row r="1123" spans="2:16" ht="11.25" customHeight="1">
      <c r="B1123" s="23"/>
      <c r="K1123"/>
      <c r="L1123"/>
      <c r="M1123"/>
      <c r="O1123" s="70"/>
      <c r="P1123" s="34"/>
    </row>
    <row r="1124" spans="2:16" ht="11.25" customHeight="1">
      <c r="B1124" s="23"/>
      <c r="K1124"/>
      <c r="L1124"/>
      <c r="M1124"/>
      <c r="O1124" s="70"/>
      <c r="P1124" s="34"/>
    </row>
    <row r="1125" spans="2:16" ht="11.25" customHeight="1">
      <c r="B1125" s="23"/>
      <c r="K1125"/>
      <c r="L1125"/>
      <c r="M1125"/>
      <c r="O1125" s="70"/>
      <c r="P1125" s="34"/>
    </row>
    <row r="1126" spans="2:16" ht="11.25" customHeight="1">
      <c r="B1126" s="23"/>
      <c r="K1126"/>
      <c r="L1126"/>
      <c r="M1126"/>
      <c r="O1126" s="70"/>
      <c r="P1126" s="34"/>
    </row>
    <row r="1127" spans="2:16" ht="11.25" customHeight="1">
      <c r="B1127" s="23"/>
      <c r="K1127"/>
      <c r="L1127"/>
      <c r="M1127"/>
      <c r="O1127" s="70"/>
      <c r="P1127" s="34"/>
    </row>
    <row r="1128" spans="2:16" ht="11.25" customHeight="1">
      <c r="B1128" s="23"/>
      <c r="K1128"/>
      <c r="L1128"/>
      <c r="M1128"/>
      <c r="O1128" s="70"/>
      <c r="P1128" s="34"/>
    </row>
    <row r="1129" spans="2:16" ht="11.25" customHeight="1">
      <c r="B1129" s="23"/>
      <c r="K1129"/>
      <c r="L1129"/>
      <c r="M1129"/>
      <c r="O1129" s="70"/>
      <c r="P1129" s="34"/>
    </row>
    <row r="1130" spans="2:16" ht="11.25" customHeight="1">
      <c r="B1130" s="23"/>
      <c r="K1130"/>
      <c r="L1130"/>
      <c r="M1130"/>
      <c r="O1130" s="70"/>
      <c r="P1130" s="34"/>
    </row>
    <row r="1131" spans="2:16" ht="11.25" customHeight="1">
      <c r="B1131" s="23"/>
      <c r="K1131"/>
      <c r="L1131"/>
      <c r="M1131"/>
      <c r="O1131" s="70"/>
      <c r="P1131" s="34"/>
    </row>
    <row r="1132" spans="2:16" ht="11.25" customHeight="1">
      <c r="B1132" s="23"/>
      <c r="K1132"/>
      <c r="L1132"/>
      <c r="M1132"/>
      <c r="O1132" s="70"/>
      <c r="P1132" s="34"/>
    </row>
    <row r="1133" spans="2:16" ht="11.25" customHeight="1">
      <c r="B1133" s="23"/>
      <c r="K1133"/>
      <c r="L1133"/>
      <c r="M1133"/>
      <c r="O1133" s="70"/>
      <c r="P1133" s="34"/>
    </row>
    <row r="1134" spans="2:16" ht="11.25" customHeight="1">
      <c r="B1134" s="23"/>
      <c r="K1134"/>
      <c r="L1134"/>
      <c r="M1134"/>
      <c r="O1134" s="70"/>
      <c r="P1134" s="34"/>
    </row>
    <row r="1135" spans="2:16" ht="11.25" customHeight="1">
      <c r="B1135" s="23"/>
      <c r="K1135"/>
      <c r="L1135"/>
      <c r="M1135"/>
      <c r="O1135" s="70"/>
      <c r="P1135" s="34"/>
    </row>
    <row r="1136" spans="2:16" ht="11.25" customHeight="1">
      <c r="B1136" s="23"/>
      <c r="K1136"/>
      <c r="L1136"/>
      <c r="M1136"/>
      <c r="O1136" s="70"/>
      <c r="P1136" s="34"/>
    </row>
    <row r="1137" spans="2:16" ht="11.25" customHeight="1">
      <c r="B1137" s="23"/>
      <c r="K1137"/>
      <c r="L1137"/>
      <c r="M1137"/>
      <c r="O1137" s="70"/>
      <c r="P1137" s="34"/>
    </row>
    <row r="1138" spans="2:16" ht="11.25" customHeight="1">
      <c r="B1138" s="23"/>
      <c r="K1138"/>
      <c r="L1138"/>
      <c r="M1138"/>
      <c r="O1138" s="70"/>
      <c r="P1138" s="34"/>
    </row>
    <row r="1139" spans="2:16" ht="11.25" customHeight="1">
      <c r="B1139" s="23"/>
      <c r="K1139"/>
      <c r="L1139"/>
      <c r="M1139"/>
      <c r="O1139" s="70"/>
      <c r="P1139" s="34"/>
    </row>
    <row r="1140" spans="2:16" ht="11.25" customHeight="1">
      <c r="B1140" s="23"/>
      <c r="K1140"/>
      <c r="L1140"/>
      <c r="M1140"/>
      <c r="O1140" s="70"/>
      <c r="P1140" s="34"/>
    </row>
    <row r="1141" spans="2:16" ht="11.25" customHeight="1">
      <c r="B1141" s="23"/>
      <c r="K1141"/>
      <c r="L1141"/>
      <c r="M1141"/>
      <c r="O1141" s="70"/>
      <c r="P1141" s="34"/>
    </row>
    <row r="1142" spans="2:16" ht="11.25" customHeight="1">
      <c r="B1142" s="23"/>
      <c r="K1142"/>
      <c r="L1142"/>
      <c r="M1142"/>
      <c r="O1142" s="70"/>
      <c r="P1142" s="34"/>
    </row>
    <row r="1143" spans="2:16" ht="11.25" customHeight="1">
      <c r="B1143" s="23"/>
      <c r="K1143"/>
      <c r="L1143"/>
      <c r="M1143"/>
      <c r="O1143" s="70"/>
      <c r="P1143" s="34"/>
    </row>
    <row r="1144" spans="2:16" ht="11.25" customHeight="1">
      <c r="B1144" s="23"/>
      <c r="K1144"/>
      <c r="L1144"/>
      <c r="M1144"/>
      <c r="O1144" s="70"/>
      <c r="P1144" s="34"/>
    </row>
    <row r="1145" spans="2:16" ht="11.25" customHeight="1">
      <c r="B1145" s="23"/>
      <c r="K1145"/>
      <c r="L1145"/>
      <c r="M1145"/>
      <c r="O1145" s="70"/>
      <c r="P1145" s="34"/>
    </row>
    <row r="1146" spans="2:16" ht="11.25" customHeight="1">
      <c r="B1146" s="23"/>
      <c r="K1146"/>
      <c r="L1146"/>
      <c r="M1146"/>
      <c r="O1146" s="70"/>
      <c r="P1146" s="34"/>
    </row>
    <row r="1147" spans="2:16" ht="11.25" customHeight="1">
      <c r="B1147" s="23"/>
      <c r="K1147"/>
      <c r="L1147"/>
      <c r="M1147"/>
      <c r="O1147" s="70"/>
      <c r="P1147" s="34"/>
    </row>
    <row r="1148" spans="2:16" ht="11.25" customHeight="1">
      <c r="B1148" s="23"/>
      <c r="K1148"/>
      <c r="L1148"/>
      <c r="M1148"/>
      <c r="O1148" s="70"/>
      <c r="P1148" s="34"/>
    </row>
    <row r="1149" spans="2:16" ht="11.25" customHeight="1">
      <c r="B1149" s="23"/>
      <c r="K1149"/>
      <c r="L1149"/>
      <c r="M1149"/>
      <c r="O1149" s="70"/>
      <c r="P1149" s="34"/>
    </row>
    <row r="1150" spans="2:16" ht="11.25" customHeight="1">
      <c r="B1150" s="23"/>
      <c r="K1150"/>
      <c r="L1150"/>
      <c r="M1150"/>
      <c r="O1150" s="70"/>
      <c r="P1150" s="34"/>
    </row>
    <row r="1151" spans="2:16" ht="11.25" customHeight="1">
      <c r="B1151" s="23"/>
      <c r="K1151"/>
      <c r="L1151"/>
      <c r="M1151"/>
      <c r="O1151" s="70"/>
      <c r="P1151" s="34"/>
    </row>
    <row r="1152" spans="2:16" ht="11.25" customHeight="1">
      <c r="B1152" s="23"/>
      <c r="K1152"/>
      <c r="L1152"/>
      <c r="M1152"/>
      <c r="O1152" s="70"/>
      <c r="P1152" s="34"/>
    </row>
    <row r="1153" spans="2:16" ht="11.25" customHeight="1">
      <c r="B1153" s="23"/>
      <c r="K1153"/>
      <c r="L1153"/>
      <c r="M1153"/>
      <c r="O1153" s="70"/>
      <c r="P1153" s="34"/>
    </row>
    <row r="1154" spans="2:16" ht="11.25" customHeight="1">
      <c r="B1154" s="23"/>
      <c r="K1154"/>
      <c r="L1154"/>
      <c r="M1154"/>
      <c r="O1154" s="70"/>
      <c r="P1154" s="34"/>
    </row>
    <row r="1155" spans="2:16" ht="11.25" customHeight="1">
      <c r="B1155" s="23"/>
      <c r="K1155"/>
      <c r="L1155"/>
      <c r="M1155"/>
      <c r="O1155" s="70"/>
      <c r="P1155" s="34"/>
    </row>
    <row r="1156" spans="2:16" ht="11.25" customHeight="1">
      <c r="B1156" s="23"/>
      <c r="K1156"/>
      <c r="L1156"/>
      <c r="M1156"/>
      <c r="O1156" s="70"/>
      <c r="P1156" s="34"/>
    </row>
    <row r="1157" spans="2:16" ht="11.25" customHeight="1">
      <c r="B1157" s="23"/>
      <c r="K1157"/>
      <c r="L1157"/>
      <c r="M1157"/>
      <c r="O1157" s="70"/>
      <c r="P1157" s="34"/>
    </row>
    <row r="1158" spans="2:16" ht="11.25" customHeight="1">
      <c r="B1158" s="23"/>
      <c r="K1158"/>
      <c r="L1158"/>
      <c r="M1158"/>
      <c r="O1158" s="70"/>
      <c r="P1158" s="34"/>
    </row>
    <row r="1159" spans="2:16" ht="11.25" customHeight="1">
      <c r="B1159" s="23"/>
      <c r="K1159"/>
      <c r="L1159"/>
      <c r="M1159"/>
      <c r="O1159" s="70"/>
      <c r="P1159" s="34"/>
    </row>
    <row r="1160" spans="2:16" ht="11.25" customHeight="1">
      <c r="B1160" s="23"/>
      <c r="K1160"/>
      <c r="L1160"/>
      <c r="M1160"/>
      <c r="O1160" s="70"/>
      <c r="P1160" s="34"/>
    </row>
    <row r="1161" spans="2:16" ht="11.25" customHeight="1">
      <c r="B1161" s="23"/>
      <c r="K1161"/>
      <c r="L1161"/>
      <c r="M1161"/>
      <c r="O1161" s="70"/>
      <c r="P1161" s="34"/>
    </row>
    <row r="1162" spans="2:16" ht="11.25" customHeight="1">
      <c r="B1162" s="23"/>
      <c r="K1162"/>
      <c r="L1162"/>
      <c r="M1162"/>
      <c r="O1162" s="70"/>
      <c r="P1162" s="34"/>
    </row>
    <row r="1163" spans="2:16" ht="11.25" customHeight="1">
      <c r="B1163" s="23"/>
      <c r="K1163"/>
      <c r="L1163"/>
      <c r="M1163"/>
      <c r="O1163" s="70"/>
      <c r="P1163" s="34"/>
    </row>
    <row r="1164" spans="2:16" ht="11.25" customHeight="1">
      <c r="B1164" s="23"/>
      <c r="K1164"/>
      <c r="L1164"/>
      <c r="M1164"/>
      <c r="O1164" s="70"/>
      <c r="P1164" s="34"/>
    </row>
    <row r="1165" spans="2:16" ht="11.25" customHeight="1">
      <c r="B1165" s="23"/>
      <c r="K1165"/>
      <c r="L1165"/>
      <c r="M1165"/>
      <c r="O1165" s="70"/>
      <c r="P1165" s="34"/>
    </row>
    <row r="1166" spans="2:16" ht="11.25" customHeight="1">
      <c r="B1166" s="23"/>
      <c r="K1166"/>
      <c r="L1166"/>
      <c r="M1166"/>
      <c r="O1166" s="70"/>
      <c r="P1166" s="34"/>
    </row>
    <row r="1167" spans="2:16" ht="11.25" customHeight="1">
      <c r="B1167" s="23"/>
      <c r="K1167"/>
      <c r="L1167"/>
      <c r="M1167"/>
      <c r="O1167" s="70"/>
      <c r="P1167" s="34"/>
    </row>
    <row r="1168" spans="2:16" ht="11.25" customHeight="1">
      <c r="B1168" s="23"/>
      <c r="K1168"/>
      <c r="L1168"/>
      <c r="M1168"/>
      <c r="O1168" s="70"/>
      <c r="P1168" s="34"/>
    </row>
    <row r="1169" spans="2:16" ht="11.25" customHeight="1">
      <c r="B1169" s="23"/>
      <c r="K1169"/>
      <c r="L1169"/>
      <c r="M1169"/>
      <c r="O1169" s="70"/>
      <c r="P1169" s="34"/>
    </row>
    <row r="1170" spans="2:16" ht="11.25" customHeight="1">
      <c r="B1170" s="23"/>
      <c r="K1170"/>
      <c r="L1170"/>
      <c r="M1170"/>
      <c r="O1170" s="70"/>
      <c r="P1170" s="34"/>
    </row>
    <row r="1171" spans="2:16" ht="11.25" customHeight="1">
      <c r="B1171" s="23"/>
      <c r="K1171"/>
      <c r="L1171"/>
      <c r="M1171"/>
      <c r="O1171" s="70"/>
      <c r="P1171" s="34"/>
    </row>
    <row r="1172" spans="2:16" ht="11.25" customHeight="1">
      <c r="B1172" s="23"/>
      <c r="K1172"/>
      <c r="L1172"/>
      <c r="M1172"/>
      <c r="O1172" s="70"/>
      <c r="P1172" s="34"/>
    </row>
    <row r="1173" spans="2:16" ht="11.25" customHeight="1">
      <c r="B1173" s="23"/>
      <c r="K1173"/>
      <c r="L1173"/>
      <c r="M1173"/>
      <c r="O1173" s="70"/>
      <c r="P1173" s="34"/>
    </row>
    <row r="1174" spans="2:16" ht="11.25" customHeight="1">
      <c r="B1174" s="23"/>
      <c r="K1174"/>
      <c r="L1174"/>
      <c r="M1174"/>
      <c r="O1174" s="70"/>
      <c r="P1174" s="34"/>
    </row>
    <row r="1175" spans="2:16" ht="11.25" customHeight="1">
      <c r="B1175" s="23"/>
      <c r="K1175"/>
      <c r="L1175"/>
      <c r="M1175"/>
      <c r="O1175" s="70"/>
      <c r="P1175" s="34"/>
    </row>
    <row r="1176" spans="2:16" ht="11.25" customHeight="1">
      <c r="B1176" s="23"/>
      <c r="K1176"/>
      <c r="L1176"/>
      <c r="M1176"/>
      <c r="O1176" s="70"/>
      <c r="P1176" s="34"/>
    </row>
    <row r="1177" spans="2:16" ht="11.25" customHeight="1">
      <c r="B1177" s="23"/>
      <c r="K1177"/>
      <c r="L1177"/>
      <c r="M1177"/>
      <c r="O1177" s="70"/>
      <c r="P1177" s="34"/>
    </row>
    <row r="1178" spans="2:16" ht="11.25" customHeight="1">
      <c r="B1178" s="23"/>
      <c r="K1178"/>
      <c r="L1178"/>
      <c r="M1178"/>
      <c r="O1178" s="70"/>
      <c r="P1178" s="34"/>
    </row>
    <row r="1179" spans="2:16" ht="11.25" customHeight="1">
      <c r="B1179" s="23"/>
      <c r="K1179"/>
      <c r="L1179"/>
      <c r="M1179"/>
      <c r="O1179" s="70"/>
      <c r="P1179" s="34"/>
    </row>
    <row r="1180" spans="2:16" ht="11.25" customHeight="1">
      <c r="B1180" s="23"/>
      <c r="K1180"/>
      <c r="L1180"/>
      <c r="M1180"/>
      <c r="O1180" s="70"/>
      <c r="P1180" s="34"/>
    </row>
    <row r="1181" spans="2:16" ht="11.25" customHeight="1">
      <c r="B1181" s="23"/>
      <c r="K1181"/>
      <c r="L1181"/>
      <c r="M1181"/>
      <c r="O1181" s="70"/>
      <c r="P1181" s="34"/>
    </row>
    <row r="1182" spans="2:16" ht="11.25" customHeight="1">
      <c r="B1182" s="23"/>
      <c r="K1182"/>
      <c r="L1182"/>
      <c r="M1182"/>
      <c r="O1182" s="70"/>
      <c r="P1182" s="34"/>
    </row>
    <row r="1183" spans="2:16" ht="11.25" customHeight="1">
      <c r="B1183" s="23"/>
      <c r="K1183"/>
      <c r="L1183"/>
      <c r="M1183"/>
      <c r="O1183" s="70"/>
      <c r="P1183" s="34"/>
    </row>
    <row r="1184" spans="2:16" ht="11.25" customHeight="1">
      <c r="B1184" s="23"/>
      <c r="K1184"/>
      <c r="L1184"/>
      <c r="M1184"/>
      <c r="O1184" s="70"/>
      <c r="P1184" s="34"/>
    </row>
    <row r="1185" spans="2:16" ht="11.25" customHeight="1">
      <c r="B1185" s="23"/>
      <c r="K1185"/>
      <c r="L1185"/>
      <c r="M1185"/>
      <c r="O1185" s="70"/>
      <c r="P1185" s="34"/>
    </row>
    <row r="1186" spans="2:16" ht="11.25" customHeight="1">
      <c r="B1186" s="23"/>
      <c r="K1186"/>
      <c r="L1186"/>
      <c r="M1186"/>
      <c r="O1186" s="70"/>
      <c r="P1186" s="34"/>
    </row>
    <row r="1187" spans="2:16" ht="11.25" customHeight="1">
      <c r="B1187" s="23"/>
      <c r="K1187"/>
      <c r="L1187"/>
      <c r="M1187"/>
      <c r="O1187" s="70"/>
      <c r="P1187" s="34"/>
    </row>
    <row r="1188" spans="2:16" ht="11.25" customHeight="1">
      <c r="B1188" s="23"/>
      <c r="K1188"/>
      <c r="L1188"/>
      <c r="M1188"/>
      <c r="O1188" s="70"/>
      <c r="P1188" s="34"/>
    </row>
    <row r="1189" spans="2:16" ht="11.25" customHeight="1">
      <c r="B1189" s="23"/>
      <c r="K1189"/>
      <c r="L1189"/>
      <c r="M1189"/>
      <c r="O1189" s="70"/>
      <c r="P1189" s="34"/>
    </row>
    <row r="1190" spans="2:16" ht="11.25" customHeight="1">
      <c r="B1190" s="23"/>
      <c r="K1190"/>
      <c r="L1190"/>
      <c r="M1190"/>
      <c r="O1190" s="70"/>
      <c r="P1190" s="34"/>
    </row>
    <row r="1191" spans="2:16" ht="11.25" customHeight="1">
      <c r="B1191" s="23"/>
      <c r="K1191"/>
      <c r="L1191"/>
      <c r="M1191"/>
      <c r="O1191" s="70"/>
      <c r="P1191" s="34"/>
    </row>
    <row r="1192" spans="2:16" ht="11.25" customHeight="1">
      <c r="B1192" s="23"/>
      <c r="K1192"/>
      <c r="L1192"/>
      <c r="M1192"/>
      <c r="O1192" s="70"/>
      <c r="P1192" s="34"/>
    </row>
    <row r="1193" spans="2:16" ht="11.25" customHeight="1">
      <c r="B1193" s="23"/>
      <c r="K1193"/>
      <c r="L1193"/>
      <c r="M1193"/>
      <c r="O1193" s="70"/>
      <c r="P1193" s="34"/>
    </row>
    <row r="1194" spans="2:16" ht="11.25" customHeight="1">
      <c r="B1194" s="23"/>
      <c r="K1194"/>
      <c r="L1194"/>
      <c r="M1194"/>
      <c r="O1194" s="70"/>
      <c r="P1194" s="34"/>
    </row>
    <row r="1195" spans="2:16" ht="11.25" customHeight="1">
      <c r="B1195" s="23"/>
      <c r="K1195"/>
      <c r="L1195"/>
      <c r="M1195"/>
      <c r="O1195" s="70"/>
      <c r="P1195" s="34"/>
    </row>
    <row r="1196" spans="2:16" ht="11.25" customHeight="1">
      <c r="B1196" s="23"/>
      <c r="K1196"/>
      <c r="L1196"/>
      <c r="M1196"/>
      <c r="O1196" s="70"/>
      <c r="P1196" s="34"/>
    </row>
    <row r="1197" spans="2:16" ht="11.25" customHeight="1">
      <c r="B1197" s="23"/>
      <c r="K1197"/>
      <c r="L1197"/>
      <c r="M1197"/>
      <c r="O1197" s="70"/>
      <c r="P1197" s="34"/>
    </row>
    <row r="1198" spans="2:16" ht="11.25" customHeight="1">
      <c r="B1198" s="23"/>
      <c r="K1198"/>
      <c r="L1198"/>
      <c r="M1198"/>
      <c r="O1198" s="70"/>
      <c r="P1198" s="34"/>
    </row>
    <row r="1199" spans="2:16" ht="11.25" customHeight="1">
      <c r="B1199" s="23"/>
      <c r="K1199"/>
      <c r="L1199"/>
      <c r="M1199"/>
      <c r="O1199" s="70"/>
      <c r="P1199" s="34"/>
    </row>
    <row r="1200" spans="2:16" ht="11.25" customHeight="1">
      <c r="B1200" s="23"/>
      <c r="K1200"/>
      <c r="L1200"/>
      <c r="M1200"/>
      <c r="O1200" s="70"/>
      <c r="P1200" s="34"/>
    </row>
    <row r="1201" spans="2:16" ht="11.25" customHeight="1">
      <c r="B1201" s="23"/>
      <c r="K1201"/>
      <c r="L1201"/>
      <c r="M1201"/>
      <c r="O1201" s="70"/>
      <c r="P1201" s="34"/>
    </row>
    <row r="1202" spans="2:16" ht="11.25" customHeight="1">
      <c r="B1202" s="23"/>
      <c r="K1202"/>
      <c r="L1202"/>
      <c r="M1202"/>
      <c r="O1202" s="70"/>
      <c r="P1202" s="34"/>
    </row>
    <row r="1203" spans="2:16" ht="11.25" customHeight="1">
      <c r="B1203" s="23"/>
      <c r="K1203"/>
      <c r="L1203"/>
      <c r="M1203"/>
      <c r="O1203" s="70"/>
      <c r="P1203" s="34"/>
    </row>
    <row r="1204" spans="2:16" ht="11.25" customHeight="1">
      <c r="B1204" s="23"/>
      <c r="K1204"/>
      <c r="L1204"/>
      <c r="M1204"/>
      <c r="O1204" s="70"/>
      <c r="P1204" s="34"/>
    </row>
    <row r="1205" spans="2:16" ht="11.25" customHeight="1">
      <c r="B1205" s="23"/>
      <c r="K1205"/>
      <c r="L1205"/>
      <c r="M1205"/>
      <c r="O1205" s="70"/>
      <c r="P1205" s="34"/>
    </row>
    <row r="1206" spans="2:16" ht="11.25" customHeight="1">
      <c r="B1206" s="23"/>
      <c r="K1206"/>
      <c r="L1206"/>
      <c r="M1206"/>
      <c r="O1206" s="70"/>
      <c r="P1206" s="34"/>
    </row>
    <row r="1207" spans="2:16" ht="11.25" customHeight="1">
      <c r="B1207" s="23"/>
      <c r="K1207"/>
      <c r="L1207"/>
      <c r="M1207"/>
      <c r="O1207" s="70"/>
      <c r="P1207" s="34"/>
    </row>
    <row r="1208" spans="2:16" ht="11.25" customHeight="1">
      <c r="B1208" s="23"/>
      <c r="K1208"/>
      <c r="L1208"/>
      <c r="M1208"/>
      <c r="O1208" s="70"/>
      <c r="P1208" s="34"/>
    </row>
    <row r="1209" spans="2:16" ht="11.25" customHeight="1">
      <c r="B1209" s="23"/>
      <c r="K1209"/>
      <c r="L1209"/>
      <c r="M1209"/>
      <c r="O1209" s="70"/>
      <c r="P1209" s="34"/>
    </row>
    <row r="1210" spans="2:16" ht="11.25" customHeight="1">
      <c r="B1210" s="23"/>
      <c r="K1210"/>
      <c r="L1210"/>
      <c r="M1210"/>
      <c r="O1210" s="70"/>
      <c r="P1210" s="34"/>
    </row>
    <row r="1211" spans="2:16" ht="11.25" customHeight="1">
      <c r="B1211" s="23"/>
      <c r="K1211"/>
      <c r="L1211"/>
      <c r="M1211"/>
      <c r="O1211" s="70"/>
      <c r="P1211" s="34"/>
    </row>
    <row r="1212" spans="2:16" ht="11.25" customHeight="1">
      <c r="B1212" s="23"/>
      <c r="K1212"/>
      <c r="L1212"/>
      <c r="M1212"/>
      <c r="O1212" s="70"/>
      <c r="P1212" s="34"/>
    </row>
    <row r="1213" spans="2:16" ht="11.25" customHeight="1">
      <c r="B1213" s="23"/>
      <c r="K1213"/>
      <c r="L1213"/>
      <c r="M1213"/>
      <c r="O1213" s="70"/>
      <c r="P1213" s="34"/>
    </row>
    <row r="1214" spans="2:16" ht="11.25" customHeight="1">
      <c r="B1214" s="23"/>
      <c r="K1214"/>
      <c r="L1214"/>
      <c r="M1214"/>
      <c r="O1214" s="70"/>
      <c r="P1214" s="34"/>
    </row>
    <row r="1215" spans="2:16" ht="11.25" customHeight="1">
      <c r="B1215" s="23"/>
      <c r="K1215"/>
      <c r="L1215"/>
      <c r="M1215"/>
      <c r="O1215" s="70"/>
      <c r="P1215" s="34"/>
    </row>
    <row r="1216" spans="2:16" ht="11.25" customHeight="1">
      <c r="B1216" s="23"/>
      <c r="K1216"/>
      <c r="L1216"/>
      <c r="M1216"/>
      <c r="O1216" s="70"/>
      <c r="P1216" s="34"/>
    </row>
    <row r="1217" spans="2:16" ht="11.25" customHeight="1">
      <c r="B1217" s="23"/>
      <c r="K1217"/>
      <c r="L1217"/>
      <c r="M1217"/>
      <c r="O1217" s="70"/>
      <c r="P1217" s="34"/>
    </row>
    <row r="1218" spans="2:16" ht="11.25" customHeight="1">
      <c r="B1218" s="23"/>
      <c r="K1218"/>
      <c r="L1218"/>
      <c r="M1218"/>
      <c r="O1218" s="70"/>
      <c r="P1218" s="34"/>
    </row>
    <row r="1219" spans="2:16" ht="11.25" customHeight="1">
      <c r="B1219" s="23"/>
      <c r="K1219"/>
      <c r="L1219"/>
      <c r="M1219"/>
      <c r="O1219" s="70"/>
      <c r="P1219" s="34"/>
    </row>
    <row r="1220" spans="2:16" ht="11.25" customHeight="1">
      <c r="B1220" s="23"/>
      <c r="K1220"/>
      <c r="L1220"/>
      <c r="M1220"/>
      <c r="O1220" s="70"/>
      <c r="P1220" s="34"/>
    </row>
    <row r="1221" spans="2:16" ht="11.25" customHeight="1">
      <c r="B1221" s="23"/>
      <c r="K1221"/>
      <c r="L1221"/>
      <c r="M1221"/>
      <c r="O1221" s="70"/>
      <c r="P1221" s="34"/>
    </row>
    <row r="1222" spans="2:16" ht="11.25" customHeight="1">
      <c r="B1222" s="23"/>
      <c r="K1222"/>
      <c r="L1222"/>
      <c r="M1222"/>
      <c r="O1222" s="70"/>
      <c r="P1222" s="34"/>
    </row>
    <row r="1223" spans="2:16" ht="11.25" customHeight="1">
      <c r="B1223" s="23"/>
      <c r="K1223"/>
      <c r="L1223"/>
      <c r="M1223"/>
      <c r="O1223" s="70"/>
      <c r="P1223" s="34"/>
    </row>
    <row r="1224" spans="2:16" ht="11.25" customHeight="1">
      <c r="B1224" s="23"/>
      <c r="K1224"/>
      <c r="L1224"/>
      <c r="M1224"/>
      <c r="O1224" s="70"/>
      <c r="P1224" s="34"/>
    </row>
    <row r="1225" spans="2:16" ht="11.25" customHeight="1">
      <c r="B1225" s="23"/>
      <c r="K1225"/>
      <c r="L1225"/>
      <c r="M1225"/>
      <c r="O1225" s="70"/>
      <c r="P1225" s="34"/>
    </row>
    <row r="1226" spans="2:16" ht="11.25" customHeight="1">
      <c r="B1226" s="23"/>
      <c r="K1226"/>
      <c r="L1226"/>
      <c r="M1226"/>
      <c r="O1226" s="70"/>
      <c r="P1226" s="34"/>
    </row>
    <row r="1227" spans="2:16" ht="11.25" customHeight="1">
      <c r="B1227" s="23"/>
      <c r="K1227"/>
      <c r="L1227"/>
      <c r="M1227"/>
      <c r="O1227" s="70"/>
      <c r="P1227" s="34"/>
    </row>
    <row r="1228" spans="2:16" ht="11.25" customHeight="1">
      <c r="B1228" s="23"/>
      <c r="K1228"/>
      <c r="L1228"/>
      <c r="M1228"/>
      <c r="O1228" s="70"/>
      <c r="P1228" s="34"/>
    </row>
    <row r="1229" spans="2:16" ht="11.25" customHeight="1">
      <c r="B1229" s="23"/>
      <c r="K1229"/>
      <c r="L1229"/>
      <c r="M1229"/>
      <c r="O1229" s="70"/>
      <c r="P1229" s="34"/>
    </row>
    <row r="1230" spans="2:16" ht="11.25" customHeight="1">
      <c r="B1230" s="23"/>
      <c r="K1230"/>
      <c r="L1230"/>
      <c r="M1230"/>
      <c r="O1230" s="70"/>
      <c r="P1230" s="34"/>
    </row>
    <row r="1231" spans="2:16" ht="11.25" customHeight="1">
      <c r="B1231" s="23"/>
      <c r="K1231"/>
      <c r="L1231"/>
      <c r="M1231"/>
      <c r="O1231" s="70"/>
      <c r="P1231" s="34"/>
    </row>
    <row r="1232" spans="2:16" ht="11.25" customHeight="1">
      <c r="B1232" s="23"/>
      <c r="K1232"/>
      <c r="L1232"/>
      <c r="M1232"/>
      <c r="O1232" s="70"/>
      <c r="P1232" s="34"/>
    </row>
    <row r="1233" spans="2:16" ht="11.25" customHeight="1">
      <c r="B1233" s="23"/>
      <c r="K1233"/>
      <c r="L1233"/>
      <c r="M1233"/>
      <c r="O1233" s="70"/>
      <c r="P1233" s="34"/>
    </row>
    <row r="1234" spans="2:16" ht="11.25" customHeight="1">
      <c r="B1234" s="23"/>
      <c r="K1234"/>
      <c r="L1234"/>
      <c r="M1234"/>
      <c r="O1234" s="70"/>
      <c r="P1234" s="34"/>
    </row>
    <row r="1235" spans="2:16" ht="11.25" customHeight="1">
      <c r="B1235" s="23"/>
      <c r="K1235"/>
      <c r="L1235"/>
      <c r="M1235"/>
      <c r="O1235" s="70"/>
      <c r="P1235" s="34"/>
    </row>
    <row r="1236" spans="2:16" ht="11.25" customHeight="1">
      <c r="B1236" s="23"/>
      <c r="K1236"/>
      <c r="L1236"/>
      <c r="M1236"/>
      <c r="O1236" s="70"/>
      <c r="P1236" s="34"/>
    </row>
    <row r="1237" spans="2:16" ht="11.25" customHeight="1">
      <c r="B1237" s="23"/>
      <c r="K1237"/>
      <c r="L1237"/>
      <c r="M1237"/>
      <c r="O1237" s="70"/>
      <c r="P1237" s="34"/>
    </row>
    <row r="1238" spans="2:16" ht="11.25" customHeight="1">
      <c r="B1238" s="23"/>
      <c r="K1238"/>
      <c r="L1238"/>
      <c r="M1238"/>
      <c r="O1238" s="70"/>
      <c r="P1238" s="34"/>
    </row>
    <row r="1239" spans="2:16" ht="11.25" customHeight="1">
      <c r="B1239" s="23"/>
      <c r="K1239"/>
      <c r="L1239"/>
      <c r="M1239"/>
      <c r="O1239" s="70"/>
      <c r="P1239" s="34"/>
    </row>
    <row r="1240" spans="2:16" ht="11.25" customHeight="1">
      <c r="B1240" s="23"/>
      <c r="K1240"/>
      <c r="L1240"/>
      <c r="M1240"/>
      <c r="O1240" s="70"/>
      <c r="P1240" s="34"/>
    </row>
    <row r="1241" spans="2:16" ht="11.25" customHeight="1">
      <c r="B1241" s="23"/>
      <c r="K1241"/>
      <c r="L1241"/>
      <c r="M1241"/>
      <c r="O1241" s="70"/>
      <c r="P1241" s="34"/>
    </row>
    <row r="1242" spans="2:16" ht="11.25" customHeight="1">
      <c r="B1242" s="23"/>
      <c r="K1242"/>
      <c r="L1242"/>
      <c r="M1242"/>
      <c r="O1242" s="70"/>
      <c r="P1242" s="34"/>
    </row>
    <row r="1243" spans="2:16" ht="11.25" customHeight="1">
      <c r="B1243" s="23"/>
      <c r="K1243"/>
      <c r="L1243"/>
      <c r="M1243"/>
      <c r="O1243" s="70"/>
      <c r="P1243" s="34"/>
    </row>
    <row r="1244" spans="2:16" ht="11.25" customHeight="1">
      <c r="B1244" s="23"/>
      <c r="K1244"/>
      <c r="L1244"/>
      <c r="M1244"/>
      <c r="O1244" s="70"/>
      <c r="P1244" s="34"/>
    </row>
    <row r="1245" spans="2:16" ht="11.25" customHeight="1">
      <c r="B1245" s="23"/>
      <c r="K1245"/>
      <c r="L1245"/>
      <c r="M1245"/>
      <c r="O1245" s="70"/>
      <c r="P1245" s="34"/>
    </row>
    <row r="1246" spans="2:16" ht="11.25" customHeight="1">
      <c r="B1246" s="23"/>
      <c r="K1246"/>
      <c r="L1246"/>
      <c r="M1246"/>
      <c r="O1246" s="70"/>
      <c r="P1246" s="34"/>
    </row>
    <row r="1247" spans="2:16" ht="11.25" customHeight="1">
      <c r="B1247" s="23"/>
      <c r="K1247"/>
      <c r="L1247"/>
      <c r="M1247"/>
      <c r="O1247" s="70"/>
      <c r="P1247" s="34"/>
    </row>
    <row r="1248" spans="2:16" ht="11.25" customHeight="1">
      <c r="B1248" s="23"/>
      <c r="K1248"/>
      <c r="L1248"/>
      <c r="M1248"/>
      <c r="O1248" s="70"/>
      <c r="P1248" s="34"/>
    </row>
    <row r="1249" spans="2:16" ht="11.25" customHeight="1">
      <c r="B1249" s="23"/>
      <c r="K1249"/>
      <c r="L1249"/>
      <c r="M1249"/>
      <c r="O1249" s="70"/>
      <c r="P1249" s="34"/>
    </row>
    <row r="1250" spans="2:16" ht="11.25" customHeight="1">
      <c r="B1250" s="23"/>
      <c r="K1250"/>
      <c r="L1250"/>
      <c r="M1250"/>
      <c r="O1250" s="70"/>
      <c r="P1250" s="34"/>
    </row>
    <row r="1251" spans="2:16" ht="11.25" customHeight="1">
      <c r="B1251" s="23"/>
      <c r="K1251"/>
      <c r="L1251"/>
      <c r="M1251"/>
      <c r="O1251" s="70"/>
      <c r="P1251" s="34"/>
    </row>
    <row r="1252" spans="2:16" ht="11.25" customHeight="1">
      <c r="B1252" s="23"/>
      <c r="K1252"/>
      <c r="L1252"/>
      <c r="M1252"/>
      <c r="O1252" s="70"/>
      <c r="P1252" s="34"/>
    </row>
    <row r="1253" spans="2:16" ht="11.25" customHeight="1">
      <c r="B1253" s="23"/>
      <c r="K1253"/>
      <c r="L1253"/>
      <c r="M1253"/>
      <c r="O1253" s="70"/>
      <c r="P1253" s="34"/>
    </row>
    <row r="1254" spans="2:16" ht="11.25" customHeight="1">
      <c r="B1254" s="23"/>
      <c r="K1254"/>
      <c r="L1254"/>
      <c r="M1254"/>
      <c r="O1254" s="70"/>
      <c r="P1254" s="34"/>
    </row>
    <row r="1255" spans="2:16" ht="11.25" customHeight="1">
      <c r="B1255" s="23"/>
      <c r="K1255"/>
      <c r="L1255"/>
      <c r="M1255"/>
      <c r="O1255" s="70"/>
      <c r="P1255" s="34"/>
    </row>
    <row r="1256" spans="2:16" ht="11.25" customHeight="1">
      <c r="B1256" s="23"/>
      <c r="K1256"/>
      <c r="L1256"/>
      <c r="M1256"/>
      <c r="O1256" s="70"/>
      <c r="P1256" s="34"/>
    </row>
    <row r="1257" spans="2:16" ht="11.25" customHeight="1">
      <c r="B1257" s="23"/>
      <c r="K1257"/>
      <c r="L1257"/>
      <c r="M1257"/>
      <c r="O1257" s="70"/>
      <c r="P1257" s="34"/>
    </row>
    <row r="1258" spans="2:16" ht="11.25" customHeight="1">
      <c r="B1258" s="23"/>
      <c r="K1258"/>
      <c r="L1258"/>
      <c r="M1258"/>
      <c r="O1258" s="70"/>
      <c r="P1258" s="34"/>
    </row>
    <row r="1259" spans="2:16" ht="11.25" customHeight="1">
      <c r="B1259" s="23"/>
      <c r="K1259"/>
      <c r="L1259"/>
      <c r="M1259"/>
      <c r="O1259" s="70"/>
    </row>
    <row r="1260" spans="2:16" ht="11.25" customHeight="1">
      <c r="D1260" s="34"/>
      <c r="E1260" s="34"/>
      <c r="F1260" s="34"/>
      <c r="G1260" s="67"/>
      <c r="H1260"/>
      <c r="I1260"/>
      <c r="K1260"/>
      <c r="L1260"/>
      <c r="M1260"/>
      <c r="O1260" s="70"/>
    </row>
    <row r="1280" spans="5:24">
      <c r="E1280" s="34"/>
      <c r="F1280" s="34"/>
      <c r="G1280" s="34"/>
      <c r="H1280" s="34"/>
      <c r="I1280" s="34"/>
      <c r="J1280" s="34"/>
      <c r="K1280" s="34"/>
      <c r="L1280" s="34"/>
      <c r="M1280" s="34"/>
      <c r="N1280" s="34"/>
      <c r="O1280" s="34"/>
      <c r="P1280" s="34"/>
      <c r="Q1280" s="34"/>
      <c r="R1280" s="34"/>
      <c r="S1280" s="34"/>
      <c r="T1280" s="34"/>
      <c r="U1280" s="34"/>
      <c r="V1280" s="34"/>
      <c r="W1280" s="34"/>
      <c r="X1280" s="34"/>
    </row>
    <row r="1281" spans="15:15">
      <c r="O1281" s="70"/>
    </row>
    <row r="1282" spans="15:15">
      <c r="O1282" s="70"/>
    </row>
    <row r="1283" spans="15:15">
      <c r="O1283" s="70"/>
    </row>
    <row r="1284" spans="15:15">
      <c r="O1284" s="70"/>
    </row>
    <row r="1285" spans="15:15">
      <c r="O1285" s="70"/>
    </row>
    <row r="1286" spans="15:15">
      <c r="O1286" s="70"/>
    </row>
    <row r="1287" spans="15:15">
      <c r="O1287" s="70"/>
    </row>
    <row r="1288" spans="15:15">
      <c r="O1288" s="70"/>
    </row>
    <row r="1289" spans="15:15">
      <c r="O1289" s="70"/>
    </row>
    <row r="1290" spans="15:15">
      <c r="O1290" s="70"/>
    </row>
    <row r="1291" spans="15:15">
      <c r="O1291" s="70"/>
    </row>
    <row r="1292" spans="15:15">
      <c r="O1292" s="70"/>
    </row>
    <row r="1293" spans="15:15">
      <c r="O1293" s="70"/>
    </row>
    <row r="1294" spans="15:15">
      <c r="O1294" s="70"/>
    </row>
    <row r="1295" spans="15:15">
      <c r="O1295" s="70"/>
    </row>
    <row r="1296" spans="15:15">
      <c r="O1296" s="70"/>
    </row>
    <row r="1297" spans="15:15">
      <c r="O1297" s="70"/>
    </row>
    <row r="1298" spans="15:15">
      <c r="O1298" s="70"/>
    </row>
    <row r="1299" spans="15:15">
      <c r="O1299" s="70"/>
    </row>
    <row r="1300" spans="15:15">
      <c r="O1300" s="70"/>
    </row>
    <row r="1301" spans="15:15">
      <c r="O1301" s="70"/>
    </row>
    <row r="1302" spans="15:15">
      <c r="O1302" s="70"/>
    </row>
    <row r="1303" spans="15:15">
      <c r="O1303" s="70"/>
    </row>
    <row r="1304" spans="15:15">
      <c r="O1304" s="70"/>
    </row>
    <row r="1305" spans="15:15">
      <c r="O1305" s="70"/>
    </row>
    <row r="1306" spans="15:15">
      <c r="O1306" s="70"/>
    </row>
    <row r="1307" spans="15:15">
      <c r="O1307" s="70"/>
    </row>
    <row r="1308" spans="15:15">
      <c r="O1308" s="70"/>
    </row>
    <row r="1309" spans="15:15">
      <c r="O1309" s="70"/>
    </row>
    <row r="1310" spans="15:15">
      <c r="O1310" s="70"/>
    </row>
    <row r="1311" spans="15:15">
      <c r="O1311" s="70"/>
    </row>
    <row r="1312" spans="15:15">
      <c r="O1312" s="70"/>
    </row>
    <row r="1313" spans="15:15">
      <c r="O1313" s="70"/>
    </row>
    <row r="1314" spans="15:15">
      <c r="O1314" s="70"/>
    </row>
    <row r="1315" spans="15:15">
      <c r="O1315" s="70"/>
    </row>
    <row r="1316" spans="15:15">
      <c r="O1316" s="70"/>
    </row>
    <row r="1317" spans="15:15">
      <c r="O1317" s="70"/>
    </row>
    <row r="1318" spans="15:15">
      <c r="O1318" s="70"/>
    </row>
    <row r="1319" spans="15:15">
      <c r="O1319" s="70"/>
    </row>
    <row r="1320" spans="15:15">
      <c r="O1320" s="70"/>
    </row>
    <row r="1321" spans="15:15">
      <c r="O1321" s="70"/>
    </row>
    <row r="1322" spans="15:15">
      <c r="O1322" s="70"/>
    </row>
    <row r="1323" spans="15:15">
      <c r="O1323" s="70"/>
    </row>
    <row r="1324" spans="15:15">
      <c r="O1324" s="70"/>
    </row>
    <row r="1325" spans="15:15">
      <c r="O1325" s="70"/>
    </row>
    <row r="1326" spans="15:15">
      <c r="O1326" s="70"/>
    </row>
    <row r="1327" spans="15:15">
      <c r="O1327" s="70"/>
    </row>
    <row r="1328" spans="15:15">
      <c r="O1328" s="70"/>
    </row>
    <row r="1329" spans="15:15">
      <c r="O1329" s="70"/>
    </row>
    <row r="1330" spans="15:15">
      <c r="O1330" s="70"/>
    </row>
    <row r="1331" spans="15:15">
      <c r="O1331" s="70"/>
    </row>
    <row r="1332" spans="15:15">
      <c r="O1332" s="70"/>
    </row>
    <row r="1333" spans="15:15">
      <c r="O1333" s="70"/>
    </row>
    <row r="1334" spans="15:15">
      <c r="O1334" s="70"/>
    </row>
    <row r="1335" spans="15:15">
      <c r="O1335" s="70"/>
    </row>
    <row r="1336" spans="15:15">
      <c r="O1336" s="70"/>
    </row>
    <row r="1337" spans="15:15">
      <c r="O1337" s="70"/>
    </row>
    <row r="1338" spans="15:15">
      <c r="O1338" s="70"/>
    </row>
    <row r="1339" spans="15:15">
      <c r="O1339" s="70"/>
    </row>
    <row r="1340" spans="15:15">
      <c r="O1340" s="70"/>
    </row>
    <row r="1341" spans="15:15">
      <c r="O1341" s="70"/>
    </row>
    <row r="1342" spans="15:15">
      <c r="O1342" s="70"/>
    </row>
    <row r="1343" spans="15:15">
      <c r="O1343" s="70"/>
    </row>
    <row r="1344" spans="15:15">
      <c r="O1344" s="70"/>
    </row>
    <row r="1345" spans="15:15">
      <c r="O1345" s="70"/>
    </row>
    <row r="1346" spans="15:15">
      <c r="O1346" s="70"/>
    </row>
    <row r="1347" spans="15:15">
      <c r="O1347" s="70"/>
    </row>
    <row r="1348" spans="15:15">
      <c r="O1348" s="70"/>
    </row>
    <row r="1349" spans="15:15">
      <c r="O1349" s="70"/>
    </row>
    <row r="1350" spans="15:15">
      <c r="O1350" s="70"/>
    </row>
    <row r="1351" spans="15:15">
      <c r="O1351" s="70"/>
    </row>
    <row r="1352" spans="15:15">
      <c r="O1352" s="70"/>
    </row>
    <row r="1353" spans="15:15">
      <c r="O1353" s="70"/>
    </row>
    <row r="1354" spans="15:15">
      <c r="O1354" s="70"/>
    </row>
    <row r="1355" spans="15:15">
      <c r="O1355" s="70"/>
    </row>
    <row r="1356" spans="15:15">
      <c r="O1356" s="70"/>
    </row>
    <row r="1357" spans="15:15">
      <c r="O1357" s="70"/>
    </row>
    <row r="1358" spans="15:15">
      <c r="O1358" s="70"/>
    </row>
    <row r="1359" spans="15:15">
      <c r="O1359" s="70"/>
    </row>
    <row r="1360" spans="15:15">
      <c r="O1360" s="70"/>
    </row>
    <row r="1361" spans="15:15">
      <c r="O1361" s="70"/>
    </row>
    <row r="1362" spans="15:15">
      <c r="O1362" s="70"/>
    </row>
    <row r="1363" spans="15:15">
      <c r="O1363" s="70"/>
    </row>
    <row r="1364" spans="15:15">
      <c r="O1364" s="70"/>
    </row>
    <row r="1365" spans="15:15">
      <c r="O1365" s="70"/>
    </row>
    <row r="1366" spans="15:15">
      <c r="O1366" s="70"/>
    </row>
    <row r="1367" spans="15:15">
      <c r="O1367" s="70"/>
    </row>
    <row r="1368" spans="15:15">
      <c r="O1368" s="70"/>
    </row>
    <row r="1369" spans="15:15">
      <c r="O1369" s="70"/>
    </row>
    <row r="1370" spans="15:15">
      <c r="O1370" s="70"/>
    </row>
    <row r="1371" spans="15:15">
      <c r="O1371" s="70"/>
    </row>
    <row r="1372" spans="15:15">
      <c r="O1372" s="70"/>
    </row>
    <row r="1373" spans="15:15">
      <c r="O1373" s="70"/>
    </row>
    <row r="1374" spans="15:15">
      <c r="O1374" s="70"/>
    </row>
    <row r="1375" spans="15:15">
      <c r="O1375" s="70"/>
    </row>
    <row r="1376" spans="15:15">
      <c r="O1376" s="70"/>
    </row>
    <row r="1377" spans="15:15">
      <c r="O1377" s="70"/>
    </row>
    <row r="1378" spans="15:15">
      <c r="O1378" s="70"/>
    </row>
    <row r="1379" spans="15:15">
      <c r="O1379" s="70"/>
    </row>
    <row r="1380" spans="15:15">
      <c r="O1380" s="70"/>
    </row>
    <row r="1381" spans="15:15">
      <c r="O1381" s="70"/>
    </row>
    <row r="1382" spans="15:15">
      <c r="O1382" s="70"/>
    </row>
    <row r="1383" spans="15:15">
      <c r="O1383" s="70"/>
    </row>
    <row r="1384" spans="15:15">
      <c r="O1384" s="70"/>
    </row>
    <row r="1385" spans="15:15">
      <c r="O1385" s="70"/>
    </row>
    <row r="1386" spans="15:15">
      <c r="O1386" s="70"/>
    </row>
    <row r="1387" spans="15:15">
      <c r="O1387" s="70"/>
    </row>
    <row r="1388" spans="15:15">
      <c r="O1388" s="70"/>
    </row>
    <row r="1389" spans="15:15">
      <c r="O1389" s="70"/>
    </row>
    <row r="1390" spans="15:15">
      <c r="O1390" s="70"/>
    </row>
    <row r="1391" spans="15:15">
      <c r="O1391" s="70"/>
    </row>
    <row r="1392" spans="15:15">
      <c r="O1392" s="70"/>
    </row>
    <row r="1393" spans="15:15">
      <c r="O1393" s="70"/>
    </row>
    <row r="1394" spans="15:15">
      <c r="O1394" s="70"/>
    </row>
    <row r="1395" spans="15:15">
      <c r="O1395" s="70"/>
    </row>
    <row r="1396" spans="15:15">
      <c r="O1396" s="70"/>
    </row>
    <row r="1397" spans="15:15">
      <c r="O1397" s="70"/>
    </row>
    <row r="1398" spans="15:15">
      <c r="O1398" s="70"/>
    </row>
    <row r="1399" spans="15:15">
      <c r="O1399" s="70"/>
    </row>
    <row r="1400" spans="15:15">
      <c r="O1400" s="70"/>
    </row>
    <row r="1401" spans="15:15">
      <c r="O1401" s="70"/>
    </row>
    <row r="1402" spans="15:15">
      <c r="O1402" s="70"/>
    </row>
    <row r="1403" spans="15:15">
      <c r="O1403" s="70"/>
    </row>
    <row r="1404" spans="15:15">
      <c r="O1404" s="70"/>
    </row>
    <row r="1405" spans="15:15">
      <c r="O1405" s="70"/>
    </row>
    <row r="1406" spans="15:15">
      <c r="O1406" s="70"/>
    </row>
    <row r="1407" spans="15:15">
      <c r="O1407" s="70"/>
    </row>
    <row r="1408" spans="15:15">
      <c r="O1408" s="70"/>
    </row>
    <row r="1409" spans="15:15">
      <c r="O1409" s="70"/>
    </row>
    <row r="1410" spans="15:15">
      <c r="O1410" s="70"/>
    </row>
    <row r="1411" spans="15:15">
      <c r="O1411" s="70"/>
    </row>
    <row r="1412" spans="15:15">
      <c r="O1412" s="70"/>
    </row>
    <row r="1413" spans="15:15">
      <c r="O1413" s="70"/>
    </row>
    <row r="1414" spans="15:15">
      <c r="O1414" s="70"/>
    </row>
    <row r="1415" spans="15:15">
      <c r="O1415" s="70"/>
    </row>
    <row r="1416" spans="15:15">
      <c r="O1416" s="70"/>
    </row>
    <row r="1417" spans="15:15">
      <c r="O1417" s="70"/>
    </row>
    <row r="1418" spans="15:15">
      <c r="O1418" s="70"/>
    </row>
    <row r="1419" spans="15:15">
      <c r="O1419" s="70"/>
    </row>
    <row r="1420" spans="15:15">
      <c r="O1420" s="70"/>
    </row>
    <row r="1421" spans="15:15">
      <c r="O1421" s="70"/>
    </row>
    <row r="1422" spans="15:15">
      <c r="O1422" s="70"/>
    </row>
    <row r="1423" spans="15:15">
      <c r="O1423" s="70"/>
    </row>
    <row r="1424" spans="15:15">
      <c r="O1424" s="70"/>
    </row>
    <row r="1425" spans="15:15">
      <c r="O1425" s="70"/>
    </row>
    <row r="1426" spans="15:15">
      <c r="O1426" s="70"/>
    </row>
    <row r="1427" spans="15:15">
      <c r="O1427" s="70"/>
    </row>
    <row r="1428" spans="15:15">
      <c r="O1428" s="70"/>
    </row>
    <row r="1429" spans="15:15">
      <c r="O1429" s="70"/>
    </row>
    <row r="1430" spans="15:15">
      <c r="O1430" s="70"/>
    </row>
    <row r="1431" spans="15:15">
      <c r="O1431" s="70"/>
    </row>
    <row r="1432" spans="15:15">
      <c r="O1432" s="70"/>
    </row>
    <row r="1433" spans="15:15">
      <c r="O1433" s="70"/>
    </row>
    <row r="1434" spans="15:15">
      <c r="O1434" s="70"/>
    </row>
    <row r="1435" spans="15:15">
      <c r="O1435" s="70"/>
    </row>
    <row r="1436" spans="15:15">
      <c r="O1436" s="70"/>
    </row>
    <row r="1437" spans="15:15">
      <c r="O1437" s="70"/>
    </row>
    <row r="1438" spans="15:15">
      <c r="O1438" s="70"/>
    </row>
    <row r="1439" spans="15:15">
      <c r="O1439" s="70"/>
    </row>
    <row r="1440" spans="15:15">
      <c r="O1440" s="70"/>
    </row>
    <row r="1441" spans="15:15">
      <c r="O1441" s="70"/>
    </row>
    <row r="1442" spans="15:15">
      <c r="O1442" s="70"/>
    </row>
    <row r="1443" spans="15:15">
      <c r="O1443" s="70"/>
    </row>
    <row r="1444" spans="15:15">
      <c r="O1444" s="70"/>
    </row>
    <row r="1445" spans="15:15">
      <c r="O1445" s="70"/>
    </row>
    <row r="1446" spans="15:15">
      <c r="O1446" s="70"/>
    </row>
    <row r="1447" spans="15:15">
      <c r="O1447" s="70"/>
    </row>
    <row r="1448" spans="15:15">
      <c r="O1448" s="70"/>
    </row>
    <row r="1449" spans="15:15">
      <c r="O1449" s="70"/>
    </row>
    <row r="1450" spans="15:15">
      <c r="O1450" s="70"/>
    </row>
    <row r="1451" spans="15:15">
      <c r="O1451" s="70"/>
    </row>
    <row r="1452" spans="15:15">
      <c r="O1452" s="70"/>
    </row>
    <row r="1453" spans="15:15">
      <c r="O1453" s="70"/>
    </row>
    <row r="1454" spans="15:15">
      <c r="O1454" s="70"/>
    </row>
    <row r="1455" spans="15:15">
      <c r="O1455" s="70"/>
    </row>
    <row r="1456" spans="15:15">
      <c r="O1456" s="70"/>
    </row>
    <row r="1457" spans="15:15">
      <c r="O1457" s="70"/>
    </row>
    <row r="1458" spans="15:15">
      <c r="O1458" s="70"/>
    </row>
    <row r="1459" spans="15:15">
      <c r="O1459" s="70"/>
    </row>
    <row r="1460" spans="15:15">
      <c r="O1460" s="70"/>
    </row>
    <row r="1461" spans="15:15">
      <c r="O1461" s="70"/>
    </row>
    <row r="1462" spans="15:15">
      <c r="O1462" s="70"/>
    </row>
    <row r="1463" spans="15:15">
      <c r="O1463" s="70"/>
    </row>
    <row r="1464" spans="15:15">
      <c r="O1464" s="70"/>
    </row>
    <row r="1465" spans="15:15">
      <c r="O1465" s="70"/>
    </row>
    <row r="1466" spans="15:15">
      <c r="O1466" s="70"/>
    </row>
    <row r="1467" spans="15:15">
      <c r="O1467" s="70"/>
    </row>
    <row r="1468" spans="15:15">
      <c r="O1468" s="70"/>
    </row>
    <row r="1469" spans="15:15">
      <c r="O1469" s="70"/>
    </row>
    <row r="1470" spans="15:15">
      <c r="O1470" s="70"/>
    </row>
    <row r="1471" spans="15:15">
      <c r="O1471" s="70"/>
    </row>
    <row r="1472" spans="15:15">
      <c r="O1472" s="70"/>
    </row>
    <row r="1473" spans="15:15">
      <c r="O1473" s="70"/>
    </row>
    <row r="1474" spans="15:15">
      <c r="O1474" s="70"/>
    </row>
    <row r="1475" spans="15:15">
      <c r="O1475" s="70"/>
    </row>
    <row r="1476" spans="15:15">
      <c r="O1476" s="70"/>
    </row>
    <row r="1477" spans="15:15">
      <c r="O1477" s="70"/>
    </row>
    <row r="1478" spans="15:15">
      <c r="O1478" s="70"/>
    </row>
    <row r="1479" spans="15:15">
      <c r="O1479" s="70"/>
    </row>
    <row r="1480" spans="15:15">
      <c r="O1480" s="70"/>
    </row>
    <row r="1481" spans="15:15">
      <c r="O1481" s="70"/>
    </row>
    <row r="1482" spans="15:15">
      <c r="O1482" s="70"/>
    </row>
    <row r="1483" spans="15:15">
      <c r="O1483" s="70"/>
    </row>
    <row r="1484" spans="15:15">
      <c r="O1484" s="70"/>
    </row>
    <row r="1485" spans="15:15">
      <c r="O1485" s="70"/>
    </row>
    <row r="1486" spans="15:15">
      <c r="O1486" s="70"/>
    </row>
    <row r="1487" spans="15:15">
      <c r="O1487" s="70"/>
    </row>
    <row r="1488" spans="15:15">
      <c r="O1488" s="70"/>
    </row>
    <row r="1489" spans="15:15">
      <c r="O1489" s="70"/>
    </row>
    <row r="1490" spans="15:15">
      <c r="O1490" s="70"/>
    </row>
    <row r="1491" spans="15:15">
      <c r="O1491" s="70"/>
    </row>
    <row r="1492" spans="15:15">
      <c r="O1492" s="70"/>
    </row>
    <row r="1493" spans="15:15">
      <c r="O1493" s="70"/>
    </row>
    <row r="1494" spans="15:15">
      <c r="O1494" s="70"/>
    </row>
    <row r="1495" spans="15:15">
      <c r="O1495" s="70"/>
    </row>
    <row r="1496" spans="15:15">
      <c r="O1496" s="70"/>
    </row>
    <row r="1497" spans="15:15">
      <c r="O1497" s="70"/>
    </row>
    <row r="1498" spans="15:15">
      <c r="O1498" s="70"/>
    </row>
    <row r="1499" spans="15:15">
      <c r="O1499" s="70"/>
    </row>
    <row r="1500" spans="15:15">
      <c r="O1500" s="70"/>
    </row>
    <row r="1501" spans="15:15">
      <c r="O1501" s="70"/>
    </row>
    <row r="1502" spans="15:15">
      <c r="O1502" s="70"/>
    </row>
    <row r="1503" spans="15:15">
      <c r="O1503" s="70"/>
    </row>
    <row r="1504" spans="15:15">
      <c r="O1504" s="70"/>
    </row>
    <row r="1505" spans="15:15">
      <c r="O1505" s="70"/>
    </row>
    <row r="1506" spans="15:15">
      <c r="O1506" s="70"/>
    </row>
    <row r="1507" spans="15:15">
      <c r="O1507" s="70"/>
    </row>
    <row r="1508" spans="15:15">
      <c r="O1508" s="70"/>
    </row>
    <row r="1509" spans="15:15">
      <c r="O1509" s="70"/>
    </row>
    <row r="1510" spans="15:15">
      <c r="O1510" s="70"/>
    </row>
    <row r="1511" spans="15:15">
      <c r="O1511" s="70"/>
    </row>
    <row r="1512" spans="15:15">
      <c r="O1512" s="70"/>
    </row>
    <row r="1513" spans="15:15">
      <c r="O1513" s="70"/>
    </row>
    <row r="1514" spans="15:15">
      <c r="O1514" s="70"/>
    </row>
    <row r="1515" spans="15:15">
      <c r="O1515" s="70"/>
    </row>
    <row r="1516" spans="15:15">
      <c r="O1516" s="70"/>
    </row>
    <row r="1517" spans="15:15">
      <c r="O1517" s="70"/>
    </row>
    <row r="1518" spans="15:15">
      <c r="O1518" s="70"/>
    </row>
    <row r="1519" spans="15:15">
      <c r="O1519" s="70"/>
    </row>
    <row r="1520" spans="15:15">
      <c r="O1520" s="70"/>
    </row>
    <row r="1521" spans="15:15">
      <c r="O1521" s="70"/>
    </row>
    <row r="1522" spans="15:15">
      <c r="O1522" s="70"/>
    </row>
    <row r="1523" spans="15:15">
      <c r="O1523" s="70"/>
    </row>
    <row r="1524" spans="15:15">
      <c r="O1524" s="70"/>
    </row>
    <row r="1525" spans="15:15">
      <c r="O1525" s="70"/>
    </row>
    <row r="1526" spans="15:15">
      <c r="O1526" s="70"/>
    </row>
    <row r="1527" spans="15:15">
      <c r="O1527" s="70"/>
    </row>
    <row r="1528" spans="15:15">
      <c r="O1528" s="70"/>
    </row>
    <row r="1529" spans="15:15">
      <c r="O1529" s="70"/>
    </row>
    <row r="1530" spans="15:15">
      <c r="O1530" s="70"/>
    </row>
    <row r="1531" spans="15:15">
      <c r="O1531" s="70"/>
    </row>
    <row r="1532" spans="15:15">
      <c r="O1532" s="70"/>
    </row>
    <row r="1533" spans="15:15">
      <c r="O1533" s="70"/>
    </row>
    <row r="1534" spans="15:15">
      <c r="O1534" s="70"/>
    </row>
    <row r="1535" spans="15:15">
      <c r="O1535" s="70"/>
    </row>
    <row r="1536" spans="15:15">
      <c r="O1536" s="70"/>
    </row>
    <row r="1537" spans="15:15">
      <c r="O1537" s="70"/>
    </row>
    <row r="1538" spans="15:15">
      <c r="O1538" s="70"/>
    </row>
    <row r="1539" spans="15:15">
      <c r="O1539" s="70"/>
    </row>
    <row r="1540" spans="15:15">
      <c r="O1540" s="70"/>
    </row>
    <row r="1541" spans="15:15">
      <c r="O1541" s="70"/>
    </row>
    <row r="1542" spans="15:15">
      <c r="O1542" s="70"/>
    </row>
    <row r="1543" spans="15:15">
      <c r="O1543" s="70"/>
    </row>
    <row r="1544" spans="15:15">
      <c r="O1544" s="70"/>
    </row>
    <row r="1545" spans="15:15">
      <c r="O1545" s="70"/>
    </row>
    <row r="1546" spans="15:15">
      <c r="O1546" s="70"/>
    </row>
    <row r="1547" spans="15:15">
      <c r="O1547" s="70"/>
    </row>
    <row r="1548" spans="15:15">
      <c r="O1548" s="70"/>
    </row>
    <row r="1549" spans="15:15">
      <c r="O1549" s="70"/>
    </row>
    <row r="1550" spans="15:15">
      <c r="O1550" s="70"/>
    </row>
    <row r="1551" spans="15:15">
      <c r="O1551" s="70"/>
    </row>
    <row r="1552" spans="15:15">
      <c r="O1552" s="70"/>
    </row>
    <row r="1553" spans="15:15">
      <c r="O1553" s="70"/>
    </row>
    <row r="1554" spans="15:15">
      <c r="O1554" s="70"/>
    </row>
    <row r="1555" spans="15:15">
      <c r="O1555" s="70"/>
    </row>
    <row r="1556" spans="15:15">
      <c r="O1556" s="70"/>
    </row>
    <row r="1557" spans="15:15">
      <c r="O1557" s="70"/>
    </row>
    <row r="1558" spans="15:15">
      <c r="O1558" s="70"/>
    </row>
    <row r="1559" spans="15:15">
      <c r="O1559" s="70"/>
    </row>
    <row r="1560" spans="15:15">
      <c r="O1560" s="70"/>
    </row>
    <row r="1561" spans="15:15">
      <c r="O1561" s="70"/>
    </row>
    <row r="1562" spans="15:15">
      <c r="O1562" s="70"/>
    </row>
    <row r="1563" spans="15:15">
      <c r="O1563" s="70"/>
    </row>
    <row r="1564" spans="15:15">
      <c r="O1564" s="70"/>
    </row>
    <row r="1565" spans="15:15">
      <c r="O1565" s="70"/>
    </row>
    <row r="1566" spans="15:15">
      <c r="O1566" s="70"/>
    </row>
    <row r="1567" spans="15:15">
      <c r="O1567" s="70"/>
    </row>
    <row r="1568" spans="15:15">
      <c r="O1568" s="70"/>
    </row>
    <row r="1569" spans="15:15">
      <c r="O1569" s="70"/>
    </row>
    <row r="1570" spans="15:15">
      <c r="O1570" s="70"/>
    </row>
    <row r="1571" spans="15:15">
      <c r="O1571" s="70"/>
    </row>
    <row r="1572" spans="15:15">
      <c r="O1572" s="70"/>
    </row>
    <row r="1573" spans="15:15">
      <c r="O1573" s="70"/>
    </row>
    <row r="1574" spans="15:15">
      <c r="O1574" s="70"/>
    </row>
    <row r="1575" spans="15:15">
      <c r="O1575" s="70"/>
    </row>
    <row r="1576" spans="15:15">
      <c r="O1576" s="70"/>
    </row>
    <row r="1577" spans="15:15">
      <c r="O1577" s="70"/>
    </row>
    <row r="1578" spans="15:15">
      <c r="O1578" s="70"/>
    </row>
    <row r="1579" spans="15:15">
      <c r="O1579" s="70"/>
    </row>
    <row r="1580" spans="15:15">
      <c r="O1580" s="70"/>
    </row>
    <row r="1581" spans="15:15">
      <c r="O1581" s="70"/>
    </row>
    <row r="1582" spans="15:15">
      <c r="O1582" s="70"/>
    </row>
    <row r="1583" spans="15:15">
      <c r="O1583" s="70"/>
    </row>
    <row r="1584" spans="15:15">
      <c r="O1584" s="70"/>
    </row>
    <row r="1585" spans="15:15">
      <c r="O1585" s="70"/>
    </row>
    <row r="1586" spans="15:15">
      <c r="O1586" s="70"/>
    </row>
    <row r="1587" spans="15:15">
      <c r="O1587" s="70"/>
    </row>
    <row r="1588" spans="15:15">
      <c r="O1588" s="70"/>
    </row>
    <row r="1589" spans="15:15">
      <c r="O1589" s="70"/>
    </row>
    <row r="1590" spans="15:15">
      <c r="O1590" s="70"/>
    </row>
    <row r="1591" spans="15:15">
      <c r="O1591" s="70"/>
    </row>
    <row r="1592" spans="15:15">
      <c r="O1592" s="70"/>
    </row>
    <row r="1593" spans="15:15">
      <c r="O1593" s="70"/>
    </row>
    <row r="1594" spans="15:15">
      <c r="O1594" s="70"/>
    </row>
    <row r="1595" spans="15:15">
      <c r="O1595" s="70"/>
    </row>
    <row r="1596" spans="15:15">
      <c r="O1596" s="70"/>
    </row>
    <row r="1597" spans="15:15">
      <c r="O1597" s="70"/>
    </row>
    <row r="1598" spans="15:15">
      <c r="O1598" s="70"/>
    </row>
    <row r="1599" spans="15:15">
      <c r="O1599" s="70"/>
    </row>
    <row r="1600" spans="15:15">
      <c r="O1600" s="70"/>
    </row>
    <row r="1601" spans="15:15">
      <c r="O1601" s="70"/>
    </row>
    <row r="1602" spans="15:15">
      <c r="O1602" s="70"/>
    </row>
    <row r="1603" spans="15:15">
      <c r="O1603" s="70"/>
    </row>
    <row r="1604" spans="15:15">
      <c r="O1604" s="70"/>
    </row>
    <row r="1605" spans="15:15">
      <c r="O1605" s="70"/>
    </row>
    <row r="1606" spans="15:15">
      <c r="O1606" s="70"/>
    </row>
    <row r="1607" spans="15:15">
      <c r="O1607" s="70"/>
    </row>
    <row r="1608" spans="15:15">
      <c r="O1608" s="70"/>
    </row>
    <row r="1609" spans="15:15">
      <c r="O1609" s="70"/>
    </row>
    <row r="1610" spans="15:15">
      <c r="O1610" s="70"/>
    </row>
    <row r="1611" spans="15:15">
      <c r="O1611" s="70"/>
    </row>
    <row r="1612" spans="15:15">
      <c r="O1612" s="70"/>
    </row>
    <row r="1613" spans="15:15">
      <c r="O1613" s="70"/>
    </row>
    <row r="1614" spans="15:15">
      <c r="O1614" s="70"/>
    </row>
    <row r="1615" spans="15:15">
      <c r="O1615" s="70"/>
    </row>
    <row r="1616" spans="15:15">
      <c r="O1616" s="70"/>
    </row>
    <row r="1617" spans="15:15">
      <c r="O1617" s="70"/>
    </row>
    <row r="1618" spans="15:15">
      <c r="O1618" s="70"/>
    </row>
    <row r="1619" spans="15:15">
      <c r="O1619" s="70"/>
    </row>
    <row r="1620" spans="15:15">
      <c r="O1620" s="70"/>
    </row>
    <row r="1621" spans="15:15">
      <c r="O1621" s="70"/>
    </row>
    <row r="1622" spans="15:15">
      <c r="O1622" s="70"/>
    </row>
    <row r="1623" spans="15:15">
      <c r="O1623" s="70"/>
    </row>
    <row r="1624" spans="15:15">
      <c r="O1624" s="70"/>
    </row>
    <row r="1625" spans="15:15">
      <c r="O1625" s="70"/>
    </row>
    <row r="1626" spans="15:15">
      <c r="O1626" s="70"/>
    </row>
    <row r="1627" spans="15:15">
      <c r="O1627" s="70"/>
    </row>
    <row r="1628" spans="15:15">
      <c r="O1628" s="70"/>
    </row>
    <row r="1629" spans="15:15">
      <c r="O1629" s="70"/>
    </row>
    <row r="1630" spans="15:15">
      <c r="O1630" s="70"/>
    </row>
    <row r="1631" spans="15:15">
      <c r="O1631" s="70"/>
    </row>
    <row r="1632" spans="15:15">
      <c r="O1632" s="70"/>
    </row>
    <row r="1633" spans="15:15">
      <c r="O1633" s="70"/>
    </row>
    <row r="1634" spans="15:15">
      <c r="O1634" s="70"/>
    </row>
    <row r="1635" spans="15:15">
      <c r="O1635" s="70"/>
    </row>
    <row r="1636" spans="15:15">
      <c r="O1636" s="70"/>
    </row>
    <row r="1637" spans="15:15">
      <c r="O1637" s="70"/>
    </row>
    <row r="1638" spans="15:15">
      <c r="O1638" s="70"/>
    </row>
    <row r="1639" spans="15:15">
      <c r="O1639" s="70"/>
    </row>
    <row r="1640" spans="15:15">
      <c r="O1640" s="70"/>
    </row>
    <row r="1641" spans="15:15">
      <c r="O1641" s="70"/>
    </row>
    <row r="1642" spans="15:15">
      <c r="O1642" s="70"/>
    </row>
    <row r="1643" spans="15:15">
      <c r="O1643" s="70"/>
    </row>
    <row r="1644" spans="15:15">
      <c r="O1644" s="70"/>
    </row>
    <row r="1645" spans="15:15">
      <c r="O1645" s="70"/>
    </row>
    <row r="1646" spans="15:15">
      <c r="O1646" s="70"/>
    </row>
    <row r="1647" spans="15:15">
      <c r="O1647" s="70"/>
    </row>
    <row r="1648" spans="15:15">
      <c r="O1648" s="70"/>
    </row>
    <row r="1649" spans="15:15">
      <c r="O1649" s="70"/>
    </row>
    <row r="1650" spans="15:15">
      <c r="O1650" s="70"/>
    </row>
    <row r="1651" spans="15:15">
      <c r="O1651" s="70"/>
    </row>
    <row r="1652" spans="15:15">
      <c r="O1652" s="70"/>
    </row>
    <row r="1653" spans="15:15">
      <c r="O1653" s="70"/>
    </row>
    <row r="1654" spans="15:15">
      <c r="O1654" s="70"/>
    </row>
    <row r="1655" spans="15:15">
      <c r="O1655" s="70"/>
    </row>
    <row r="1656" spans="15:15">
      <c r="O1656" s="70"/>
    </row>
    <row r="1657" spans="15:15">
      <c r="O1657" s="70"/>
    </row>
    <row r="1658" spans="15:15">
      <c r="O1658" s="70"/>
    </row>
    <row r="1659" spans="15:15">
      <c r="O1659" s="70"/>
    </row>
    <row r="1660" spans="15:15">
      <c r="O1660" s="70"/>
    </row>
    <row r="1661" spans="15:15">
      <c r="O1661" s="70"/>
    </row>
    <row r="1662" spans="15:15">
      <c r="O1662" s="70"/>
    </row>
    <row r="1663" spans="15:15">
      <c r="O1663" s="70"/>
    </row>
    <row r="1664" spans="15:15">
      <c r="O1664" s="70"/>
    </row>
    <row r="1665" spans="15:15">
      <c r="O1665" s="70"/>
    </row>
    <row r="1666" spans="15:15">
      <c r="O1666" s="70"/>
    </row>
    <row r="1667" spans="15:15">
      <c r="O1667" s="70"/>
    </row>
    <row r="1668" spans="15:15">
      <c r="O1668" s="70"/>
    </row>
    <row r="1669" spans="15:15">
      <c r="O1669" s="70"/>
    </row>
    <row r="1670" spans="15:15">
      <c r="O1670" s="70"/>
    </row>
    <row r="1671" spans="15:15">
      <c r="O1671" s="70"/>
    </row>
    <row r="1672" spans="15:15">
      <c r="O1672" s="70"/>
    </row>
    <row r="1673" spans="15:15">
      <c r="O1673" s="70"/>
    </row>
    <row r="1674" spans="15:15">
      <c r="O1674" s="70"/>
    </row>
    <row r="1675" spans="15:15">
      <c r="O1675" s="70"/>
    </row>
    <row r="1676" spans="15:15">
      <c r="O1676" s="70"/>
    </row>
    <row r="1677" spans="15:15">
      <c r="O1677" s="70"/>
    </row>
    <row r="1678" spans="15:15">
      <c r="O1678" s="70"/>
    </row>
    <row r="1679" spans="15:15">
      <c r="O1679" s="70"/>
    </row>
    <row r="1680" spans="15:15">
      <c r="O1680" s="70"/>
    </row>
    <row r="1681" spans="15:15">
      <c r="O1681" s="70"/>
    </row>
    <row r="1682" spans="15:15">
      <c r="O1682" s="70"/>
    </row>
    <row r="1683" spans="15:15">
      <c r="O1683" s="70"/>
    </row>
    <row r="1684" spans="15:15">
      <c r="O1684" s="70"/>
    </row>
    <row r="1685" spans="15:15">
      <c r="O1685" s="70"/>
    </row>
    <row r="1686" spans="15:15">
      <c r="O1686" s="70"/>
    </row>
    <row r="1687" spans="15:15">
      <c r="O1687" s="70"/>
    </row>
    <row r="1688" spans="15:15">
      <c r="O1688" s="70"/>
    </row>
    <row r="1689" spans="15:15">
      <c r="O1689" s="70"/>
    </row>
    <row r="1690" spans="15:15">
      <c r="O1690" s="70"/>
    </row>
    <row r="1691" spans="15:15">
      <c r="O1691" s="70"/>
    </row>
    <row r="1692" spans="15:15">
      <c r="O1692" s="70"/>
    </row>
    <row r="1693" spans="15:15">
      <c r="O1693" s="70"/>
    </row>
    <row r="1694" spans="15:15">
      <c r="O1694" s="70"/>
    </row>
    <row r="1695" spans="15:15">
      <c r="O1695" s="70"/>
    </row>
    <row r="1696" spans="15:15">
      <c r="O1696" s="70"/>
    </row>
    <row r="1697" spans="15:15">
      <c r="O1697" s="70"/>
    </row>
    <row r="1698" spans="15:15">
      <c r="O1698" s="70"/>
    </row>
    <row r="1699" spans="15:15">
      <c r="O1699" s="70"/>
    </row>
    <row r="1700" spans="15:15">
      <c r="O1700" s="70"/>
    </row>
    <row r="1701" spans="15:15">
      <c r="O1701" s="70"/>
    </row>
    <row r="1702" spans="15:15">
      <c r="O1702" s="70"/>
    </row>
    <row r="1703" spans="15:15">
      <c r="O1703" s="70"/>
    </row>
    <row r="1704" spans="15:15">
      <c r="O1704" s="70"/>
    </row>
    <row r="1705" spans="15:15">
      <c r="O1705" s="70"/>
    </row>
    <row r="1706" spans="15:15">
      <c r="O1706" s="70"/>
    </row>
    <row r="1707" spans="15:15">
      <c r="O1707" s="70"/>
    </row>
    <row r="1708" spans="15:15">
      <c r="O1708" s="70"/>
    </row>
    <row r="1709" spans="15:15">
      <c r="O1709" s="70"/>
    </row>
    <row r="1710" spans="15:15">
      <c r="O1710" s="70"/>
    </row>
    <row r="1711" spans="15:15">
      <c r="O1711" s="70"/>
    </row>
    <row r="1712" spans="15:15">
      <c r="O1712" s="70"/>
    </row>
    <row r="1713" spans="15:15">
      <c r="O1713" s="70"/>
    </row>
    <row r="1714" spans="15:15">
      <c r="O1714" s="70"/>
    </row>
    <row r="1715" spans="15:15">
      <c r="O1715" s="70"/>
    </row>
    <row r="1716" spans="15:15">
      <c r="O1716" s="70"/>
    </row>
    <row r="1717" spans="15:15">
      <c r="O1717" s="70"/>
    </row>
    <row r="1718" spans="15:15">
      <c r="O1718" s="70"/>
    </row>
    <row r="1719" spans="15:15">
      <c r="O1719" s="70"/>
    </row>
    <row r="1720" spans="15:15">
      <c r="O1720" s="70"/>
    </row>
    <row r="1721" spans="15:15">
      <c r="O1721" s="70"/>
    </row>
    <row r="1722" spans="15:15">
      <c r="O1722" s="70"/>
    </row>
    <row r="1723" spans="15:15">
      <c r="O1723" s="70"/>
    </row>
    <row r="1724" spans="15:15">
      <c r="O1724" s="70"/>
    </row>
    <row r="1725" spans="15:15">
      <c r="O1725" s="70"/>
    </row>
    <row r="1726" spans="15:15">
      <c r="O1726" s="70"/>
    </row>
    <row r="1727" spans="15:15">
      <c r="O1727" s="70"/>
    </row>
    <row r="1728" spans="15:15">
      <c r="O1728" s="70"/>
    </row>
    <row r="1729" spans="15:15">
      <c r="O1729" s="70"/>
    </row>
    <row r="1730" spans="15:15">
      <c r="O1730" s="70"/>
    </row>
    <row r="1731" spans="15:15">
      <c r="O1731" s="70"/>
    </row>
    <row r="1732" spans="15:15">
      <c r="O1732" s="70"/>
    </row>
    <row r="1733" spans="15:15">
      <c r="O1733" s="70"/>
    </row>
    <row r="1734" spans="15:15">
      <c r="O1734" s="70"/>
    </row>
    <row r="1735" spans="15:15">
      <c r="O1735" s="70"/>
    </row>
    <row r="1736" spans="15:15">
      <c r="O1736" s="70"/>
    </row>
    <row r="1737" spans="15:15">
      <c r="O1737" s="70"/>
    </row>
    <row r="1738" spans="15:15">
      <c r="O1738" s="70"/>
    </row>
    <row r="1739" spans="15:15">
      <c r="O1739" s="70"/>
    </row>
    <row r="1740" spans="15:15">
      <c r="O1740" s="70"/>
    </row>
    <row r="1741" spans="15:15">
      <c r="O1741" s="70"/>
    </row>
    <row r="1742" spans="15:15">
      <c r="O1742" s="70"/>
    </row>
    <row r="1743" spans="15:15">
      <c r="O1743" s="70"/>
    </row>
    <row r="1744" spans="15:15">
      <c r="O1744" s="70"/>
    </row>
    <row r="1745" spans="15:15">
      <c r="O1745" s="70"/>
    </row>
    <row r="1746" spans="15:15">
      <c r="O1746" s="70"/>
    </row>
    <row r="1747" spans="15:15">
      <c r="O1747" s="70"/>
    </row>
    <row r="1748" spans="15:15">
      <c r="O1748" s="70"/>
    </row>
    <row r="1749" spans="15:15">
      <c r="O1749" s="70"/>
    </row>
    <row r="1750" spans="15:15">
      <c r="O1750" s="70"/>
    </row>
    <row r="1751" spans="15:15">
      <c r="O1751" s="70"/>
    </row>
    <row r="1752" spans="15:15">
      <c r="O1752" s="70"/>
    </row>
    <row r="1753" spans="15:15">
      <c r="O1753" s="70"/>
    </row>
    <row r="1754" spans="15:15">
      <c r="O1754" s="70"/>
    </row>
    <row r="1755" spans="15:15">
      <c r="O1755" s="70"/>
    </row>
    <row r="1756" spans="15:15">
      <c r="O1756" s="70"/>
    </row>
    <row r="1757" spans="15:15">
      <c r="O1757" s="70"/>
    </row>
    <row r="1758" spans="15:15">
      <c r="O1758" s="70"/>
    </row>
    <row r="1759" spans="15:15">
      <c r="O1759" s="70"/>
    </row>
    <row r="1760" spans="15:15">
      <c r="O1760" s="70"/>
    </row>
    <row r="1761" spans="15:15">
      <c r="O1761" s="70"/>
    </row>
    <row r="1762" spans="15:15">
      <c r="O1762" s="70"/>
    </row>
    <row r="1763" spans="15:15">
      <c r="O1763" s="70"/>
    </row>
    <row r="1764" spans="15:15">
      <c r="O1764" s="70"/>
    </row>
    <row r="1765" spans="15:15">
      <c r="O1765" s="70"/>
    </row>
    <row r="1766" spans="15:15">
      <c r="O1766" s="70"/>
    </row>
    <row r="1767" spans="15:15">
      <c r="O1767" s="70"/>
    </row>
    <row r="1768" spans="15:15">
      <c r="O1768" s="70"/>
    </row>
    <row r="1769" spans="15:15">
      <c r="O1769" s="70"/>
    </row>
    <row r="1770" spans="15:15">
      <c r="O1770" s="70"/>
    </row>
    <row r="1771" spans="15:15">
      <c r="O1771" s="70"/>
    </row>
    <row r="1772" spans="15:15">
      <c r="O1772" s="70"/>
    </row>
    <row r="1773" spans="15:15">
      <c r="O1773" s="70"/>
    </row>
    <row r="1774" spans="15:15">
      <c r="O1774" s="70"/>
    </row>
    <row r="1775" spans="15:15">
      <c r="O1775" s="70"/>
    </row>
    <row r="1776" spans="15:15">
      <c r="O1776" s="70"/>
    </row>
    <row r="1777" spans="15:15">
      <c r="O1777" s="70"/>
    </row>
    <row r="1778" spans="15:15">
      <c r="O1778" s="70"/>
    </row>
    <row r="1779" spans="15:15">
      <c r="O1779" s="70"/>
    </row>
    <row r="1780" spans="15:15">
      <c r="O1780" s="70"/>
    </row>
    <row r="1781" spans="15:15">
      <c r="O1781" s="70"/>
    </row>
    <row r="1782" spans="15:15">
      <c r="O1782" s="70"/>
    </row>
    <row r="1783" spans="15:15">
      <c r="O1783" s="70"/>
    </row>
    <row r="1784" spans="15:15">
      <c r="O1784" s="70"/>
    </row>
    <row r="1785" spans="15:15">
      <c r="O1785" s="70"/>
    </row>
    <row r="1786" spans="15:15">
      <c r="O1786" s="70"/>
    </row>
    <row r="1787" spans="15:15">
      <c r="O1787" s="70"/>
    </row>
    <row r="1788" spans="15:15">
      <c r="O1788" s="70"/>
    </row>
    <row r="1789" spans="15:15">
      <c r="O1789" s="70"/>
    </row>
    <row r="1790" spans="15:15">
      <c r="O1790" s="70"/>
    </row>
    <row r="1791" spans="15:15">
      <c r="O1791" s="70"/>
    </row>
    <row r="1792" spans="15:15">
      <c r="O1792" s="70"/>
    </row>
    <row r="1793" spans="15:15">
      <c r="O1793" s="70"/>
    </row>
    <row r="1794" spans="15:15">
      <c r="O1794" s="70"/>
    </row>
    <row r="1795" spans="15:15">
      <c r="O1795" s="70"/>
    </row>
    <row r="1796" spans="15:15">
      <c r="O1796" s="70"/>
    </row>
    <row r="1797" spans="15:15">
      <c r="O1797" s="70"/>
    </row>
    <row r="1798" spans="15:15">
      <c r="O1798" s="70"/>
    </row>
    <row r="1799" spans="15:15">
      <c r="O1799" s="70"/>
    </row>
    <row r="1800" spans="15:15">
      <c r="O1800" s="70"/>
    </row>
    <row r="1801" spans="15:15">
      <c r="O1801" s="70"/>
    </row>
    <row r="1802" spans="15:15">
      <c r="O1802" s="70"/>
    </row>
    <row r="1803" spans="15:15">
      <c r="O1803" s="70"/>
    </row>
    <row r="1804" spans="15:15">
      <c r="O1804" s="70"/>
    </row>
    <row r="1805" spans="15:15">
      <c r="O1805" s="70"/>
    </row>
    <row r="1806" spans="15:15">
      <c r="O1806" s="70"/>
    </row>
    <row r="1807" spans="15:15">
      <c r="O1807" s="70"/>
    </row>
    <row r="1808" spans="15:15">
      <c r="O1808" s="70"/>
    </row>
    <row r="1809" spans="15:15">
      <c r="O1809" s="70"/>
    </row>
    <row r="1810" spans="15:15">
      <c r="O1810" s="70"/>
    </row>
    <row r="1811" spans="15:15">
      <c r="O1811" s="70"/>
    </row>
    <row r="1812" spans="15:15">
      <c r="O1812" s="70"/>
    </row>
    <row r="1813" spans="15:15">
      <c r="O1813" s="70"/>
    </row>
    <row r="1814" spans="15:15">
      <c r="O1814" s="70"/>
    </row>
    <row r="1815" spans="15:15">
      <c r="O1815" s="70"/>
    </row>
    <row r="1816" spans="15:15">
      <c r="O1816" s="70"/>
    </row>
    <row r="1817" spans="15:15">
      <c r="O1817" s="70"/>
    </row>
    <row r="1818" spans="15:15">
      <c r="O1818" s="70"/>
    </row>
    <row r="1819" spans="15:15">
      <c r="O1819" s="70"/>
    </row>
    <row r="1820" spans="15:15">
      <c r="O1820" s="70"/>
    </row>
    <row r="1821" spans="15:15">
      <c r="O1821" s="70"/>
    </row>
    <row r="1822" spans="15:15">
      <c r="O1822" s="70"/>
    </row>
    <row r="1823" spans="15:15">
      <c r="O1823" s="70"/>
    </row>
    <row r="1824" spans="15:15">
      <c r="O1824" s="70"/>
    </row>
    <row r="1825" spans="15:15">
      <c r="O1825" s="70"/>
    </row>
    <row r="1826" spans="15:15">
      <c r="O1826" s="70"/>
    </row>
    <row r="1827" spans="15:15">
      <c r="O1827" s="70"/>
    </row>
    <row r="1828" spans="15:15">
      <c r="O1828" s="70"/>
    </row>
    <row r="1829" spans="15:15">
      <c r="O1829" s="70"/>
    </row>
    <row r="1830" spans="15:15">
      <c r="O1830" s="70"/>
    </row>
    <row r="1831" spans="15:15">
      <c r="O1831" s="70"/>
    </row>
    <row r="1832" spans="15:15">
      <c r="O1832" s="70"/>
    </row>
    <row r="1833" spans="15:15">
      <c r="O1833" s="70"/>
    </row>
    <row r="1834" spans="15:15">
      <c r="O1834" s="70"/>
    </row>
    <row r="1835" spans="15:15">
      <c r="O1835" s="70"/>
    </row>
    <row r="1836" spans="15:15">
      <c r="O1836" s="70"/>
    </row>
    <row r="1837" spans="15:15">
      <c r="O1837" s="70"/>
    </row>
    <row r="1838" spans="15:15">
      <c r="O1838" s="70"/>
    </row>
    <row r="1839" spans="15:15">
      <c r="O1839" s="70"/>
    </row>
    <row r="1840" spans="15:15">
      <c r="O1840" s="70"/>
    </row>
    <row r="1841" spans="15:15">
      <c r="O1841" s="70"/>
    </row>
    <row r="1842" spans="15:15">
      <c r="O1842" s="70"/>
    </row>
    <row r="1843" spans="15:15">
      <c r="O1843" s="70"/>
    </row>
    <row r="1844" spans="15:15">
      <c r="O1844" s="70"/>
    </row>
    <row r="1845" spans="15:15">
      <c r="O1845" s="70"/>
    </row>
    <row r="1846" spans="15:15">
      <c r="O1846" s="70"/>
    </row>
    <row r="1847" spans="15:15">
      <c r="O1847" s="70"/>
    </row>
    <row r="1848" spans="15:15">
      <c r="O1848" s="70"/>
    </row>
    <row r="1849" spans="15:15">
      <c r="O1849" s="70"/>
    </row>
    <row r="1850" spans="15:15">
      <c r="O1850" s="70"/>
    </row>
    <row r="1851" spans="15:15">
      <c r="O1851" s="70"/>
    </row>
    <row r="1852" spans="15:15">
      <c r="O1852" s="70"/>
    </row>
    <row r="1853" spans="15:15">
      <c r="O1853" s="70"/>
    </row>
    <row r="1854" spans="15:15">
      <c r="O1854" s="70"/>
    </row>
    <row r="1855" spans="15:15">
      <c r="O1855" s="70"/>
    </row>
    <row r="1856" spans="15:15">
      <c r="O1856" s="70"/>
    </row>
    <row r="1857" spans="15:15">
      <c r="O1857" s="70"/>
    </row>
    <row r="1858" spans="15:15">
      <c r="O1858" s="70"/>
    </row>
    <row r="1859" spans="15:15">
      <c r="O1859" s="70"/>
    </row>
    <row r="1860" spans="15:15">
      <c r="O1860" s="70"/>
    </row>
    <row r="1861" spans="15:15">
      <c r="O1861" s="70"/>
    </row>
    <row r="1862" spans="15:15">
      <c r="O1862" s="70"/>
    </row>
    <row r="1863" spans="15:15">
      <c r="O1863" s="70"/>
    </row>
    <row r="1864" spans="15:15">
      <c r="O1864" s="70"/>
    </row>
    <row r="1865" spans="15:15">
      <c r="O1865" s="70"/>
    </row>
    <row r="1866" spans="15:15">
      <c r="O1866" s="70"/>
    </row>
    <row r="1867" spans="15:15">
      <c r="O1867" s="70"/>
    </row>
    <row r="1868" spans="15:15">
      <c r="O1868" s="70"/>
    </row>
    <row r="1869" spans="15:15">
      <c r="O1869" s="70"/>
    </row>
    <row r="1870" spans="15:15">
      <c r="O1870" s="70"/>
    </row>
    <row r="1871" spans="15:15">
      <c r="O1871" s="70"/>
    </row>
    <row r="1872" spans="15:15">
      <c r="O1872" s="70"/>
    </row>
    <row r="1873" spans="15:15">
      <c r="O1873" s="70"/>
    </row>
    <row r="1874" spans="15:15">
      <c r="O1874" s="70"/>
    </row>
    <row r="1875" spans="15:15">
      <c r="O1875" s="70"/>
    </row>
    <row r="1876" spans="15:15">
      <c r="O1876" s="70"/>
    </row>
    <row r="1877" spans="15:15">
      <c r="O1877" s="70"/>
    </row>
    <row r="1878" spans="15:15">
      <c r="O1878" s="70"/>
    </row>
    <row r="1879" spans="15:15">
      <c r="O1879" s="70"/>
    </row>
    <row r="1880" spans="15:15">
      <c r="O1880" s="70"/>
    </row>
    <row r="1881" spans="15:15">
      <c r="O1881" s="70"/>
    </row>
    <row r="1882" spans="15:15">
      <c r="O1882" s="70"/>
    </row>
    <row r="1883" spans="15:15">
      <c r="O1883" s="70"/>
    </row>
    <row r="1884" spans="15:15">
      <c r="O1884" s="70"/>
    </row>
    <row r="1885" spans="15:15">
      <c r="O1885" s="70"/>
    </row>
    <row r="1886" spans="15:15">
      <c r="O1886" s="70"/>
    </row>
    <row r="1887" spans="15:15">
      <c r="O1887" s="70"/>
    </row>
    <row r="1888" spans="15:15">
      <c r="O1888" s="70"/>
    </row>
    <row r="1889" spans="15:15">
      <c r="O1889" s="70"/>
    </row>
    <row r="1890" spans="15:15">
      <c r="O1890" s="70"/>
    </row>
    <row r="1891" spans="15:15">
      <c r="O1891" s="70"/>
    </row>
    <row r="1892" spans="15:15">
      <c r="O1892" s="70"/>
    </row>
    <row r="1893" spans="15:15">
      <c r="O1893" s="70"/>
    </row>
    <row r="1894" spans="15:15">
      <c r="O1894" s="70"/>
    </row>
    <row r="1895" spans="15:15">
      <c r="O1895" s="70"/>
    </row>
    <row r="1896" spans="15:15">
      <c r="O1896" s="70"/>
    </row>
    <row r="1897" spans="15:15">
      <c r="O1897" s="70"/>
    </row>
    <row r="1898" spans="15:15">
      <c r="O1898" s="70"/>
    </row>
    <row r="1899" spans="15:15">
      <c r="O1899" s="70"/>
    </row>
    <row r="1900" spans="15:15">
      <c r="O1900" s="70"/>
    </row>
    <row r="1901" spans="15:15">
      <c r="O1901" s="70"/>
    </row>
    <row r="1902" spans="15:15">
      <c r="O1902" s="70"/>
    </row>
    <row r="1903" spans="15:15">
      <c r="O1903" s="70"/>
    </row>
    <row r="1904" spans="15:15">
      <c r="O1904" s="70"/>
    </row>
    <row r="1905" spans="15:15">
      <c r="O1905" s="70"/>
    </row>
    <row r="1906" spans="15:15">
      <c r="O1906" s="70"/>
    </row>
    <row r="1907" spans="15:15">
      <c r="O1907" s="70"/>
    </row>
    <row r="1908" spans="15:15">
      <c r="O1908" s="70"/>
    </row>
    <row r="1909" spans="15:15">
      <c r="O1909" s="70"/>
    </row>
    <row r="1910" spans="15:15">
      <c r="O1910" s="70"/>
    </row>
    <row r="1911" spans="15:15">
      <c r="O1911" s="70"/>
    </row>
    <row r="1912" spans="15:15">
      <c r="O1912" s="70"/>
    </row>
    <row r="1913" spans="15:15">
      <c r="O1913" s="70"/>
    </row>
    <row r="1914" spans="15:15">
      <c r="O1914" s="70"/>
    </row>
    <row r="1915" spans="15:15">
      <c r="O1915" s="70"/>
    </row>
    <row r="1916" spans="15:15">
      <c r="O1916" s="70"/>
    </row>
    <row r="1917" spans="15:15">
      <c r="O1917" s="70"/>
    </row>
    <row r="1918" spans="15:15">
      <c r="O1918" s="70"/>
    </row>
    <row r="1919" spans="15:15">
      <c r="O1919" s="70"/>
    </row>
    <row r="1920" spans="15:15">
      <c r="O1920" s="70"/>
    </row>
    <row r="1921" spans="15:15">
      <c r="O1921" s="70"/>
    </row>
    <row r="1922" spans="15:15">
      <c r="O1922" s="70"/>
    </row>
    <row r="1923" spans="15:15">
      <c r="O1923" s="70"/>
    </row>
    <row r="1924" spans="15:15">
      <c r="O1924" s="70"/>
    </row>
    <row r="1925" spans="15:15">
      <c r="O1925" s="70"/>
    </row>
    <row r="1926" spans="15:15">
      <c r="O1926" s="70"/>
    </row>
    <row r="1927" spans="15:15">
      <c r="O1927" s="70"/>
    </row>
    <row r="1928" spans="15:15">
      <c r="O1928" s="70"/>
    </row>
    <row r="1929" spans="15:15">
      <c r="O1929" s="70"/>
    </row>
    <row r="1930" spans="15:15">
      <c r="O1930" s="70"/>
    </row>
    <row r="1931" spans="15:15">
      <c r="O1931" s="70"/>
    </row>
    <row r="1932" spans="15:15">
      <c r="O1932" s="70"/>
    </row>
    <row r="1933" spans="15:15">
      <c r="O1933" s="70"/>
    </row>
    <row r="1934" spans="15:15">
      <c r="O1934" s="70"/>
    </row>
    <row r="1935" spans="15:15">
      <c r="O1935" s="70"/>
    </row>
    <row r="1936" spans="15:15">
      <c r="O1936" s="70"/>
    </row>
    <row r="1937" spans="15:15">
      <c r="O1937" s="70"/>
    </row>
    <row r="1938" spans="15:15">
      <c r="O1938" s="70"/>
    </row>
    <row r="1939" spans="15:15">
      <c r="O1939" s="70"/>
    </row>
    <row r="1940" spans="15:15">
      <c r="O1940" s="70"/>
    </row>
    <row r="1941" spans="15:15">
      <c r="O1941" s="70"/>
    </row>
    <row r="1942" spans="15:15">
      <c r="O1942" s="70"/>
    </row>
    <row r="1943" spans="15:15">
      <c r="O1943" s="70"/>
    </row>
    <row r="1944" spans="15:15">
      <c r="O1944" s="70"/>
    </row>
    <row r="1945" spans="15:15">
      <c r="O1945" s="70"/>
    </row>
    <row r="1946" spans="15:15">
      <c r="O1946" s="70"/>
    </row>
    <row r="1947" spans="15:15">
      <c r="O1947" s="70"/>
    </row>
    <row r="1948" spans="15:15">
      <c r="O1948" s="70"/>
    </row>
    <row r="1949" spans="15:15">
      <c r="O1949" s="70"/>
    </row>
    <row r="1950" spans="15:15">
      <c r="O1950" s="70"/>
    </row>
    <row r="1951" spans="15:15">
      <c r="O1951" s="70"/>
    </row>
    <row r="1952" spans="15:15">
      <c r="O1952" s="70"/>
    </row>
    <row r="1953" spans="15:15">
      <c r="O1953" s="70"/>
    </row>
    <row r="1954" spans="15:15">
      <c r="O1954" s="70"/>
    </row>
    <row r="1955" spans="15:15">
      <c r="O1955" s="70"/>
    </row>
    <row r="1956" spans="15:15">
      <c r="O1956" s="70"/>
    </row>
    <row r="1957" spans="15:15">
      <c r="O1957" s="70"/>
    </row>
    <row r="1958" spans="15:15">
      <c r="O1958" s="70"/>
    </row>
    <row r="1959" spans="15:15">
      <c r="O1959" s="70"/>
    </row>
    <row r="1960" spans="15:15">
      <c r="O1960" s="70"/>
    </row>
    <row r="1961" spans="15:15">
      <c r="O1961" s="70"/>
    </row>
    <row r="1962" spans="15:15">
      <c r="O1962" s="70"/>
    </row>
    <row r="1963" spans="15:15">
      <c r="O1963" s="70"/>
    </row>
    <row r="1964" spans="15:15">
      <c r="O1964" s="70"/>
    </row>
    <row r="1965" spans="15:15">
      <c r="O1965" s="70"/>
    </row>
    <row r="1966" spans="15:15">
      <c r="O1966" s="70"/>
    </row>
    <row r="1967" spans="15:15">
      <c r="O1967" s="70"/>
    </row>
    <row r="1968" spans="15:15">
      <c r="O1968" s="70"/>
    </row>
    <row r="1969" spans="15:15">
      <c r="O1969" s="70"/>
    </row>
    <row r="1970" spans="15:15">
      <c r="O1970" s="70"/>
    </row>
    <row r="1971" spans="15:15">
      <c r="O1971" s="70"/>
    </row>
    <row r="1972" spans="15:15">
      <c r="O1972" s="70"/>
    </row>
    <row r="1973" spans="15:15">
      <c r="O1973" s="70"/>
    </row>
    <row r="1974" spans="15:15">
      <c r="O1974" s="70"/>
    </row>
    <row r="1975" spans="15:15">
      <c r="O1975" s="70"/>
    </row>
    <row r="1976" spans="15:15">
      <c r="O1976" s="70"/>
    </row>
    <row r="1977" spans="15:15">
      <c r="O1977" s="70"/>
    </row>
    <row r="1978" spans="15:15">
      <c r="O1978" s="70"/>
    </row>
    <row r="1979" spans="15:15">
      <c r="O1979" s="70"/>
    </row>
    <row r="1980" spans="15:15">
      <c r="O1980" s="70"/>
    </row>
    <row r="1981" spans="15:15">
      <c r="O1981" s="70"/>
    </row>
    <row r="1982" spans="15:15">
      <c r="O1982" s="70"/>
    </row>
    <row r="1983" spans="15:15">
      <c r="O1983" s="70"/>
    </row>
    <row r="1984" spans="15:15">
      <c r="O1984" s="70"/>
    </row>
    <row r="1985" spans="15:15">
      <c r="O1985" s="70"/>
    </row>
    <row r="1986" spans="15:15">
      <c r="O1986" s="70"/>
    </row>
    <row r="1987" spans="15:15">
      <c r="O1987" s="70"/>
    </row>
    <row r="1988" spans="15:15">
      <c r="O1988" s="70"/>
    </row>
    <row r="1989" spans="15:15">
      <c r="O1989" s="70"/>
    </row>
    <row r="1990" spans="15:15">
      <c r="O1990" s="70"/>
    </row>
    <row r="1991" spans="15:15">
      <c r="O1991" s="70"/>
    </row>
    <row r="1992" spans="15:15">
      <c r="O1992" s="70"/>
    </row>
    <row r="1993" spans="15:15">
      <c r="O1993" s="70"/>
    </row>
    <row r="1994" spans="15:15">
      <c r="O1994" s="70"/>
    </row>
    <row r="1995" spans="15:15">
      <c r="O1995" s="70"/>
    </row>
    <row r="1996" spans="15:15">
      <c r="O1996" s="70"/>
    </row>
    <row r="1997" spans="15:15">
      <c r="O1997" s="70"/>
    </row>
    <row r="1998" spans="15:15">
      <c r="O1998" s="70"/>
    </row>
    <row r="1999" spans="15:15">
      <c r="O1999" s="70"/>
    </row>
    <row r="2000" spans="15:15">
      <c r="O2000" s="70"/>
    </row>
    <row r="2001" spans="15:15">
      <c r="O2001" s="70"/>
    </row>
    <row r="2002" spans="15:15">
      <c r="O2002" s="70"/>
    </row>
    <row r="2003" spans="15:15">
      <c r="O2003" s="70"/>
    </row>
    <row r="2004" spans="15:15">
      <c r="O2004" s="70"/>
    </row>
    <row r="2005" spans="15:15">
      <c r="O2005" s="70"/>
    </row>
    <row r="2006" spans="15:15">
      <c r="O2006" s="70"/>
    </row>
    <row r="2007" spans="15:15">
      <c r="O2007" s="70"/>
    </row>
    <row r="2008" spans="15:15">
      <c r="O2008" s="70"/>
    </row>
    <row r="2009" spans="15:15">
      <c r="O2009" s="70"/>
    </row>
    <row r="2010" spans="15:15">
      <c r="O2010" s="70"/>
    </row>
    <row r="2011" spans="15:15">
      <c r="O2011" s="70"/>
    </row>
    <row r="2012" spans="15:15">
      <c r="O2012" s="70"/>
    </row>
    <row r="2013" spans="15:15">
      <c r="O2013" s="70"/>
    </row>
    <row r="2014" spans="15:15">
      <c r="O2014" s="70"/>
    </row>
    <row r="2015" spans="15:15">
      <c r="O2015" s="70"/>
    </row>
    <row r="2016" spans="15:15">
      <c r="O2016" s="70"/>
    </row>
    <row r="2017" spans="15:15">
      <c r="O2017" s="70"/>
    </row>
    <row r="2018" spans="15:15">
      <c r="O2018" s="70"/>
    </row>
    <row r="2019" spans="15:15">
      <c r="O2019" s="70"/>
    </row>
    <row r="2020" spans="15:15">
      <c r="O2020" s="70"/>
    </row>
    <row r="2021" spans="15:15">
      <c r="O2021" s="70"/>
    </row>
    <row r="2022" spans="15:15">
      <c r="O2022" s="70"/>
    </row>
    <row r="2023" spans="15:15">
      <c r="O2023" s="70"/>
    </row>
    <row r="2024" spans="15:15">
      <c r="O2024" s="70"/>
    </row>
    <row r="2025" spans="15:15">
      <c r="O2025" s="70"/>
    </row>
    <row r="2026" spans="15:15">
      <c r="O2026" s="70"/>
    </row>
    <row r="2027" spans="15:15">
      <c r="O2027" s="70"/>
    </row>
    <row r="2028" spans="15:15">
      <c r="O2028" s="70"/>
    </row>
    <row r="2029" spans="15:15">
      <c r="O2029" s="70"/>
    </row>
    <row r="2030" spans="15:15">
      <c r="O2030" s="70"/>
    </row>
    <row r="2031" spans="15:15">
      <c r="O2031" s="70"/>
    </row>
    <row r="2032" spans="15:15">
      <c r="O2032" s="70"/>
    </row>
    <row r="2033" spans="15:15">
      <c r="O2033" s="70"/>
    </row>
    <row r="2034" spans="15:15">
      <c r="O2034" s="70"/>
    </row>
    <row r="2035" spans="15:15">
      <c r="O2035" s="70"/>
    </row>
    <row r="2036" spans="15:15">
      <c r="O2036" s="70"/>
    </row>
    <row r="2037" spans="15:15">
      <c r="O2037" s="70"/>
    </row>
    <row r="2038" spans="15:15">
      <c r="O2038" s="70"/>
    </row>
    <row r="2039" spans="15:15">
      <c r="O2039" s="70"/>
    </row>
    <row r="2040" spans="15:15">
      <c r="O2040" s="70"/>
    </row>
    <row r="2041" spans="15:15">
      <c r="O2041" s="70"/>
    </row>
    <row r="2042" spans="15:15">
      <c r="O2042" s="70"/>
    </row>
    <row r="2043" spans="15:15">
      <c r="O2043" s="70"/>
    </row>
    <row r="2044" spans="15:15">
      <c r="O2044" s="70"/>
    </row>
    <row r="2045" spans="15:15">
      <c r="O2045" s="70"/>
    </row>
    <row r="2046" spans="15:15">
      <c r="O2046" s="70"/>
    </row>
    <row r="2047" spans="15:15">
      <c r="O2047" s="70"/>
    </row>
    <row r="2048" spans="15:15">
      <c r="O2048" s="70"/>
    </row>
    <row r="2049" spans="15:15">
      <c r="O2049" s="70"/>
    </row>
    <row r="2050" spans="15:15">
      <c r="O2050" s="70"/>
    </row>
    <row r="2051" spans="15:15">
      <c r="O2051" s="70"/>
    </row>
    <row r="2052" spans="15:15">
      <c r="O2052" s="70"/>
    </row>
    <row r="2053" spans="15:15">
      <c r="O2053" s="70"/>
    </row>
    <row r="2054" spans="15:15">
      <c r="O2054" s="70"/>
    </row>
    <row r="2055" spans="15:15">
      <c r="O2055" s="70"/>
    </row>
    <row r="2056" spans="15:15">
      <c r="O2056" s="70"/>
    </row>
    <row r="2057" spans="15:15">
      <c r="O2057" s="70"/>
    </row>
    <row r="2058" spans="15:15">
      <c r="O2058" s="70"/>
    </row>
    <row r="2059" spans="15:15">
      <c r="O2059" s="70"/>
    </row>
    <row r="2060" spans="15:15">
      <c r="O2060" s="70"/>
    </row>
    <row r="2061" spans="15:15">
      <c r="O2061" s="70"/>
    </row>
    <row r="2062" spans="15:15">
      <c r="O2062" s="70"/>
    </row>
    <row r="2063" spans="15:15">
      <c r="O2063" s="70"/>
    </row>
    <row r="2064" spans="15:15">
      <c r="O2064" s="70"/>
    </row>
    <row r="2065" spans="15:15">
      <c r="O2065" s="70"/>
    </row>
    <row r="2066" spans="15:15">
      <c r="O2066" s="70"/>
    </row>
    <row r="2067" spans="15:15">
      <c r="O2067" s="70"/>
    </row>
    <row r="2068" spans="15:15">
      <c r="O2068" s="70"/>
    </row>
    <row r="2069" spans="15:15">
      <c r="O2069" s="70"/>
    </row>
    <row r="2070" spans="15:15">
      <c r="O2070" s="70"/>
    </row>
    <row r="2071" spans="15:15">
      <c r="O2071" s="70"/>
    </row>
    <row r="2072" spans="15:15">
      <c r="O2072" s="70"/>
    </row>
    <row r="2073" spans="15:15">
      <c r="O2073" s="70"/>
    </row>
    <row r="2074" spans="15:15">
      <c r="O2074" s="70"/>
    </row>
    <row r="2075" spans="15:15">
      <c r="O2075" s="70"/>
    </row>
    <row r="2076" spans="15:15">
      <c r="O2076" s="70"/>
    </row>
    <row r="2077" spans="15:15">
      <c r="O2077" s="70"/>
    </row>
    <row r="2078" spans="15:15">
      <c r="O2078" s="70"/>
    </row>
    <row r="2079" spans="15:15">
      <c r="O2079" s="70"/>
    </row>
    <row r="2080" spans="15:15">
      <c r="O2080" s="70"/>
    </row>
    <row r="2081" spans="15:15">
      <c r="O2081" s="70"/>
    </row>
    <row r="2082" spans="15:15">
      <c r="O2082" s="70"/>
    </row>
    <row r="2083" spans="15:15">
      <c r="O2083" s="70"/>
    </row>
    <row r="2084" spans="15:15">
      <c r="O2084" s="70"/>
    </row>
    <row r="2085" spans="15:15">
      <c r="O2085" s="70"/>
    </row>
    <row r="2086" spans="15:15">
      <c r="O2086" s="70"/>
    </row>
    <row r="2087" spans="15:15">
      <c r="O2087" s="70"/>
    </row>
    <row r="2088" spans="15:15">
      <c r="O2088" s="70"/>
    </row>
    <row r="2089" spans="15:15">
      <c r="O2089" s="70"/>
    </row>
    <row r="2090" spans="15:15">
      <c r="O2090" s="70"/>
    </row>
    <row r="2091" spans="15:15">
      <c r="O2091" s="70"/>
    </row>
    <row r="2092" spans="15:15">
      <c r="O2092" s="70"/>
    </row>
    <row r="2093" spans="15:15">
      <c r="O2093" s="70"/>
    </row>
    <row r="2094" spans="15:15">
      <c r="O2094" s="70"/>
    </row>
    <row r="2095" spans="15:15">
      <c r="O2095" s="70"/>
    </row>
    <row r="2096" spans="15:15">
      <c r="O2096" s="70"/>
    </row>
    <row r="2097" spans="15:15">
      <c r="O2097" s="70"/>
    </row>
    <row r="2098" spans="15:15">
      <c r="O2098" s="70"/>
    </row>
    <row r="2099" spans="15:15">
      <c r="O2099" s="70"/>
    </row>
    <row r="2100" spans="15:15">
      <c r="O2100" s="70"/>
    </row>
    <row r="2101" spans="15:15">
      <c r="O2101" s="70"/>
    </row>
    <row r="2102" spans="15:15">
      <c r="O2102" s="70"/>
    </row>
    <row r="2103" spans="15:15">
      <c r="O2103" s="70"/>
    </row>
    <row r="2104" spans="15:15">
      <c r="O2104" s="70"/>
    </row>
    <row r="2105" spans="15:15">
      <c r="O2105" s="70"/>
    </row>
    <row r="2106" spans="15:15">
      <c r="O2106" s="70"/>
    </row>
    <row r="2107" spans="15:15">
      <c r="O2107" s="70"/>
    </row>
    <row r="2108" spans="15:15">
      <c r="O2108" s="70"/>
    </row>
    <row r="2109" spans="15:15">
      <c r="O2109" s="70"/>
    </row>
    <row r="2110" spans="15:15">
      <c r="O2110" s="70"/>
    </row>
    <row r="2111" spans="15:15">
      <c r="O2111" s="70"/>
    </row>
    <row r="2112" spans="15:15">
      <c r="O2112" s="70"/>
    </row>
    <row r="2113" spans="15:15">
      <c r="O2113" s="70"/>
    </row>
    <row r="2114" spans="15:15">
      <c r="O2114" s="70"/>
    </row>
    <row r="2115" spans="15:15">
      <c r="O2115" s="70"/>
    </row>
    <row r="2116" spans="15:15">
      <c r="O2116" s="70"/>
    </row>
    <row r="2117" spans="15:15">
      <c r="O2117" s="70"/>
    </row>
    <row r="2118" spans="15:15">
      <c r="O2118" s="70"/>
    </row>
    <row r="2119" spans="15:15">
      <c r="O2119" s="70"/>
    </row>
    <row r="2120" spans="15:15">
      <c r="O2120" s="70"/>
    </row>
    <row r="2121" spans="15:15">
      <c r="O2121" s="70"/>
    </row>
    <row r="2122" spans="15:15">
      <c r="O2122" s="70"/>
    </row>
    <row r="2123" spans="15:15">
      <c r="O2123" s="70"/>
    </row>
    <row r="2124" spans="15:15">
      <c r="O2124" s="70"/>
    </row>
    <row r="2125" spans="15:15">
      <c r="O2125" s="70"/>
    </row>
    <row r="2126" spans="15:15">
      <c r="O2126" s="70"/>
    </row>
    <row r="2127" spans="15:15">
      <c r="O2127" s="70"/>
    </row>
    <row r="2128" spans="15:15">
      <c r="O2128" s="70"/>
    </row>
    <row r="2129" spans="15:15">
      <c r="O2129" s="70"/>
    </row>
    <row r="2130" spans="15:15">
      <c r="O2130" s="70"/>
    </row>
    <row r="2131" spans="15:15">
      <c r="O2131" s="70"/>
    </row>
    <row r="2132" spans="15:15">
      <c r="O2132" s="70"/>
    </row>
    <row r="2133" spans="15:15">
      <c r="O2133" s="70"/>
    </row>
    <row r="2134" spans="15:15">
      <c r="O2134" s="70"/>
    </row>
  </sheetData>
  <sortState xmlns:xlrd2="http://schemas.microsoft.com/office/spreadsheetml/2017/richdata2" ref="J659:L677">
    <sortCondition ref="K659:K677"/>
  </sortState>
  <customSheetViews>
    <customSheetView guid="{7C7883F2-DB79-11D6-846D-0008C7298EBA}" showGridLines="0" showRowCol="0" outlineSymbols="0" showRuler="0">
      <pane ySplit="5" topLeftCell="A490" activePane="bottomLeft" state="frozenSplit"/>
      <selection pane="bottomLeft"/>
    </customSheetView>
    <customSheetView guid="{7C7883F1-DB79-11D6-846D-0008C7298EBA}" showGridLines="0" showRowCol="0" outlineSymbols="0" showRuler="0">
      <pane ySplit="5" topLeftCell="A449" activePane="bottomLeft" state="frozenSplit"/>
      <selection pane="bottomLeft"/>
    </customSheetView>
    <customSheetView guid="{7C7883F0-DB79-11D6-846D-0008C7298EBA}" showGridLines="0" showRowCol="0" outlineSymbols="0" showRuler="0">
      <pane ySplit="5" topLeftCell="A408" activePane="bottomLeft" state="frozenSplit"/>
      <selection pane="bottomLeft"/>
    </customSheetView>
    <customSheetView guid="{7C7883EF-DB79-11D6-846D-0008C7298EBA}" showGridLines="0" showRowCol="0" outlineSymbols="0" showRuler="0">
      <pane ySplit="5" topLeftCell="A36" activePane="bottomLeft" state="frozenSplit"/>
      <selection pane="bottomLeft"/>
    </customSheetView>
    <customSheetView guid="{7C7883EE-DB79-11D6-846D-0008C7298EBA}" showGridLines="0" showRowCol="0" outlineSymbols="0" showRuler="0">
      <pane ySplit="5" topLeftCell="A28" activePane="bottomLeft" state="frozenSplit"/>
      <selection pane="bottomLeft"/>
    </customSheetView>
    <customSheetView guid="{7C7883ED-DB79-11D6-846D-0008C7298EBA}" showGridLines="0" showRowCol="0" outlineSymbols="0" showRuler="0">
      <pane ySplit="5" topLeftCell="A531" activePane="bottomLeft" state="frozenSplit"/>
      <selection pane="bottomLeft"/>
    </customSheetView>
    <customSheetView guid="{7C7883EC-DB79-11D6-846D-0008C7298EBA}" showGridLines="0" showRowCol="0" outlineSymbols="0" showRuler="0">
      <pane ySplit="5" topLeftCell="A13" activePane="bottomLeft" state="frozenSplit"/>
      <selection pane="bottomLeft"/>
    </customSheetView>
    <customSheetView guid="{7C7883EB-DB79-11D6-846D-0008C7298EBA}" showGridLines="0" showRowCol="0" outlineSymbols="0" showRuler="0">
      <pane ySplit="5" topLeftCell="A6" activePane="bottomLeft" state="frozenSplit"/>
      <selection pane="bottomLeft"/>
    </customSheetView>
  </customSheetViews>
  <mergeCells count="27">
    <mergeCell ref="P33:R33"/>
    <mergeCell ref="M33:O33"/>
    <mergeCell ref="J33:L33"/>
    <mergeCell ref="J53:L53"/>
    <mergeCell ref="J54:L54"/>
    <mergeCell ref="P77:R77"/>
    <mergeCell ref="D174:F174"/>
    <mergeCell ref="G174:I174"/>
    <mergeCell ref="D163:E163"/>
    <mergeCell ref="F163:G163"/>
    <mergeCell ref="D77:F77"/>
    <mergeCell ref="G77:I77"/>
    <mergeCell ref="J174:L174"/>
    <mergeCell ref="J77:L77"/>
    <mergeCell ref="G53:I53"/>
    <mergeCell ref="D54:F54"/>
    <mergeCell ref="G54:I54"/>
    <mergeCell ref="M77:O77"/>
    <mergeCell ref="D13:F13"/>
    <mergeCell ref="D14:F14"/>
    <mergeCell ref="G13:I13"/>
    <mergeCell ref="G14:I14"/>
    <mergeCell ref="D33:F33"/>
    <mergeCell ref="G33:I33"/>
    <mergeCell ref="D53:F53"/>
    <mergeCell ref="J13:L13"/>
    <mergeCell ref="J14:L14"/>
  </mergeCells>
  <phoneticPr fontId="18" type="noConversion"/>
  <hyperlinks>
    <hyperlink ref="C3" location="Indice!A1" display="Indice!A1" xr:uid="{00000000-0004-0000-3500-000000000000}"/>
  </hyperlinks>
  <printOptions gridLinesSet="0"/>
  <pageMargins left="0.39370078740157483" right="0.39370078740157483" top="0.39370078740157483" bottom="0.39370078740157483" header="0" footer="0"/>
  <pageSetup paperSize="9" fitToHeight="0" orientation="portrait" r:id="rId1"/>
  <headerFooter alignWithMargins="0"/>
  <rowBreaks count="1" manualBreakCount="1">
    <brk id="891" max="7" man="1"/>
  </rowBreaks>
  <colBreaks count="1" manualBreakCount="1">
    <brk id="2" max="898" man="1"/>
  </colBreaks>
  <ignoredErrors>
    <ignoredError sqref="F84 F94 F96 F70 F73:F74 I84 I94 I96 L84 L94 L96 O94:Q94 O96 I70:K70 F40 F50 I40 L40 P42:Q42 L50 O50 I50 F30 I30 I74 F664 F669 F674" formula="1"/>
    <ignoredError sqref="D575 D654:M654" formulaRange="1"/>
  </ignoredError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60">
    <pageSetUpPr autoPageBreaks="0" fitToPage="1"/>
  </sheetPr>
  <dimension ref="A1:W608"/>
  <sheetViews>
    <sheetView showGridLines="0" showRowColHeaders="0" showOutlineSymbols="0" zoomScaleNormal="100" workbookViewId="0">
      <selection activeCell="B1" sqref="B1"/>
    </sheetView>
  </sheetViews>
  <sheetFormatPr baseColWidth="10" defaultRowHeight="11.25"/>
  <cols>
    <col min="1" max="1" width="0.140625" style="333" customWidth="1"/>
    <col min="2" max="2" width="2.7109375" style="330" customWidth="1"/>
    <col min="3" max="3" width="42.5703125" style="338" customWidth="1"/>
    <col min="4" max="4" width="12.85546875" style="338" customWidth="1"/>
    <col min="5" max="5" width="12.7109375" style="338" customWidth="1"/>
    <col min="6" max="6" width="15.42578125" style="338" customWidth="1"/>
    <col min="7" max="11" width="12.5703125" style="338" customWidth="1"/>
    <col min="12" max="13" width="11.28515625" style="338" bestFit="1" customWidth="1"/>
    <col min="14" max="14" width="11" style="338" bestFit="1" customWidth="1"/>
    <col min="15" max="15" width="10.85546875" style="338" bestFit="1" customWidth="1"/>
    <col min="16" max="16" width="11.28515625" style="338" bestFit="1" customWidth="1"/>
    <col min="17" max="52" width="11" style="338" bestFit="1" customWidth="1"/>
    <col min="53" max="256" width="11.42578125" style="338"/>
    <col min="257" max="257" width="0.140625" style="338" customWidth="1"/>
    <col min="258" max="258" width="2.7109375" style="338" customWidth="1"/>
    <col min="259" max="259" width="42.5703125" style="338" customWidth="1"/>
    <col min="260" max="260" width="12.85546875" style="338" customWidth="1"/>
    <col min="261" max="261" width="12.7109375" style="338" customWidth="1"/>
    <col min="262" max="262" width="15.42578125" style="338" customWidth="1"/>
    <col min="263" max="267" width="12.5703125" style="338" customWidth="1"/>
    <col min="268" max="269" width="11.28515625" style="338" bestFit="1" customWidth="1"/>
    <col min="270" max="270" width="11" style="338" bestFit="1" customWidth="1"/>
    <col min="271" max="271" width="10.85546875" style="338" bestFit="1" customWidth="1"/>
    <col min="272" max="272" width="11.28515625" style="338" bestFit="1" customWidth="1"/>
    <col min="273" max="273" width="7.85546875" style="338" bestFit="1" customWidth="1"/>
    <col min="274" max="274" width="7" style="338" customWidth="1"/>
    <col min="275" max="275" width="17.42578125" style="338" customWidth="1"/>
    <col min="276" max="276" width="7.140625" style="338" customWidth="1"/>
    <col min="277" max="277" width="9.5703125" style="338" customWidth="1"/>
    <col min="278" max="279" width="15.5703125" style="338" customWidth="1"/>
    <col min="280" max="280" width="1.85546875" style="338" customWidth="1"/>
    <col min="281" max="281" width="1.7109375" style="338" customWidth="1"/>
    <col min="282" max="282" width="1.85546875" style="338" customWidth="1"/>
    <col min="283" max="286" width="12.140625" style="338" customWidth="1"/>
    <col min="287" max="287" width="1.85546875" style="338" customWidth="1"/>
    <col min="288" max="289" width="1.42578125" style="338" customWidth="1"/>
    <col min="290" max="290" width="11.42578125" style="338"/>
    <col min="291" max="293" width="18.7109375" style="338" customWidth="1"/>
    <col min="294" max="512" width="11.42578125" style="338"/>
    <col min="513" max="513" width="0.140625" style="338" customWidth="1"/>
    <col min="514" max="514" width="2.7109375" style="338" customWidth="1"/>
    <col min="515" max="515" width="42.5703125" style="338" customWidth="1"/>
    <col min="516" max="516" width="12.85546875" style="338" customWidth="1"/>
    <col min="517" max="517" width="12.7109375" style="338" customWidth="1"/>
    <col min="518" max="518" width="15.42578125" style="338" customWidth="1"/>
    <col min="519" max="523" width="12.5703125" style="338" customWidth="1"/>
    <col min="524" max="525" width="11.28515625" style="338" bestFit="1" customWidth="1"/>
    <col min="526" max="526" width="11" style="338" bestFit="1" customWidth="1"/>
    <col min="527" max="527" width="10.85546875" style="338" bestFit="1" customWidth="1"/>
    <col min="528" max="528" width="11.28515625" style="338" bestFit="1" customWidth="1"/>
    <col min="529" max="529" width="7.85546875" style="338" bestFit="1" customWidth="1"/>
    <col min="530" max="530" width="7" style="338" customWidth="1"/>
    <col min="531" max="531" width="17.42578125" style="338" customWidth="1"/>
    <col min="532" max="532" width="7.140625" style="338" customWidth="1"/>
    <col min="533" max="533" width="9.5703125" style="338" customWidth="1"/>
    <col min="534" max="535" width="15.5703125" style="338" customWidth="1"/>
    <col min="536" max="536" width="1.85546875" style="338" customWidth="1"/>
    <col min="537" max="537" width="1.7109375" style="338" customWidth="1"/>
    <col min="538" max="538" width="1.85546875" style="338" customWidth="1"/>
    <col min="539" max="542" width="12.140625" style="338" customWidth="1"/>
    <col min="543" max="543" width="1.85546875" style="338" customWidth="1"/>
    <col min="544" max="545" width="1.42578125" style="338" customWidth="1"/>
    <col min="546" max="546" width="11.42578125" style="338"/>
    <col min="547" max="549" width="18.7109375" style="338" customWidth="1"/>
    <col min="550" max="768" width="11.42578125" style="338"/>
    <col min="769" max="769" width="0.140625" style="338" customWidth="1"/>
    <col min="770" max="770" width="2.7109375" style="338" customWidth="1"/>
    <col min="771" max="771" width="42.5703125" style="338" customWidth="1"/>
    <col min="772" max="772" width="12.85546875" style="338" customWidth="1"/>
    <col min="773" max="773" width="12.7109375" style="338" customWidth="1"/>
    <col min="774" max="774" width="15.42578125" style="338" customWidth="1"/>
    <col min="775" max="779" width="12.5703125" style="338" customWidth="1"/>
    <col min="780" max="781" width="11.28515625" style="338" bestFit="1" customWidth="1"/>
    <col min="782" max="782" width="11" style="338" bestFit="1" customWidth="1"/>
    <col min="783" max="783" width="10.85546875" style="338" bestFit="1" customWidth="1"/>
    <col min="784" max="784" width="11.28515625" style="338" bestFit="1" customWidth="1"/>
    <col min="785" max="785" width="7.85546875" style="338" bestFit="1" customWidth="1"/>
    <col min="786" max="786" width="7" style="338" customWidth="1"/>
    <col min="787" max="787" width="17.42578125" style="338" customWidth="1"/>
    <col min="788" max="788" width="7.140625" style="338" customWidth="1"/>
    <col min="789" max="789" width="9.5703125" style="338" customWidth="1"/>
    <col min="790" max="791" width="15.5703125" style="338" customWidth="1"/>
    <col min="792" max="792" width="1.85546875" style="338" customWidth="1"/>
    <col min="793" max="793" width="1.7109375" style="338" customWidth="1"/>
    <col min="794" max="794" width="1.85546875" style="338" customWidth="1"/>
    <col min="795" max="798" width="12.140625" style="338" customWidth="1"/>
    <col min="799" max="799" width="1.85546875" style="338" customWidth="1"/>
    <col min="800" max="801" width="1.42578125" style="338" customWidth="1"/>
    <col min="802" max="802" width="11.42578125" style="338"/>
    <col min="803" max="805" width="18.7109375" style="338" customWidth="1"/>
    <col min="806" max="1024" width="11.42578125" style="338"/>
    <col min="1025" max="1025" width="0.140625" style="338" customWidth="1"/>
    <col min="1026" max="1026" width="2.7109375" style="338" customWidth="1"/>
    <col min="1027" max="1027" width="42.5703125" style="338" customWidth="1"/>
    <col min="1028" max="1028" width="12.85546875" style="338" customWidth="1"/>
    <col min="1029" max="1029" width="12.7109375" style="338" customWidth="1"/>
    <col min="1030" max="1030" width="15.42578125" style="338" customWidth="1"/>
    <col min="1031" max="1035" width="12.5703125" style="338" customWidth="1"/>
    <col min="1036" max="1037" width="11.28515625" style="338" bestFit="1" customWidth="1"/>
    <col min="1038" max="1038" width="11" style="338" bestFit="1" customWidth="1"/>
    <col min="1039" max="1039" width="10.85546875" style="338" bestFit="1" customWidth="1"/>
    <col min="1040" max="1040" width="11.28515625" style="338" bestFit="1" customWidth="1"/>
    <col min="1041" max="1041" width="7.85546875" style="338" bestFit="1" customWidth="1"/>
    <col min="1042" max="1042" width="7" style="338" customWidth="1"/>
    <col min="1043" max="1043" width="17.42578125" style="338" customWidth="1"/>
    <col min="1044" max="1044" width="7.140625" style="338" customWidth="1"/>
    <col min="1045" max="1045" width="9.5703125" style="338" customWidth="1"/>
    <col min="1046" max="1047" width="15.5703125" style="338" customWidth="1"/>
    <col min="1048" max="1048" width="1.85546875" style="338" customWidth="1"/>
    <col min="1049" max="1049" width="1.7109375" style="338" customWidth="1"/>
    <col min="1050" max="1050" width="1.85546875" style="338" customWidth="1"/>
    <col min="1051" max="1054" width="12.140625" style="338" customWidth="1"/>
    <col min="1055" max="1055" width="1.85546875" style="338" customWidth="1"/>
    <col min="1056" max="1057" width="1.42578125" style="338" customWidth="1"/>
    <col min="1058" max="1058" width="11.42578125" style="338"/>
    <col min="1059" max="1061" width="18.7109375" style="338" customWidth="1"/>
    <col min="1062" max="1280" width="11.42578125" style="338"/>
    <col min="1281" max="1281" width="0.140625" style="338" customWidth="1"/>
    <col min="1282" max="1282" width="2.7109375" style="338" customWidth="1"/>
    <col min="1283" max="1283" width="42.5703125" style="338" customWidth="1"/>
    <col min="1284" max="1284" width="12.85546875" style="338" customWidth="1"/>
    <col min="1285" max="1285" width="12.7109375" style="338" customWidth="1"/>
    <col min="1286" max="1286" width="15.42578125" style="338" customWidth="1"/>
    <col min="1287" max="1291" width="12.5703125" style="338" customWidth="1"/>
    <col min="1292" max="1293" width="11.28515625" style="338" bestFit="1" customWidth="1"/>
    <col min="1294" max="1294" width="11" style="338" bestFit="1" customWidth="1"/>
    <col min="1295" max="1295" width="10.85546875" style="338" bestFit="1" customWidth="1"/>
    <col min="1296" max="1296" width="11.28515625" style="338" bestFit="1" customWidth="1"/>
    <col min="1297" max="1297" width="7.85546875" style="338" bestFit="1" customWidth="1"/>
    <col min="1298" max="1298" width="7" style="338" customWidth="1"/>
    <col min="1299" max="1299" width="17.42578125" style="338" customWidth="1"/>
    <col min="1300" max="1300" width="7.140625" style="338" customWidth="1"/>
    <col min="1301" max="1301" width="9.5703125" style="338" customWidth="1"/>
    <col min="1302" max="1303" width="15.5703125" style="338" customWidth="1"/>
    <col min="1304" max="1304" width="1.85546875" style="338" customWidth="1"/>
    <col min="1305" max="1305" width="1.7109375" style="338" customWidth="1"/>
    <col min="1306" max="1306" width="1.85546875" style="338" customWidth="1"/>
    <col min="1307" max="1310" width="12.140625" style="338" customWidth="1"/>
    <col min="1311" max="1311" width="1.85546875" style="338" customWidth="1"/>
    <col min="1312" max="1313" width="1.42578125" style="338" customWidth="1"/>
    <col min="1314" max="1314" width="11.42578125" style="338"/>
    <col min="1315" max="1317" width="18.7109375" style="338" customWidth="1"/>
    <col min="1318" max="1536" width="11.42578125" style="338"/>
    <col min="1537" max="1537" width="0.140625" style="338" customWidth="1"/>
    <col min="1538" max="1538" width="2.7109375" style="338" customWidth="1"/>
    <col min="1539" max="1539" width="42.5703125" style="338" customWidth="1"/>
    <col min="1540" max="1540" width="12.85546875" style="338" customWidth="1"/>
    <col min="1541" max="1541" width="12.7109375" style="338" customWidth="1"/>
    <col min="1542" max="1542" width="15.42578125" style="338" customWidth="1"/>
    <col min="1543" max="1547" width="12.5703125" style="338" customWidth="1"/>
    <col min="1548" max="1549" width="11.28515625" style="338" bestFit="1" customWidth="1"/>
    <col min="1550" max="1550" width="11" style="338" bestFit="1" customWidth="1"/>
    <col min="1551" max="1551" width="10.85546875" style="338" bestFit="1" customWidth="1"/>
    <col min="1552" max="1552" width="11.28515625" style="338" bestFit="1" customWidth="1"/>
    <col min="1553" max="1553" width="7.85546875" style="338" bestFit="1" customWidth="1"/>
    <col min="1554" max="1554" width="7" style="338" customWidth="1"/>
    <col min="1555" max="1555" width="17.42578125" style="338" customWidth="1"/>
    <col min="1556" max="1556" width="7.140625" style="338" customWidth="1"/>
    <col min="1557" max="1557" width="9.5703125" style="338" customWidth="1"/>
    <col min="1558" max="1559" width="15.5703125" style="338" customWidth="1"/>
    <col min="1560" max="1560" width="1.85546875" style="338" customWidth="1"/>
    <col min="1561" max="1561" width="1.7109375" style="338" customWidth="1"/>
    <col min="1562" max="1562" width="1.85546875" style="338" customWidth="1"/>
    <col min="1563" max="1566" width="12.140625" style="338" customWidth="1"/>
    <col min="1567" max="1567" width="1.85546875" style="338" customWidth="1"/>
    <col min="1568" max="1569" width="1.42578125" style="338" customWidth="1"/>
    <col min="1570" max="1570" width="11.42578125" style="338"/>
    <col min="1571" max="1573" width="18.7109375" style="338" customWidth="1"/>
    <col min="1574" max="1792" width="11.42578125" style="338"/>
    <col min="1793" max="1793" width="0.140625" style="338" customWidth="1"/>
    <col min="1794" max="1794" width="2.7109375" style="338" customWidth="1"/>
    <col min="1795" max="1795" width="42.5703125" style="338" customWidth="1"/>
    <col min="1796" max="1796" width="12.85546875" style="338" customWidth="1"/>
    <col min="1797" max="1797" width="12.7109375" style="338" customWidth="1"/>
    <col min="1798" max="1798" width="15.42578125" style="338" customWidth="1"/>
    <col min="1799" max="1803" width="12.5703125" style="338" customWidth="1"/>
    <col min="1804" max="1805" width="11.28515625" style="338" bestFit="1" customWidth="1"/>
    <col min="1806" max="1806" width="11" style="338" bestFit="1" customWidth="1"/>
    <col min="1807" max="1807" width="10.85546875" style="338" bestFit="1" customWidth="1"/>
    <col min="1808" max="1808" width="11.28515625" style="338" bestFit="1" customWidth="1"/>
    <col min="1809" max="1809" width="7.85546875" style="338" bestFit="1" customWidth="1"/>
    <col min="1810" max="1810" width="7" style="338" customWidth="1"/>
    <col min="1811" max="1811" width="17.42578125" style="338" customWidth="1"/>
    <col min="1812" max="1812" width="7.140625" style="338" customWidth="1"/>
    <col min="1813" max="1813" width="9.5703125" style="338" customWidth="1"/>
    <col min="1814" max="1815" width="15.5703125" style="338" customWidth="1"/>
    <col min="1816" max="1816" width="1.85546875" style="338" customWidth="1"/>
    <col min="1817" max="1817" width="1.7109375" style="338" customWidth="1"/>
    <col min="1818" max="1818" width="1.85546875" style="338" customWidth="1"/>
    <col min="1819" max="1822" width="12.140625" style="338" customWidth="1"/>
    <col min="1823" max="1823" width="1.85546875" style="338" customWidth="1"/>
    <col min="1824" max="1825" width="1.42578125" style="338" customWidth="1"/>
    <col min="1826" max="1826" width="11.42578125" style="338"/>
    <col min="1827" max="1829" width="18.7109375" style="338" customWidth="1"/>
    <col min="1830" max="2048" width="11.42578125" style="338"/>
    <col min="2049" max="2049" width="0.140625" style="338" customWidth="1"/>
    <col min="2050" max="2050" width="2.7109375" style="338" customWidth="1"/>
    <col min="2051" max="2051" width="42.5703125" style="338" customWidth="1"/>
    <col min="2052" max="2052" width="12.85546875" style="338" customWidth="1"/>
    <col min="2053" max="2053" width="12.7109375" style="338" customWidth="1"/>
    <col min="2054" max="2054" width="15.42578125" style="338" customWidth="1"/>
    <col min="2055" max="2059" width="12.5703125" style="338" customWidth="1"/>
    <col min="2060" max="2061" width="11.28515625" style="338" bestFit="1" customWidth="1"/>
    <col min="2062" max="2062" width="11" style="338" bestFit="1" customWidth="1"/>
    <col min="2063" max="2063" width="10.85546875" style="338" bestFit="1" customWidth="1"/>
    <col min="2064" max="2064" width="11.28515625" style="338" bestFit="1" customWidth="1"/>
    <col min="2065" max="2065" width="7.85546875" style="338" bestFit="1" customWidth="1"/>
    <col min="2066" max="2066" width="7" style="338" customWidth="1"/>
    <col min="2067" max="2067" width="17.42578125" style="338" customWidth="1"/>
    <col min="2068" max="2068" width="7.140625" style="338" customWidth="1"/>
    <col min="2069" max="2069" width="9.5703125" style="338" customWidth="1"/>
    <col min="2070" max="2071" width="15.5703125" style="338" customWidth="1"/>
    <col min="2072" max="2072" width="1.85546875" style="338" customWidth="1"/>
    <col min="2073" max="2073" width="1.7109375" style="338" customWidth="1"/>
    <col min="2074" max="2074" width="1.85546875" style="338" customWidth="1"/>
    <col min="2075" max="2078" width="12.140625" style="338" customWidth="1"/>
    <col min="2079" max="2079" width="1.85546875" style="338" customWidth="1"/>
    <col min="2080" max="2081" width="1.42578125" style="338" customWidth="1"/>
    <col min="2082" max="2082" width="11.42578125" style="338"/>
    <col min="2083" max="2085" width="18.7109375" style="338" customWidth="1"/>
    <col min="2086" max="2304" width="11.42578125" style="338"/>
    <col min="2305" max="2305" width="0.140625" style="338" customWidth="1"/>
    <col min="2306" max="2306" width="2.7109375" style="338" customWidth="1"/>
    <col min="2307" max="2307" width="42.5703125" style="338" customWidth="1"/>
    <col min="2308" max="2308" width="12.85546875" style="338" customWidth="1"/>
    <col min="2309" max="2309" width="12.7109375" style="338" customWidth="1"/>
    <col min="2310" max="2310" width="15.42578125" style="338" customWidth="1"/>
    <col min="2311" max="2315" width="12.5703125" style="338" customWidth="1"/>
    <col min="2316" max="2317" width="11.28515625" style="338" bestFit="1" customWidth="1"/>
    <col min="2318" max="2318" width="11" style="338" bestFit="1" customWidth="1"/>
    <col min="2319" max="2319" width="10.85546875" style="338" bestFit="1" customWidth="1"/>
    <col min="2320" max="2320" width="11.28515625" style="338" bestFit="1" customWidth="1"/>
    <col min="2321" max="2321" width="7.85546875" style="338" bestFit="1" customWidth="1"/>
    <col min="2322" max="2322" width="7" style="338" customWidth="1"/>
    <col min="2323" max="2323" width="17.42578125" style="338" customWidth="1"/>
    <col min="2324" max="2324" width="7.140625" style="338" customWidth="1"/>
    <col min="2325" max="2325" width="9.5703125" style="338" customWidth="1"/>
    <col min="2326" max="2327" width="15.5703125" style="338" customWidth="1"/>
    <col min="2328" max="2328" width="1.85546875" style="338" customWidth="1"/>
    <col min="2329" max="2329" width="1.7109375" style="338" customWidth="1"/>
    <col min="2330" max="2330" width="1.85546875" style="338" customWidth="1"/>
    <col min="2331" max="2334" width="12.140625" style="338" customWidth="1"/>
    <col min="2335" max="2335" width="1.85546875" style="338" customWidth="1"/>
    <col min="2336" max="2337" width="1.42578125" style="338" customWidth="1"/>
    <col min="2338" max="2338" width="11.42578125" style="338"/>
    <col min="2339" max="2341" width="18.7109375" style="338" customWidth="1"/>
    <col min="2342" max="2560" width="11.42578125" style="338"/>
    <col min="2561" max="2561" width="0.140625" style="338" customWidth="1"/>
    <col min="2562" max="2562" width="2.7109375" style="338" customWidth="1"/>
    <col min="2563" max="2563" width="42.5703125" style="338" customWidth="1"/>
    <col min="2564" max="2564" width="12.85546875" style="338" customWidth="1"/>
    <col min="2565" max="2565" width="12.7109375" style="338" customWidth="1"/>
    <col min="2566" max="2566" width="15.42578125" style="338" customWidth="1"/>
    <col min="2567" max="2571" width="12.5703125" style="338" customWidth="1"/>
    <col min="2572" max="2573" width="11.28515625" style="338" bestFit="1" customWidth="1"/>
    <col min="2574" max="2574" width="11" style="338" bestFit="1" customWidth="1"/>
    <col min="2575" max="2575" width="10.85546875" style="338" bestFit="1" customWidth="1"/>
    <col min="2576" max="2576" width="11.28515625" style="338" bestFit="1" customWidth="1"/>
    <col min="2577" max="2577" width="7.85546875" style="338" bestFit="1" customWidth="1"/>
    <col min="2578" max="2578" width="7" style="338" customWidth="1"/>
    <col min="2579" max="2579" width="17.42578125" style="338" customWidth="1"/>
    <col min="2580" max="2580" width="7.140625" style="338" customWidth="1"/>
    <col min="2581" max="2581" width="9.5703125" style="338" customWidth="1"/>
    <col min="2582" max="2583" width="15.5703125" style="338" customWidth="1"/>
    <col min="2584" max="2584" width="1.85546875" style="338" customWidth="1"/>
    <col min="2585" max="2585" width="1.7109375" style="338" customWidth="1"/>
    <col min="2586" max="2586" width="1.85546875" style="338" customWidth="1"/>
    <col min="2587" max="2590" width="12.140625" style="338" customWidth="1"/>
    <col min="2591" max="2591" width="1.85546875" style="338" customWidth="1"/>
    <col min="2592" max="2593" width="1.42578125" style="338" customWidth="1"/>
    <col min="2594" max="2594" width="11.42578125" style="338"/>
    <col min="2595" max="2597" width="18.7109375" style="338" customWidth="1"/>
    <col min="2598" max="2816" width="11.42578125" style="338"/>
    <col min="2817" max="2817" width="0.140625" style="338" customWidth="1"/>
    <col min="2818" max="2818" width="2.7109375" style="338" customWidth="1"/>
    <col min="2819" max="2819" width="42.5703125" style="338" customWidth="1"/>
    <col min="2820" max="2820" width="12.85546875" style="338" customWidth="1"/>
    <col min="2821" max="2821" width="12.7109375" style="338" customWidth="1"/>
    <col min="2822" max="2822" width="15.42578125" style="338" customWidth="1"/>
    <col min="2823" max="2827" width="12.5703125" style="338" customWidth="1"/>
    <col min="2828" max="2829" width="11.28515625" style="338" bestFit="1" customWidth="1"/>
    <col min="2830" max="2830" width="11" style="338" bestFit="1" customWidth="1"/>
    <col min="2831" max="2831" width="10.85546875" style="338" bestFit="1" customWidth="1"/>
    <col min="2832" max="2832" width="11.28515625" style="338" bestFit="1" customWidth="1"/>
    <col min="2833" max="2833" width="7.85546875" style="338" bestFit="1" customWidth="1"/>
    <col min="2834" max="2834" width="7" style="338" customWidth="1"/>
    <col min="2835" max="2835" width="17.42578125" style="338" customWidth="1"/>
    <col min="2836" max="2836" width="7.140625" style="338" customWidth="1"/>
    <col min="2837" max="2837" width="9.5703125" style="338" customWidth="1"/>
    <col min="2838" max="2839" width="15.5703125" style="338" customWidth="1"/>
    <col min="2840" max="2840" width="1.85546875" style="338" customWidth="1"/>
    <col min="2841" max="2841" width="1.7109375" style="338" customWidth="1"/>
    <col min="2842" max="2842" width="1.85546875" style="338" customWidth="1"/>
    <col min="2843" max="2846" width="12.140625" style="338" customWidth="1"/>
    <col min="2847" max="2847" width="1.85546875" style="338" customWidth="1"/>
    <col min="2848" max="2849" width="1.42578125" style="338" customWidth="1"/>
    <col min="2850" max="2850" width="11.42578125" style="338"/>
    <col min="2851" max="2853" width="18.7109375" style="338" customWidth="1"/>
    <col min="2854" max="3072" width="11.42578125" style="338"/>
    <col min="3073" max="3073" width="0.140625" style="338" customWidth="1"/>
    <col min="3074" max="3074" width="2.7109375" style="338" customWidth="1"/>
    <col min="3075" max="3075" width="42.5703125" style="338" customWidth="1"/>
    <col min="3076" max="3076" width="12.85546875" style="338" customWidth="1"/>
    <col min="3077" max="3077" width="12.7109375" style="338" customWidth="1"/>
    <col min="3078" max="3078" width="15.42578125" style="338" customWidth="1"/>
    <col min="3079" max="3083" width="12.5703125" style="338" customWidth="1"/>
    <col min="3084" max="3085" width="11.28515625" style="338" bestFit="1" customWidth="1"/>
    <col min="3086" max="3086" width="11" style="338" bestFit="1" customWidth="1"/>
    <col min="3087" max="3087" width="10.85546875" style="338" bestFit="1" customWidth="1"/>
    <col min="3088" max="3088" width="11.28515625" style="338" bestFit="1" customWidth="1"/>
    <col min="3089" max="3089" width="7.85546875" style="338" bestFit="1" customWidth="1"/>
    <col min="3090" max="3090" width="7" style="338" customWidth="1"/>
    <col min="3091" max="3091" width="17.42578125" style="338" customWidth="1"/>
    <col min="3092" max="3092" width="7.140625" style="338" customWidth="1"/>
    <col min="3093" max="3093" width="9.5703125" style="338" customWidth="1"/>
    <col min="3094" max="3095" width="15.5703125" style="338" customWidth="1"/>
    <col min="3096" max="3096" width="1.85546875" style="338" customWidth="1"/>
    <col min="3097" max="3097" width="1.7109375" style="338" customWidth="1"/>
    <col min="3098" max="3098" width="1.85546875" style="338" customWidth="1"/>
    <col min="3099" max="3102" width="12.140625" style="338" customWidth="1"/>
    <col min="3103" max="3103" width="1.85546875" style="338" customWidth="1"/>
    <col min="3104" max="3105" width="1.42578125" style="338" customWidth="1"/>
    <col min="3106" max="3106" width="11.42578125" style="338"/>
    <col min="3107" max="3109" width="18.7109375" style="338" customWidth="1"/>
    <col min="3110" max="3328" width="11.42578125" style="338"/>
    <col min="3329" max="3329" width="0.140625" style="338" customWidth="1"/>
    <col min="3330" max="3330" width="2.7109375" style="338" customWidth="1"/>
    <col min="3331" max="3331" width="42.5703125" style="338" customWidth="1"/>
    <col min="3332" max="3332" width="12.85546875" style="338" customWidth="1"/>
    <col min="3333" max="3333" width="12.7109375" style="338" customWidth="1"/>
    <col min="3334" max="3334" width="15.42578125" style="338" customWidth="1"/>
    <col min="3335" max="3339" width="12.5703125" style="338" customWidth="1"/>
    <col min="3340" max="3341" width="11.28515625" style="338" bestFit="1" customWidth="1"/>
    <col min="3342" max="3342" width="11" style="338" bestFit="1" customWidth="1"/>
    <col min="3343" max="3343" width="10.85546875" style="338" bestFit="1" customWidth="1"/>
    <col min="3344" max="3344" width="11.28515625" style="338" bestFit="1" customWidth="1"/>
    <col min="3345" max="3345" width="7.85546875" style="338" bestFit="1" customWidth="1"/>
    <col min="3346" max="3346" width="7" style="338" customWidth="1"/>
    <col min="3347" max="3347" width="17.42578125" style="338" customWidth="1"/>
    <col min="3348" max="3348" width="7.140625" style="338" customWidth="1"/>
    <col min="3349" max="3349" width="9.5703125" style="338" customWidth="1"/>
    <col min="3350" max="3351" width="15.5703125" style="338" customWidth="1"/>
    <col min="3352" max="3352" width="1.85546875" style="338" customWidth="1"/>
    <col min="3353" max="3353" width="1.7109375" style="338" customWidth="1"/>
    <col min="3354" max="3354" width="1.85546875" style="338" customWidth="1"/>
    <col min="3355" max="3358" width="12.140625" style="338" customWidth="1"/>
    <col min="3359" max="3359" width="1.85546875" style="338" customWidth="1"/>
    <col min="3360" max="3361" width="1.42578125" style="338" customWidth="1"/>
    <col min="3362" max="3362" width="11.42578125" style="338"/>
    <col min="3363" max="3365" width="18.7109375" style="338" customWidth="1"/>
    <col min="3366" max="3584" width="11.42578125" style="338"/>
    <col min="3585" max="3585" width="0.140625" style="338" customWidth="1"/>
    <col min="3586" max="3586" width="2.7109375" style="338" customWidth="1"/>
    <col min="3587" max="3587" width="42.5703125" style="338" customWidth="1"/>
    <col min="3588" max="3588" width="12.85546875" style="338" customWidth="1"/>
    <col min="3589" max="3589" width="12.7109375" style="338" customWidth="1"/>
    <col min="3590" max="3590" width="15.42578125" style="338" customWidth="1"/>
    <col min="3591" max="3595" width="12.5703125" style="338" customWidth="1"/>
    <col min="3596" max="3597" width="11.28515625" style="338" bestFit="1" customWidth="1"/>
    <col min="3598" max="3598" width="11" style="338" bestFit="1" customWidth="1"/>
    <col min="3599" max="3599" width="10.85546875" style="338" bestFit="1" customWidth="1"/>
    <col min="3600" max="3600" width="11.28515625" style="338" bestFit="1" customWidth="1"/>
    <col min="3601" max="3601" width="7.85546875" style="338" bestFit="1" customWidth="1"/>
    <col min="3602" max="3602" width="7" style="338" customWidth="1"/>
    <col min="3603" max="3603" width="17.42578125" style="338" customWidth="1"/>
    <col min="3604" max="3604" width="7.140625" style="338" customWidth="1"/>
    <col min="3605" max="3605" width="9.5703125" style="338" customWidth="1"/>
    <col min="3606" max="3607" width="15.5703125" style="338" customWidth="1"/>
    <col min="3608" max="3608" width="1.85546875" style="338" customWidth="1"/>
    <col min="3609" max="3609" width="1.7109375" style="338" customWidth="1"/>
    <col min="3610" max="3610" width="1.85546875" style="338" customWidth="1"/>
    <col min="3611" max="3614" width="12.140625" style="338" customWidth="1"/>
    <col min="3615" max="3615" width="1.85546875" style="338" customWidth="1"/>
    <col min="3616" max="3617" width="1.42578125" style="338" customWidth="1"/>
    <col min="3618" max="3618" width="11.42578125" style="338"/>
    <col min="3619" max="3621" width="18.7109375" style="338" customWidth="1"/>
    <col min="3622" max="3840" width="11.42578125" style="338"/>
    <col min="3841" max="3841" width="0.140625" style="338" customWidth="1"/>
    <col min="3842" max="3842" width="2.7109375" style="338" customWidth="1"/>
    <col min="3843" max="3843" width="42.5703125" style="338" customWidth="1"/>
    <col min="3844" max="3844" width="12.85546875" style="338" customWidth="1"/>
    <col min="3845" max="3845" width="12.7109375" style="338" customWidth="1"/>
    <col min="3846" max="3846" width="15.42578125" style="338" customWidth="1"/>
    <col min="3847" max="3851" width="12.5703125" style="338" customWidth="1"/>
    <col min="3852" max="3853" width="11.28515625" style="338" bestFit="1" customWidth="1"/>
    <col min="3854" max="3854" width="11" style="338" bestFit="1" customWidth="1"/>
    <col min="3855" max="3855" width="10.85546875" style="338" bestFit="1" customWidth="1"/>
    <col min="3856" max="3856" width="11.28515625" style="338" bestFit="1" customWidth="1"/>
    <col min="3857" max="3857" width="7.85546875" style="338" bestFit="1" customWidth="1"/>
    <col min="3858" max="3858" width="7" style="338" customWidth="1"/>
    <col min="3859" max="3859" width="17.42578125" style="338" customWidth="1"/>
    <col min="3860" max="3860" width="7.140625" style="338" customWidth="1"/>
    <col min="3861" max="3861" width="9.5703125" style="338" customWidth="1"/>
    <col min="3862" max="3863" width="15.5703125" style="338" customWidth="1"/>
    <col min="3864" max="3864" width="1.85546875" style="338" customWidth="1"/>
    <col min="3865" max="3865" width="1.7109375" style="338" customWidth="1"/>
    <col min="3866" max="3866" width="1.85546875" style="338" customWidth="1"/>
    <col min="3867" max="3870" width="12.140625" style="338" customWidth="1"/>
    <col min="3871" max="3871" width="1.85546875" style="338" customWidth="1"/>
    <col min="3872" max="3873" width="1.42578125" style="338" customWidth="1"/>
    <col min="3874" max="3874" width="11.42578125" style="338"/>
    <col min="3875" max="3877" width="18.7109375" style="338" customWidth="1"/>
    <col min="3878" max="4096" width="11.42578125" style="338"/>
    <col min="4097" max="4097" width="0.140625" style="338" customWidth="1"/>
    <col min="4098" max="4098" width="2.7109375" style="338" customWidth="1"/>
    <col min="4099" max="4099" width="42.5703125" style="338" customWidth="1"/>
    <col min="4100" max="4100" width="12.85546875" style="338" customWidth="1"/>
    <col min="4101" max="4101" width="12.7109375" style="338" customWidth="1"/>
    <col min="4102" max="4102" width="15.42578125" style="338" customWidth="1"/>
    <col min="4103" max="4107" width="12.5703125" style="338" customWidth="1"/>
    <col min="4108" max="4109" width="11.28515625" style="338" bestFit="1" customWidth="1"/>
    <col min="4110" max="4110" width="11" style="338" bestFit="1" customWidth="1"/>
    <col min="4111" max="4111" width="10.85546875" style="338" bestFit="1" customWidth="1"/>
    <col min="4112" max="4112" width="11.28515625" style="338" bestFit="1" customWidth="1"/>
    <col min="4113" max="4113" width="7.85546875" style="338" bestFit="1" customWidth="1"/>
    <col min="4114" max="4114" width="7" style="338" customWidth="1"/>
    <col min="4115" max="4115" width="17.42578125" style="338" customWidth="1"/>
    <col min="4116" max="4116" width="7.140625" style="338" customWidth="1"/>
    <col min="4117" max="4117" width="9.5703125" style="338" customWidth="1"/>
    <col min="4118" max="4119" width="15.5703125" style="338" customWidth="1"/>
    <col min="4120" max="4120" width="1.85546875" style="338" customWidth="1"/>
    <col min="4121" max="4121" width="1.7109375" style="338" customWidth="1"/>
    <col min="4122" max="4122" width="1.85546875" style="338" customWidth="1"/>
    <col min="4123" max="4126" width="12.140625" style="338" customWidth="1"/>
    <col min="4127" max="4127" width="1.85546875" style="338" customWidth="1"/>
    <col min="4128" max="4129" width="1.42578125" style="338" customWidth="1"/>
    <col min="4130" max="4130" width="11.42578125" style="338"/>
    <col min="4131" max="4133" width="18.7109375" style="338" customWidth="1"/>
    <col min="4134" max="4352" width="11.42578125" style="338"/>
    <col min="4353" max="4353" width="0.140625" style="338" customWidth="1"/>
    <col min="4354" max="4354" width="2.7109375" style="338" customWidth="1"/>
    <col min="4355" max="4355" width="42.5703125" style="338" customWidth="1"/>
    <col min="4356" max="4356" width="12.85546875" style="338" customWidth="1"/>
    <col min="4357" max="4357" width="12.7109375" style="338" customWidth="1"/>
    <col min="4358" max="4358" width="15.42578125" style="338" customWidth="1"/>
    <col min="4359" max="4363" width="12.5703125" style="338" customWidth="1"/>
    <col min="4364" max="4365" width="11.28515625" style="338" bestFit="1" customWidth="1"/>
    <col min="4366" max="4366" width="11" style="338" bestFit="1" customWidth="1"/>
    <col min="4367" max="4367" width="10.85546875" style="338" bestFit="1" customWidth="1"/>
    <col min="4368" max="4368" width="11.28515625" style="338" bestFit="1" customWidth="1"/>
    <col min="4369" max="4369" width="7.85546875" style="338" bestFit="1" customWidth="1"/>
    <col min="4370" max="4370" width="7" style="338" customWidth="1"/>
    <col min="4371" max="4371" width="17.42578125" style="338" customWidth="1"/>
    <col min="4372" max="4372" width="7.140625" style="338" customWidth="1"/>
    <col min="4373" max="4373" width="9.5703125" style="338" customWidth="1"/>
    <col min="4374" max="4375" width="15.5703125" style="338" customWidth="1"/>
    <col min="4376" max="4376" width="1.85546875" style="338" customWidth="1"/>
    <col min="4377" max="4377" width="1.7109375" style="338" customWidth="1"/>
    <col min="4378" max="4378" width="1.85546875" style="338" customWidth="1"/>
    <col min="4379" max="4382" width="12.140625" style="338" customWidth="1"/>
    <col min="4383" max="4383" width="1.85546875" style="338" customWidth="1"/>
    <col min="4384" max="4385" width="1.42578125" style="338" customWidth="1"/>
    <col min="4386" max="4386" width="11.42578125" style="338"/>
    <col min="4387" max="4389" width="18.7109375" style="338" customWidth="1"/>
    <col min="4390" max="4608" width="11.42578125" style="338"/>
    <col min="4609" max="4609" width="0.140625" style="338" customWidth="1"/>
    <col min="4610" max="4610" width="2.7109375" style="338" customWidth="1"/>
    <col min="4611" max="4611" width="42.5703125" style="338" customWidth="1"/>
    <col min="4612" max="4612" width="12.85546875" style="338" customWidth="1"/>
    <col min="4613" max="4613" width="12.7109375" style="338" customWidth="1"/>
    <col min="4614" max="4614" width="15.42578125" style="338" customWidth="1"/>
    <col min="4615" max="4619" width="12.5703125" style="338" customWidth="1"/>
    <col min="4620" max="4621" width="11.28515625" style="338" bestFit="1" customWidth="1"/>
    <col min="4622" max="4622" width="11" style="338" bestFit="1" customWidth="1"/>
    <col min="4623" max="4623" width="10.85546875" style="338" bestFit="1" customWidth="1"/>
    <col min="4624" max="4624" width="11.28515625" style="338" bestFit="1" customWidth="1"/>
    <col min="4625" max="4625" width="7.85546875" style="338" bestFit="1" customWidth="1"/>
    <col min="4626" max="4626" width="7" style="338" customWidth="1"/>
    <col min="4627" max="4627" width="17.42578125" style="338" customWidth="1"/>
    <col min="4628" max="4628" width="7.140625" style="338" customWidth="1"/>
    <col min="4629" max="4629" width="9.5703125" style="338" customWidth="1"/>
    <col min="4630" max="4631" width="15.5703125" style="338" customWidth="1"/>
    <col min="4632" max="4632" width="1.85546875" style="338" customWidth="1"/>
    <col min="4633" max="4633" width="1.7109375" style="338" customWidth="1"/>
    <col min="4634" max="4634" width="1.85546875" style="338" customWidth="1"/>
    <col min="4635" max="4638" width="12.140625" style="338" customWidth="1"/>
    <col min="4639" max="4639" width="1.85546875" style="338" customWidth="1"/>
    <col min="4640" max="4641" width="1.42578125" style="338" customWidth="1"/>
    <col min="4642" max="4642" width="11.42578125" style="338"/>
    <col min="4643" max="4645" width="18.7109375" style="338" customWidth="1"/>
    <col min="4646" max="4864" width="11.42578125" style="338"/>
    <col min="4865" max="4865" width="0.140625" style="338" customWidth="1"/>
    <col min="4866" max="4866" width="2.7109375" style="338" customWidth="1"/>
    <col min="4867" max="4867" width="42.5703125" style="338" customWidth="1"/>
    <col min="4868" max="4868" width="12.85546875" style="338" customWidth="1"/>
    <col min="4869" max="4869" width="12.7109375" style="338" customWidth="1"/>
    <col min="4870" max="4870" width="15.42578125" style="338" customWidth="1"/>
    <col min="4871" max="4875" width="12.5703125" style="338" customWidth="1"/>
    <col min="4876" max="4877" width="11.28515625" style="338" bestFit="1" customWidth="1"/>
    <col min="4878" max="4878" width="11" style="338" bestFit="1" customWidth="1"/>
    <col min="4879" max="4879" width="10.85546875" style="338" bestFit="1" customWidth="1"/>
    <col min="4880" max="4880" width="11.28515625" style="338" bestFit="1" customWidth="1"/>
    <col min="4881" max="4881" width="7.85546875" style="338" bestFit="1" customWidth="1"/>
    <col min="4882" max="4882" width="7" style="338" customWidth="1"/>
    <col min="4883" max="4883" width="17.42578125" style="338" customWidth="1"/>
    <col min="4884" max="4884" width="7.140625" style="338" customWidth="1"/>
    <col min="4885" max="4885" width="9.5703125" style="338" customWidth="1"/>
    <col min="4886" max="4887" width="15.5703125" style="338" customWidth="1"/>
    <col min="4888" max="4888" width="1.85546875" style="338" customWidth="1"/>
    <col min="4889" max="4889" width="1.7109375" style="338" customWidth="1"/>
    <col min="4890" max="4890" width="1.85546875" style="338" customWidth="1"/>
    <col min="4891" max="4894" width="12.140625" style="338" customWidth="1"/>
    <col min="4895" max="4895" width="1.85546875" style="338" customWidth="1"/>
    <col min="4896" max="4897" width="1.42578125" style="338" customWidth="1"/>
    <col min="4898" max="4898" width="11.42578125" style="338"/>
    <col min="4899" max="4901" width="18.7109375" style="338" customWidth="1"/>
    <col min="4902" max="5120" width="11.42578125" style="338"/>
    <col min="5121" max="5121" width="0.140625" style="338" customWidth="1"/>
    <col min="5122" max="5122" width="2.7109375" style="338" customWidth="1"/>
    <col min="5123" max="5123" width="42.5703125" style="338" customWidth="1"/>
    <col min="5124" max="5124" width="12.85546875" style="338" customWidth="1"/>
    <col min="5125" max="5125" width="12.7109375" style="338" customWidth="1"/>
    <col min="5126" max="5126" width="15.42578125" style="338" customWidth="1"/>
    <col min="5127" max="5131" width="12.5703125" style="338" customWidth="1"/>
    <col min="5132" max="5133" width="11.28515625" style="338" bestFit="1" customWidth="1"/>
    <col min="5134" max="5134" width="11" style="338" bestFit="1" customWidth="1"/>
    <col min="5135" max="5135" width="10.85546875" style="338" bestFit="1" customWidth="1"/>
    <col min="5136" max="5136" width="11.28515625" style="338" bestFit="1" customWidth="1"/>
    <col min="5137" max="5137" width="7.85546875" style="338" bestFit="1" customWidth="1"/>
    <col min="5138" max="5138" width="7" style="338" customWidth="1"/>
    <col min="5139" max="5139" width="17.42578125" style="338" customWidth="1"/>
    <col min="5140" max="5140" width="7.140625" style="338" customWidth="1"/>
    <col min="5141" max="5141" width="9.5703125" style="338" customWidth="1"/>
    <col min="5142" max="5143" width="15.5703125" style="338" customWidth="1"/>
    <col min="5144" max="5144" width="1.85546875" style="338" customWidth="1"/>
    <col min="5145" max="5145" width="1.7109375" style="338" customWidth="1"/>
    <col min="5146" max="5146" width="1.85546875" style="338" customWidth="1"/>
    <col min="5147" max="5150" width="12.140625" style="338" customWidth="1"/>
    <col min="5151" max="5151" width="1.85546875" style="338" customWidth="1"/>
    <col min="5152" max="5153" width="1.42578125" style="338" customWidth="1"/>
    <col min="5154" max="5154" width="11.42578125" style="338"/>
    <col min="5155" max="5157" width="18.7109375" style="338" customWidth="1"/>
    <col min="5158" max="5376" width="11.42578125" style="338"/>
    <col min="5377" max="5377" width="0.140625" style="338" customWidth="1"/>
    <col min="5378" max="5378" width="2.7109375" style="338" customWidth="1"/>
    <col min="5379" max="5379" width="42.5703125" style="338" customWidth="1"/>
    <col min="5380" max="5380" width="12.85546875" style="338" customWidth="1"/>
    <col min="5381" max="5381" width="12.7109375" style="338" customWidth="1"/>
    <col min="5382" max="5382" width="15.42578125" style="338" customWidth="1"/>
    <col min="5383" max="5387" width="12.5703125" style="338" customWidth="1"/>
    <col min="5388" max="5389" width="11.28515625" style="338" bestFit="1" customWidth="1"/>
    <col min="5390" max="5390" width="11" style="338" bestFit="1" customWidth="1"/>
    <col min="5391" max="5391" width="10.85546875" style="338" bestFit="1" customWidth="1"/>
    <col min="5392" max="5392" width="11.28515625" style="338" bestFit="1" customWidth="1"/>
    <col min="5393" max="5393" width="7.85546875" style="338" bestFit="1" customWidth="1"/>
    <col min="5394" max="5394" width="7" style="338" customWidth="1"/>
    <col min="5395" max="5395" width="17.42578125" style="338" customWidth="1"/>
    <col min="5396" max="5396" width="7.140625" style="338" customWidth="1"/>
    <col min="5397" max="5397" width="9.5703125" style="338" customWidth="1"/>
    <col min="5398" max="5399" width="15.5703125" style="338" customWidth="1"/>
    <col min="5400" max="5400" width="1.85546875" style="338" customWidth="1"/>
    <col min="5401" max="5401" width="1.7109375" style="338" customWidth="1"/>
    <col min="5402" max="5402" width="1.85546875" style="338" customWidth="1"/>
    <col min="5403" max="5406" width="12.140625" style="338" customWidth="1"/>
    <col min="5407" max="5407" width="1.85546875" style="338" customWidth="1"/>
    <col min="5408" max="5409" width="1.42578125" style="338" customWidth="1"/>
    <col min="5410" max="5410" width="11.42578125" style="338"/>
    <col min="5411" max="5413" width="18.7109375" style="338" customWidth="1"/>
    <col min="5414" max="5632" width="11.42578125" style="338"/>
    <col min="5633" max="5633" width="0.140625" style="338" customWidth="1"/>
    <col min="5634" max="5634" width="2.7109375" style="338" customWidth="1"/>
    <col min="5635" max="5635" width="42.5703125" style="338" customWidth="1"/>
    <col min="5636" max="5636" width="12.85546875" style="338" customWidth="1"/>
    <col min="5637" max="5637" width="12.7109375" style="338" customWidth="1"/>
    <col min="5638" max="5638" width="15.42578125" style="338" customWidth="1"/>
    <col min="5639" max="5643" width="12.5703125" style="338" customWidth="1"/>
    <col min="5644" max="5645" width="11.28515625" style="338" bestFit="1" customWidth="1"/>
    <col min="5646" max="5646" width="11" style="338" bestFit="1" customWidth="1"/>
    <col min="5647" max="5647" width="10.85546875" style="338" bestFit="1" customWidth="1"/>
    <col min="5648" max="5648" width="11.28515625" style="338" bestFit="1" customWidth="1"/>
    <col min="5649" max="5649" width="7.85546875" style="338" bestFit="1" customWidth="1"/>
    <col min="5650" max="5650" width="7" style="338" customWidth="1"/>
    <col min="5651" max="5651" width="17.42578125" style="338" customWidth="1"/>
    <col min="5652" max="5652" width="7.140625" style="338" customWidth="1"/>
    <col min="5653" max="5653" width="9.5703125" style="338" customWidth="1"/>
    <col min="5654" max="5655" width="15.5703125" style="338" customWidth="1"/>
    <col min="5656" max="5656" width="1.85546875" style="338" customWidth="1"/>
    <col min="5657" max="5657" width="1.7109375" style="338" customWidth="1"/>
    <col min="5658" max="5658" width="1.85546875" style="338" customWidth="1"/>
    <col min="5659" max="5662" width="12.140625" style="338" customWidth="1"/>
    <col min="5663" max="5663" width="1.85546875" style="338" customWidth="1"/>
    <col min="5664" max="5665" width="1.42578125" style="338" customWidth="1"/>
    <col min="5666" max="5666" width="11.42578125" style="338"/>
    <col min="5667" max="5669" width="18.7109375" style="338" customWidth="1"/>
    <col min="5670" max="5888" width="11.42578125" style="338"/>
    <col min="5889" max="5889" width="0.140625" style="338" customWidth="1"/>
    <col min="5890" max="5890" width="2.7109375" style="338" customWidth="1"/>
    <col min="5891" max="5891" width="42.5703125" style="338" customWidth="1"/>
    <col min="5892" max="5892" width="12.85546875" style="338" customWidth="1"/>
    <col min="5893" max="5893" width="12.7109375" style="338" customWidth="1"/>
    <col min="5894" max="5894" width="15.42578125" style="338" customWidth="1"/>
    <col min="5895" max="5899" width="12.5703125" style="338" customWidth="1"/>
    <col min="5900" max="5901" width="11.28515625" style="338" bestFit="1" customWidth="1"/>
    <col min="5902" max="5902" width="11" style="338" bestFit="1" customWidth="1"/>
    <col min="5903" max="5903" width="10.85546875" style="338" bestFit="1" customWidth="1"/>
    <col min="5904" max="5904" width="11.28515625" style="338" bestFit="1" customWidth="1"/>
    <col min="5905" max="5905" width="7.85546875" style="338" bestFit="1" customWidth="1"/>
    <col min="5906" max="5906" width="7" style="338" customWidth="1"/>
    <col min="5907" max="5907" width="17.42578125" style="338" customWidth="1"/>
    <col min="5908" max="5908" width="7.140625" style="338" customWidth="1"/>
    <col min="5909" max="5909" width="9.5703125" style="338" customWidth="1"/>
    <col min="5910" max="5911" width="15.5703125" style="338" customWidth="1"/>
    <col min="5912" max="5912" width="1.85546875" style="338" customWidth="1"/>
    <col min="5913" max="5913" width="1.7109375" style="338" customWidth="1"/>
    <col min="5914" max="5914" width="1.85546875" style="338" customWidth="1"/>
    <col min="5915" max="5918" width="12.140625" style="338" customWidth="1"/>
    <col min="5919" max="5919" width="1.85546875" style="338" customWidth="1"/>
    <col min="5920" max="5921" width="1.42578125" style="338" customWidth="1"/>
    <col min="5922" max="5922" width="11.42578125" style="338"/>
    <col min="5923" max="5925" width="18.7109375" style="338" customWidth="1"/>
    <col min="5926" max="6144" width="11.42578125" style="338"/>
    <col min="6145" max="6145" width="0.140625" style="338" customWidth="1"/>
    <col min="6146" max="6146" width="2.7109375" style="338" customWidth="1"/>
    <col min="6147" max="6147" width="42.5703125" style="338" customWidth="1"/>
    <col min="6148" max="6148" width="12.85546875" style="338" customWidth="1"/>
    <col min="6149" max="6149" width="12.7109375" style="338" customWidth="1"/>
    <col min="6150" max="6150" width="15.42578125" style="338" customWidth="1"/>
    <col min="6151" max="6155" width="12.5703125" style="338" customWidth="1"/>
    <col min="6156" max="6157" width="11.28515625" style="338" bestFit="1" customWidth="1"/>
    <col min="6158" max="6158" width="11" style="338" bestFit="1" customWidth="1"/>
    <col min="6159" max="6159" width="10.85546875" style="338" bestFit="1" customWidth="1"/>
    <col min="6160" max="6160" width="11.28515625" style="338" bestFit="1" customWidth="1"/>
    <col min="6161" max="6161" width="7.85546875" style="338" bestFit="1" customWidth="1"/>
    <col min="6162" max="6162" width="7" style="338" customWidth="1"/>
    <col min="6163" max="6163" width="17.42578125" style="338" customWidth="1"/>
    <col min="6164" max="6164" width="7.140625" style="338" customWidth="1"/>
    <col min="6165" max="6165" width="9.5703125" style="338" customWidth="1"/>
    <col min="6166" max="6167" width="15.5703125" style="338" customWidth="1"/>
    <col min="6168" max="6168" width="1.85546875" style="338" customWidth="1"/>
    <col min="6169" max="6169" width="1.7109375" style="338" customWidth="1"/>
    <col min="6170" max="6170" width="1.85546875" style="338" customWidth="1"/>
    <col min="6171" max="6174" width="12.140625" style="338" customWidth="1"/>
    <col min="6175" max="6175" width="1.85546875" style="338" customWidth="1"/>
    <col min="6176" max="6177" width="1.42578125" style="338" customWidth="1"/>
    <col min="6178" max="6178" width="11.42578125" style="338"/>
    <col min="6179" max="6181" width="18.7109375" style="338" customWidth="1"/>
    <col min="6182" max="6400" width="11.42578125" style="338"/>
    <col min="6401" max="6401" width="0.140625" style="338" customWidth="1"/>
    <col min="6402" max="6402" width="2.7109375" style="338" customWidth="1"/>
    <col min="6403" max="6403" width="42.5703125" style="338" customWidth="1"/>
    <col min="6404" max="6404" width="12.85546875" style="338" customWidth="1"/>
    <col min="6405" max="6405" width="12.7109375" style="338" customWidth="1"/>
    <col min="6406" max="6406" width="15.42578125" style="338" customWidth="1"/>
    <col min="6407" max="6411" width="12.5703125" style="338" customWidth="1"/>
    <col min="6412" max="6413" width="11.28515625" style="338" bestFit="1" customWidth="1"/>
    <col min="6414" max="6414" width="11" style="338" bestFit="1" customWidth="1"/>
    <col min="6415" max="6415" width="10.85546875" style="338" bestFit="1" customWidth="1"/>
    <col min="6416" max="6416" width="11.28515625" style="338" bestFit="1" customWidth="1"/>
    <col min="6417" max="6417" width="7.85546875" style="338" bestFit="1" customWidth="1"/>
    <col min="6418" max="6418" width="7" style="338" customWidth="1"/>
    <col min="6419" max="6419" width="17.42578125" style="338" customWidth="1"/>
    <col min="6420" max="6420" width="7.140625" style="338" customWidth="1"/>
    <col min="6421" max="6421" width="9.5703125" style="338" customWidth="1"/>
    <col min="6422" max="6423" width="15.5703125" style="338" customWidth="1"/>
    <col min="6424" max="6424" width="1.85546875" style="338" customWidth="1"/>
    <col min="6425" max="6425" width="1.7109375" style="338" customWidth="1"/>
    <col min="6426" max="6426" width="1.85546875" style="338" customWidth="1"/>
    <col min="6427" max="6430" width="12.140625" style="338" customWidth="1"/>
    <col min="6431" max="6431" width="1.85546875" style="338" customWidth="1"/>
    <col min="6432" max="6433" width="1.42578125" style="338" customWidth="1"/>
    <col min="6434" max="6434" width="11.42578125" style="338"/>
    <col min="6435" max="6437" width="18.7109375" style="338" customWidth="1"/>
    <col min="6438" max="6656" width="11.42578125" style="338"/>
    <col min="6657" max="6657" width="0.140625" style="338" customWidth="1"/>
    <col min="6658" max="6658" width="2.7109375" style="338" customWidth="1"/>
    <col min="6659" max="6659" width="42.5703125" style="338" customWidth="1"/>
    <col min="6660" max="6660" width="12.85546875" style="338" customWidth="1"/>
    <col min="6661" max="6661" width="12.7109375" style="338" customWidth="1"/>
    <col min="6662" max="6662" width="15.42578125" style="338" customWidth="1"/>
    <col min="6663" max="6667" width="12.5703125" style="338" customWidth="1"/>
    <col min="6668" max="6669" width="11.28515625" style="338" bestFit="1" customWidth="1"/>
    <col min="6670" max="6670" width="11" style="338" bestFit="1" customWidth="1"/>
    <col min="6671" max="6671" width="10.85546875" style="338" bestFit="1" customWidth="1"/>
    <col min="6672" max="6672" width="11.28515625" style="338" bestFit="1" customWidth="1"/>
    <col min="6673" max="6673" width="7.85546875" style="338" bestFit="1" customWidth="1"/>
    <col min="6674" max="6674" width="7" style="338" customWidth="1"/>
    <col min="6675" max="6675" width="17.42578125" style="338" customWidth="1"/>
    <col min="6676" max="6676" width="7.140625" style="338" customWidth="1"/>
    <col min="6677" max="6677" width="9.5703125" style="338" customWidth="1"/>
    <col min="6678" max="6679" width="15.5703125" style="338" customWidth="1"/>
    <col min="6680" max="6680" width="1.85546875" style="338" customWidth="1"/>
    <col min="6681" max="6681" width="1.7109375" style="338" customWidth="1"/>
    <col min="6682" max="6682" width="1.85546875" style="338" customWidth="1"/>
    <col min="6683" max="6686" width="12.140625" style="338" customWidth="1"/>
    <col min="6687" max="6687" width="1.85546875" style="338" customWidth="1"/>
    <col min="6688" max="6689" width="1.42578125" style="338" customWidth="1"/>
    <col min="6690" max="6690" width="11.42578125" style="338"/>
    <col min="6691" max="6693" width="18.7109375" style="338" customWidth="1"/>
    <col min="6694" max="6912" width="11.42578125" style="338"/>
    <col min="6913" max="6913" width="0.140625" style="338" customWidth="1"/>
    <col min="6914" max="6914" width="2.7109375" style="338" customWidth="1"/>
    <col min="6915" max="6915" width="42.5703125" style="338" customWidth="1"/>
    <col min="6916" max="6916" width="12.85546875" style="338" customWidth="1"/>
    <col min="6917" max="6917" width="12.7109375" style="338" customWidth="1"/>
    <col min="6918" max="6918" width="15.42578125" style="338" customWidth="1"/>
    <col min="6919" max="6923" width="12.5703125" style="338" customWidth="1"/>
    <col min="6924" max="6925" width="11.28515625" style="338" bestFit="1" customWidth="1"/>
    <col min="6926" max="6926" width="11" style="338" bestFit="1" customWidth="1"/>
    <col min="6927" max="6927" width="10.85546875" style="338" bestFit="1" customWidth="1"/>
    <col min="6928" max="6928" width="11.28515625" style="338" bestFit="1" customWidth="1"/>
    <col min="6929" max="6929" width="7.85546875" style="338" bestFit="1" customWidth="1"/>
    <col min="6930" max="6930" width="7" style="338" customWidth="1"/>
    <col min="6931" max="6931" width="17.42578125" style="338" customWidth="1"/>
    <col min="6932" max="6932" width="7.140625" style="338" customWidth="1"/>
    <col min="6933" max="6933" width="9.5703125" style="338" customWidth="1"/>
    <col min="6934" max="6935" width="15.5703125" style="338" customWidth="1"/>
    <col min="6936" max="6936" width="1.85546875" style="338" customWidth="1"/>
    <col min="6937" max="6937" width="1.7109375" style="338" customWidth="1"/>
    <col min="6938" max="6938" width="1.85546875" style="338" customWidth="1"/>
    <col min="6939" max="6942" width="12.140625" style="338" customWidth="1"/>
    <col min="6943" max="6943" width="1.85546875" style="338" customWidth="1"/>
    <col min="6944" max="6945" width="1.42578125" style="338" customWidth="1"/>
    <col min="6946" max="6946" width="11.42578125" style="338"/>
    <col min="6947" max="6949" width="18.7109375" style="338" customWidth="1"/>
    <col min="6950" max="7168" width="11.42578125" style="338"/>
    <col min="7169" max="7169" width="0.140625" style="338" customWidth="1"/>
    <col min="7170" max="7170" width="2.7109375" style="338" customWidth="1"/>
    <col min="7171" max="7171" width="42.5703125" style="338" customWidth="1"/>
    <col min="7172" max="7172" width="12.85546875" style="338" customWidth="1"/>
    <col min="7173" max="7173" width="12.7109375" style="338" customWidth="1"/>
    <col min="7174" max="7174" width="15.42578125" style="338" customWidth="1"/>
    <col min="7175" max="7179" width="12.5703125" style="338" customWidth="1"/>
    <col min="7180" max="7181" width="11.28515625" style="338" bestFit="1" customWidth="1"/>
    <col min="7182" max="7182" width="11" style="338" bestFit="1" customWidth="1"/>
    <col min="7183" max="7183" width="10.85546875" style="338" bestFit="1" customWidth="1"/>
    <col min="7184" max="7184" width="11.28515625" style="338" bestFit="1" customWidth="1"/>
    <col min="7185" max="7185" width="7.85546875" style="338" bestFit="1" customWidth="1"/>
    <col min="7186" max="7186" width="7" style="338" customWidth="1"/>
    <col min="7187" max="7187" width="17.42578125" style="338" customWidth="1"/>
    <col min="7188" max="7188" width="7.140625" style="338" customWidth="1"/>
    <col min="7189" max="7189" width="9.5703125" style="338" customWidth="1"/>
    <col min="7190" max="7191" width="15.5703125" style="338" customWidth="1"/>
    <col min="7192" max="7192" width="1.85546875" style="338" customWidth="1"/>
    <col min="7193" max="7193" width="1.7109375" style="338" customWidth="1"/>
    <col min="7194" max="7194" width="1.85546875" style="338" customWidth="1"/>
    <col min="7195" max="7198" width="12.140625" style="338" customWidth="1"/>
    <col min="7199" max="7199" width="1.85546875" style="338" customWidth="1"/>
    <col min="7200" max="7201" width="1.42578125" style="338" customWidth="1"/>
    <col min="7202" max="7202" width="11.42578125" style="338"/>
    <col min="7203" max="7205" width="18.7109375" style="338" customWidth="1"/>
    <col min="7206" max="7424" width="11.42578125" style="338"/>
    <col min="7425" max="7425" width="0.140625" style="338" customWidth="1"/>
    <col min="7426" max="7426" width="2.7109375" style="338" customWidth="1"/>
    <col min="7427" max="7427" width="42.5703125" style="338" customWidth="1"/>
    <col min="7428" max="7428" width="12.85546875" style="338" customWidth="1"/>
    <col min="7429" max="7429" width="12.7109375" style="338" customWidth="1"/>
    <col min="7430" max="7430" width="15.42578125" style="338" customWidth="1"/>
    <col min="7431" max="7435" width="12.5703125" style="338" customWidth="1"/>
    <col min="7436" max="7437" width="11.28515625" style="338" bestFit="1" customWidth="1"/>
    <col min="7438" max="7438" width="11" style="338" bestFit="1" customWidth="1"/>
    <col min="7439" max="7439" width="10.85546875" style="338" bestFit="1" customWidth="1"/>
    <col min="7440" max="7440" width="11.28515625" style="338" bestFit="1" customWidth="1"/>
    <col min="7441" max="7441" width="7.85546875" style="338" bestFit="1" customWidth="1"/>
    <col min="7442" max="7442" width="7" style="338" customWidth="1"/>
    <col min="7443" max="7443" width="17.42578125" style="338" customWidth="1"/>
    <col min="7444" max="7444" width="7.140625" style="338" customWidth="1"/>
    <col min="7445" max="7445" width="9.5703125" style="338" customWidth="1"/>
    <col min="7446" max="7447" width="15.5703125" style="338" customWidth="1"/>
    <col min="7448" max="7448" width="1.85546875" style="338" customWidth="1"/>
    <col min="7449" max="7449" width="1.7109375" style="338" customWidth="1"/>
    <col min="7450" max="7450" width="1.85546875" style="338" customWidth="1"/>
    <col min="7451" max="7454" width="12.140625" style="338" customWidth="1"/>
    <col min="7455" max="7455" width="1.85546875" style="338" customWidth="1"/>
    <col min="7456" max="7457" width="1.42578125" style="338" customWidth="1"/>
    <col min="7458" max="7458" width="11.42578125" style="338"/>
    <col min="7459" max="7461" width="18.7109375" style="338" customWidth="1"/>
    <col min="7462" max="7680" width="11.42578125" style="338"/>
    <col min="7681" max="7681" width="0.140625" style="338" customWidth="1"/>
    <col min="7682" max="7682" width="2.7109375" style="338" customWidth="1"/>
    <col min="7683" max="7683" width="42.5703125" style="338" customWidth="1"/>
    <col min="7684" max="7684" width="12.85546875" style="338" customWidth="1"/>
    <col min="7685" max="7685" width="12.7109375" style="338" customWidth="1"/>
    <col min="7686" max="7686" width="15.42578125" style="338" customWidth="1"/>
    <col min="7687" max="7691" width="12.5703125" style="338" customWidth="1"/>
    <col min="7692" max="7693" width="11.28515625" style="338" bestFit="1" customWidth="1"/>
    <col min="7694" max="7694" width="11" style="338" bestFit="1" customWidth="1"/>
    <col min="7695" max="7695" width="10.85546875" style="338" bestFit="1" customWidth="1"/>
    <col min="7696" max="7696" width="11.28515625" style="338" bestFit="1" customWidth="1"/>
    <col min="7697" max="7697" width="7.85546875" style="338" bestFit="1" customWidth="1"/>
    <col min="7698" max="7698" width="7" style="338" customWidth="1"/>
    <col min="7699" max="7699" width="17.42578125" style="338" customWidth="1"/>
    <col min="7700" max="7700" width="7.140625" style="338" customWidth="1"/>
    <col min="7701" max="7701" width="9.5703125" style="338" customWidth="1"/>
    <col min="7702" max="7703" width="15.5703125" style="338" customWidth="1"/>
    <col min="7704" max="7704" width="1.85546875" style="338" customWidth="1"/>
    <col min="7705" max="7705" width="1.7109375" style="338" customWidth="1"/>
    <col min="7706" max="7706" width="1.85546875" style="338" customWidth="1"/>
    <col min="7707" max="7710" width="12.140625" style="338" customWidth="1"/>
    <col min="7711" max="7711" width="1.85546875" style="338" customWidth="1"/>
    <col min="7712" max="7713" width="1.42578125" style="338" customWidth="1"/>
    <col min="7714" max="7714" width="11.42578125" style="338"/>
    <col min="7715" max="7717" width="18.7109375" style="338" customWidth="1"/>
    <col min="7718" max="7936" width="11.42578125" style="338"/>
    <col min="7937" max="7937" width="0.140625" style="338" customWidth="1"/>
    <col min="7938" max="7938" width="2.7109375" style="338" customWidth="1"/>
    <col min="7939" max="7939" width="42.5703125" style="338" customWidth="1"/>
    <col min="7940" max="7940" width="12.85546875" style="338" customWidth="1"/>
    <col min="7941" max="7941" width="12.7109375" style="338" customWidth="1"/>
    <col min="7942" max="7942" width="15.42578125" style="338" customWidth="1"/>
    <col min="7943" max="7947" width="12.5703125" style="338" customWidth="1"/>
    <col min="7948" max="7949" width="11.28515625" style="338" bestFit="1" customWidth="1"/>
    <col min="7950" max="7950" width="11" style="338" bestFit="1" customWidth="1"/>
    <col min="7951" max="7951" width="10.85546875" style="338" bestFit="1" customWidth="1"/>
    <col min="7952" max="7952" width="11.28515625" style="338" bestFit="1" customWidth="1"/>
    <col min="7953" max="7953" width="7.85546875" style="338" bestFit="1" customWidth="1"/>
    <col min="7954" max="7954" width="7" style="338" customWidth="1"/>
    <col min="7955" max="7955" width="17.42578125" style="338" customWidth="1"/>
    <col min="7956" max="7956" width="7.140625" style="338" customWidth="1"/>
    <col min="7957" max="7957" width="9.5703125" style="338" customWidth="1"/>
    <col min="7958" max="7959" width="15.5703125" style="338" customWidth="1"/>
    <col min="7960" max="7960" width="1.85546875" style="338" customWidth="1"/>
    <col min="7961" max="7961" width="1.7109375" style="338" customWidth="1"/>
    <col min="7962" max="7962" width="1.85546875" style="338" customWidth="1"/>
    <col min="7963" max="7966" width="12.140625" style="338" customWidth="1"/>
    <col min="7967" max="7967" width="1.85546875" style="338" customWidth="1"/>
    <col min="7968" max="7969" width="1.42578125" style="338" customWidth="1"/>
    <col min="7970" max="7970" width="11.42578125" style="338"/>
    <col min="7971" max="7973" width="18.7109375" style="338" customWidth="1"/>
    <col min="7974" max="8192" width="11.42578125" style="338"/>
    <col min="8193" max="8193" width="0.140625" style="338" customWidth="1"/>
    <col min="8194" max="8194" width="2.7109375" style="338" customWidth="1"/>
    <col min="8195" max="8195" width="42.5703125" style="338" customWidth="1"/>
    <col min="8196" max="8196" width="12.85546875" style="338" customWidth="1"/>
    <col min="8197" max="8197" width="12.7109375" style="338" customWidth="1"/>
    <col min="8198" max="8198" width="15.42578125" style="338" customWidth="1"/>
    <col min="8199" max="8203" width="12.5703125" style="338" customWidth="1"/>
    <col min="8204" max="8205" width="11.28515625" style="338" bestFit="1" customWidth="1"/>
    <col min="8206" max="8206" width="11" style="338" bestFit="1" customWidth="1"/>
    <col min="8207" max="8207" width="10.85546875" style="338" bestFit="1" customWidth="1"/>
    <col min="8208" max="8208" width="11.28515625" style="338" bestFit="1" customWidth="1"/>
    <col min="8209" max="8209" width="7.85546875" style="338" bestFit="1" customWidth="1"/>
    <col min="8210" max="8210" width="7" style="338" customWidth="1"/>
    <col min="8211" max="8211" width="17.42578125" style="338" customWidth="1"/>
    <col min="8212" max="8212" width="7.140625" style="338" customWidth="1"/>
    <col min="8213" max="8213" width="9.5703125" style="338" customWidth="1"/>
    <col min="8214" max="8215" width="15.5703125" style="338" customWidth="1"/>
    <col min="8216" max="8216" width="1.85546875" style="338" customWidth="1"/>
    <col min="8217" max="8217" width="1.7109375" style="338" customWidth="1"/>
    <col min="8218" max="8218" width="1.85546875" style="338" customWidth="1"/>
    <col min="8219" max="8222" width="12.140625" style="338" customWidth="1"/>
    <col min="8223" max="8223" width="1.85546875" style="338" customWidth="1"/>
    <col min="8224" max="8225" width="1.42578125" style="338" customWidth="1"/>
    <col min="8226" max="8226" width="11.42578125" style="338"/>
    <col min="8227" max="8229" width="18.7109375" style="338" customWidth="1"/>
    <col min="8230" max="8448" width="11.42578125" style="338"/>
    <col min="8449" max="8449" width="0.140625" style="338" customWidth="1"/>
    <col min="8450" max="8450" width="2.7109375" style="338" customWidth="1"/>
    <col min="8451" max="8451" width="42.5703125" style="338" customWidth="1"/>
    <col min="8452" max="8452" width="12.85546875" style="338" customWidth="1"/>
    <col min="8453" max="8453" width="12.7109375" style="338" customWidth="1"/>
    <col min="8454" max="8454" width="15.42578125" style="338" customWidth="1"/>
    <col min="8455" max="8459" width="12.5703125" style="338" customWidth="1"/>
    <col min="8460" max="8461" width="11.28515625" style="338" bestFit="1" customWidth="1"/>
    <col min="8462" max="8462" width="11" style="338" bestFit="1" customWidth="1"/>
    <col min="8463" max="8463" width="10.85546875" style="338" bestFit="1" customWidth="1"/>
    <col min="8464" max="8464" width="11.28515625" style="338" bestFit="1" customWidth="1"/>
    <col min="8465" max="8465" width="7.85546875" style="338" bestFit="1" customWidth="1"/>
    <col min="8466" max="8466" width="7" style="338" customWidth="1"/>
    <col min="8467" max="8467" width="17.42578125" style="338" customWidth="1"/>
    <col min="8468" max="8468" width="7.140625" style="338" customWidth="1"/>
    <col min="8469" max="8469" width="9.5703125" style="338" customWidth="1"/>
    <col min="8470" max="8471" width="15.5703125" style="338" customWidth="1"/>
    <col min="8472" max="8472" width="1.85546875" style="338" customWidth="1"/>
    <col min="8473" max="8473" width="1.7109375" style="338" customWidth="1"/>
    <col min="8474" max="8474" width="1.85546875" style="338" customWidth="1"/>
    <col min="8475" max="8478" width="12.140625" style="338" customWidth="1"/>
    <col min="8479" max="8479" width="1.85546875" style="338" customWidth="1"/>
    <col min="8480" max="8481" width="1.42578125" style="338" customWidth="1"/>
    <col min="8482" max="8482" width="11.42578125" style="338"/>
    <col min="8483" max="8485" width="18.7109375" style="338" customWidth="1"/>
    <col min="8486" max="8704" width="11.42578125" style="338"/>
    <col min="8705" max="8705" width="0.140625" style="338" customWidth="1"/>
    <col min="8706" max="8706" width="2.7109375" style="338" customWidth="1"/>
    <col min="8707" max="8707" width="42.5703125" style="338" customWidth="1"/>
    <col min="8708" max="8708" width="12.85546875" style="338" customWidth="1"/>
    <col min="8709" max="8709" width="12.7109375" style="338" customWidth="1"/>
    <col min="8710" max="8710" width="15.42578125" style="338" customWidth="1"/>
    <col min="8711" max="8715" width="12.5703125" style="338" customWidth="1"/>
    <col min="8716" max="8717" width="11.28515625" style="338" bestFit="1" customWidth="1"/>
    <col min="8718" max="8718" width="11" style="338" bestFit="1" customWidth="1"/>
    <col min="8719" max="8719" width="10.85546875" style="338" bestFit="1" customWidth="1"/>
    <col min="8720" max="8720" width="11.28515625" style="338" bestFit="1" customWidth="1"/>
    <col min="8721" max="8721" width="7.85546875" style="338" bestFit="1" customWidth="1"/>
    <col min="8722" max="8722" width="7" style="338" customWidth="1"/>
    <col min="8723" max="8723" width="17.42578125" style="338" customWidth="1"/>
    <col min="8724" max="8724" width="7.140625" style="338" customWidth="1"/>
    <col min="8725" max="8725" width="9.5703125" style="338" customWidth="1"/>
    <col min="8726" max="8727" width="15.5703125" style="338" customWidth="1"/>
    <col min="8728" max="8728" width="1.85546875" style="338" customWidth="1"/>
    <col min="8729" max="8729" width="1.7109375" style="338" customWidth="1"/>
    <col min="8730" max="8730" width="1.85546875" style="338" customWidth="1"/>
    <col min="8731" max="8734" width="12.140625" style="338" customWidth="1"/>
    <col min="8735" max="8735" width="1.85546875" style="338" customWidth="1"/>
    <col min="8736" max="8737" width="1.42578125" style="338" customWidth="1"/>
    <col min="8738" max="8738" width="11.42578125" style="338"/>
    <col min="8739" max="8741" width="18.7109375" style="338" customWidth="1"/>
    <col min="8742" max="8960" width="11.42578125" style="338"/>
    <col min="8961" max="8961" width="0.140625" style="338" customWidth="1"/>
    <col min="8962" max="8962" width="2.7109375" style="338" customWidth="1"/>
    <col min="8963" max="8963" width="42.5703125" style="338" customWidth="1"/>
    <col min="8964" max="8964" width="12.85546875" style="338" customWidth="1"/>
    <col min="8965" max="8965" width="12.7109375" style="338" customWidth="1"/>
    <col min="8966" max="8966" width="15.42578125" style="338" customWidth="1"/>
    <col min="8967" max="8971" width="12.5703125" style="338" customWidth="1"/>
    <col min="8972" max="8973" width="11.28515625" style="338" bestFit="1" customWidth="1"/>
    <col min="8974" max="8974" width="11" style="338" bestFit="1" customWidth="1"/>
    <col min="8975" max="8975" width="10.85546875" style="338" bestFit="1" customWidth="1"/>
    <col min="8976" max="8976" width="11.28515625" style="338" bestFit="1" customWidth="1"/>
    <col min="8977" max="8977" width="7.85546875" style="338" bestFit="1" customWidth="1"/>
    <col min="8978" max="8978" width="7" style="338" customWidth="1"/>
    <col min="8979" max="8979" width="17.42578125" style="338" customWidth="1"/>
    <col min="8980" max="8980" width="7.140625" style="338" customWidth="1"/>
    <col min="8981" max="8981" width="9.5703125" style="338" customWidth="1"/>
    <col min="8982" max="8983" width="15.5703125" style="338" customWidth="1"/>
    <col min="8984" max="8984" width="1.85546875" style="338" customWidth="1"/>
    <col min="8985" max="8985" width="1.7109375" style="338" customWidth="1"/>
    <col min="8986" max="8986" width="1.85546875" style="338" customWidth="1"/>
    <col min="8987" max="8990" width="12.140625" style="338" customWidth="1"/>
    <col min="8991" max="8991" width="1.85546875" style="338" customWidth="1"/>
    <col min="8992" max="8993" width="1.42578125" style="338" customWidth="1"/>
    <col min="8994" max="8994" width="11.42578125" style="338"/>
    <col min="8995" max="8997" width="18.7109375" style="338" customWidth="1"/>
    <col min="8998" max="9216" width="11.42578125" style="338"/>
    <col min="9217" max="9217" width="0.140625" style="338" customWidth="1"/>
    <col min="9218" max="9218" width="2.7109375" style="338" customWidth="1"/>
    <col min="9219" max="9219" width="42.5703125" style="338" customWidth="1"/>
    <col min="9220" max="9220" width="12.85546875" style="338" customWidth="1"/>
    <col min="9221" max="9221" width="12.7109375" style="338" customWidth="1"/>
    <col min="9222" max="9222" width="15.42578125" style="338" customWidth="1"/>
    <col min="9223" max="9227" width="12.5703125" style="338" customWidth="1"/>
    <col min="9228" max="9229" width="11.28515625" style="338" bestFit="1" customWidth="1"/>
    <col min="9230" max="9230" width="11" style="338" bestFit="1" customWidth="1"/>
    <col min="9231" max="9231" width="10.85546875" style="338" bestFit="1" customWidth="1"/>
    <col min="9232" max="9232" width="11.28515625" style="338" bestFit="1" customWidth="1"/>
    <col min="9233" max="9233" width="7.85546875" style="338" bestFit="1" customWidth="1"/>
    <col min="9234" max="9234" width="7" style="338" customWidth="1"/>
    <col min="9235" max="9235" width="17.42578125" style="338" customWidth="1"/>
    <col min="9236" max="9236" width="7.140625" style="338" customWidth="1"/>
    <col min="9237" max="9237" width="9.5703125" style="338" customWidth="1"/>
    <col min="9238" max="9239" width="15.5703125" style="338" customWidth="1"/>
    <col min="9240" max="9240" width="1.85546875" style="338" customWidth="1"/>
    <col min="9241" max="9241" width="1.7109375" style="338" customWidth="1"/>
    <col min="9242" max="9242" width="1.85546875" style="338" customWidth="1"/>
    <col min="9243" max="9246" width="12.140625" style="338" customWidth="1"/>
    <col min="9247" max="9247" width="1.85546875" style="338" customWidth="1"/>
    <col min="9248" max="9249" width="1.42578125" style="338" customWidth="1"/>
    <col min="9250" max="9250" width="11.42578125" style="338"/>
    <col min="9251" max="9253" width="18.7109375" style="338" customWidth="1"/>
    <col min="9254" max="9472" width="11.42578125" style="338"/>
    <col min="9473" max="9473" width="0.140625" style="338" customWidth="1"/>
    <col min="9474" max="9474" width="2.7109375" style="338" customWidth="1"/>
    <col min="9475" max="9475" width="42.5703125" style="338" customWidth="1"/>
    <col min="9476" max="9476" width="12.85546875" style="338" customWidth="1"/>
    <col min="9477" max="9477" width="12.7109375" style="338" customWidth="1"/>
    <col min="9478" max="9478" width="15.42578125" style="338" customWidth="1"/>
    <col min="9479" max="9483" width="12.5703125" style="338" customWidth="1"/>
    <col min="9484" max="9485" width="11.28515625" style="338" bestFit="1" customWidth="1"/>
    <col min="9486" max="9486" width="11" style="338" bestFit="1" customWidth="1"/>
    <col min="9487" max="9487" width="10.85546875" style="338" bestFit="1" customWidth="1"/>
    <col min="9488" max="9488" width="11.28515625" style="338" bestFit="1" customWidth="1"/>
    <col min="9489" max="9489" width="7.85546875" style="338" bestFit="1" customWidth="1"/>
    <col min="9490" max="9490" width="7" style="338" customWidth="1"/>
    <col min="9491" max="9491" width="17.42578125" style="338" customWidth="1"/>
    <col min="9492" max="9492" width="7.140625" style="338" customWidth="1"/>
    <col min="9493" max="9493" width="9.5703125" style="338" customWidth="1"/>
    <col min="9494" max="9495" width="15.5703125" style="338" customWidth="1"/>
    <col min="9496" max="9496" width="1.85546875" style="338" customWidth="1"/>
    <col min="9497" max="9497" width="1.7109375" style="338" customWidth="1"/>
    <col min="9498" max="9498" width="1.85546875" style="338" customWidth="1"/>
    <col min="9499" max="9502" width="12.140625" style="338" customWidth="1"/>
    <col min="9503" max="9503" width="1.85546875" style="338" customWidth="1"/>
    <col min="9504" max="9505" width="1.42578125" style="338" customWidth="1"/>
    <col min="9506" max="9506" width="11.42578125" style="338"/>
    <col min="9507" max="9509" width="18.7109375" style="338" customWidth="1"/>
    <col min="9510" max="9728" width="11.42578125" style="338"/>
    <col min="9729" max="9729" width="0.140625" style="338" customWidth="1"/>
    <col min="9730" max="9730" width="2.7109375" style="338" customWidth="1"/>
    <col min="9731" max="9731" width="42.5703125" style="338" customWidth="1"/>
    <col min="9732" max="9732" width="12.85546875" style="338" customWidth="1"/>
    <col min="9733" max="9733" width="12.7109375" style="338" customWidth="1"/>
    <col min="9734" max="9734" width="15.42578125" style="338" customWidth="1"/>
    <col min="9735" max="9739" width="12.5703125" style="338" customWidth="1"/>
    <col min="9740" max="9741" width="11.28515625" style="338" bestFit="1" customWidth="1"/>
    <col min="9742" max="9742" width="11" style="338" bestFit="1" customWidth="1"/>
    <col min="9743" max="9743" width="10.85546875" style="338" bestFit="1" customWidth="1"/>
    <col min="9744" max="9744" width="11.28515625" style="338" bestFit="1" customWidth="1"/>
    <col min="9745" max="9745" width="7.85546875" style="338" bestFit="1" customWidth="1"/>
    <col min="9746" max="9746" width="7" style="338" customWidth="1"/>
    <col min="9747" max="9747" width="17.42578125" style="338" customWidth="1"/>
    <col min="9748" max="9748" width="7.140625" style="338" customWidth="1"/>
    <col min="9749" max="9749" width="9.5703125" style="338" customWidth="1"/>
    <col min="9750" max="9751" width="15.5703125" style="338" customWidth="1"/>
    <col min="9752" max="9752" width="1.85546875" style="338" customWidth="1"/>
    <col min="9753" max="9753" width="1.7109375" style="338" customWidth="1"/>
    <col min="9754" max="9754" width="1.85546875" style="338" customWidth="1"/>
    <col min="9755" max="9758" width="12.140625" style="338" customWidth="1"/>
    <col min="9759" max="9759" width="1.85546875" style="338" customWidth="1"/>
    <col min="9760" max="9761" width="1.42578125" style="338" customWidth="1"/>
    <col min="9762" max="9762" width="11.42578125" style="338"/>
    <col min="9763" max="9765" width="18.7109375" style="338" customWidth="1"/>
    <col min="9766" max="9984" width="11.42578125" style="338"/>
    <col min="9985" max="9985" width="0.140625" style="338" customWidth="1"/>
    <col min="9986" max="9986" width="2.7109375" style="338" customWidth="1"/>
    <col min="9987" max="9987" width="42.5703125" style="338" customWidth="1"/>
    <col min="9988" max="9988" width="12.85546875" style="338" customWidth="1"/>
    <col min="9989" max="9989" width="12.7109375" style="338" customWidth="1"/>
    <col min="9990" max="9990" width="15.42578125" style="338" customWidth="1"/>
    <col min="9991" max="9995" width="12.5703125" style="338" customWidth="1"/>
    <col min="9996" max="9997" width="11.28515625" style="338" bestFit="1" customWidth="1"/>
    <col min="9998" max="9998" width="11" style="338" bestFit="1" customWidth="1"/>
    <col min="9999" max="9999" width="10.85546875" style="338" bestFit="1" customWidth="1"/>
    <col min="10000" max="10000" width="11.28515625" style="338" bestFit="1" customWidth="1"/>
    <col min="10001" max="10001" width="7.85546875" style="338" bestFit="1" customWidth="1"/>
    <col min="10002" max="10002" width="7" style="338" customWidth="1"/>
    <col min="10003" max="10003" width="17.42578125" style="338" customWidth="1"/>
    <col min="10004" max="10004" width="7.140625" style="338" customWidth="1"/>
    <col min="10005" max="10005" width="9.5703125" style="338" customWidth="1"/>
    <col min="10006" max="10007" width="15.5703125" style="338" customWidth="1"/>
    <col min="10008" max="10008" width="1.85546875" style="338" customWidth="1"/>
    <col min="10009" max="10009" width="1.7109375" style="338" customWidth="1"/>
    <col min="10010" max="10010" width="1.85546875" style="338" customWidth="1"/>
    <col min="10011" max="10014" width="12.140625" style="338" customWidth="1"/>
    <col min="10015" max="10015" width="1.85546875" style="338" customWidth="1"/>
    <col min="10016" max="10017" width="1.42578125" style="338" customWidth="1"/>
    <col min="10018" max="10018" width="11.42578125" style="338"/>
    <col min="10019" max="10021" width="18.7109375" style="338" customWidth="1"/>
    <col min="10022" max="10240" width="11.42578125" style="338"/>
    <col min="10241" max="10241" width="0.140625" style="338" customWidth="1"/>
    <col min="10242" max="10242" width="2.7109375" style="338" customWidth="1"/>
    <col min="10243" max="10243" width="42.5703125" style="338" customWidth="1"/>
    <col min="10244" max="10244" width="12.85546875" style="338" customWidth="1"/>
    <col min="10245" max="10245" width="12.7109375" style="338" customWidth="1"/>
    <col min="10246" max="10246" width="15.42578125" style="338" customWidth="1"/>
    <col min="10247" max="10251" width="12.5703125" style="338" customWidth="1"/>
    <col min="10252" max="10253" width="11.28515625" style="338" bestFit="1" customWidth="1"/>
    <col min="10254" max="10254" width="11" style="338" bestFit="1" customWidth="1"/>
    <col min="10255" max="10255" width="10.85546875" style="338" bestFit="1" customWidth="1"/>
    <col min="10256" max="10256" width="11.28515625" style="338" bestFit="1" customWidth="1"/>
    <col min="10257" max="10257" width="7.85546875" style="338" bestFit="1" customWidth="1"/>
    <col min="10258" max="10258" width="7" style="338" customWidth="1"/>
    <col min="10259" max="10259" width="17.42578125" style="338" customWidth="1"/>
    <col min="10260" max="10260" width="7.140625" style="338" customWidth="1"/>
    <col min="10261" max="10261" width="9.5703125" style="338" customWidth="1"/>
    <col min="10262" max="10263" width="15.5703125" style="338" customWidth="1"/>
    <col min="10264" max="10264" width="1.85546875" style="338" customWidth="1"/>
    <col min="10265" max="10265" width="1.7109375" style="338" customWidth="1"/>
    <col min="10266" max="10266" width="1.85546875" style="338" customWidth="1"/>
    <col min="10267" max="10270" width="12.140625" style="338" customWidth="1"/>
    <col min="10271" max="10271" width="1.85546875" style="338" customWidth="1"/>
    <col min="10272" max="10273" width="1.42578125" style="338" customWidth="1"/>
    <col min="10274" max="10274" width="11.42578125" style="338"/>
    <col min="10275" max="10277" width="18.7109375" style="338" customWidth="1"/>
    <col min="10278" max="10496" width="11.42578125" style="338"/>
    <col min="10497" max="10497" width="0.140625" style="338" customWidth="1"/>
    <col min="10498" max="10498" width="2.7109375" style="338" customWidth="1"/>
    <col min="10499" max="10499" width="42.5703125" style="338" customWidth="1"/>
    <col min="10500" max="10500" width="12.85546875" style="338" customWidth="1"/>
    <col min="10501" max="10501" width="12.7109375" style="338" customWidth="1"/>
    <col min="10502" max="10502" width="15.42578125" style="338" customWidth="1"/>
    <col min="10503" max="10507" width="12.5703125" style="338" customWidth="1"/>
    <col min="10508" max="10509" width="11.28515625" style="338" bestFit="1" customWidth="1"/>
    <col min="10510" max="10510" width="11" style="338" bestFit="1" customWidth="1"/>
    <col min="10511" max="10511" width="10.85546875" style="338" bestFit="1" customWidth="1"/>
    <col min="10512" max="10512" width="11.28515625" style="338" bestFit="1" customWidth="1"/>
    <col min="10513" max="10513" width="7.85546875" style="338" bestFit="1" customWidth="1"/>
    <col min="10514" max="10514" width="7" style="338" customWidth="1"/>
    <col min="10515" max="10515" width="17.42578125" style="338" customWidth="1"/>
    <col min="10516" max="10516" width="7.140625" style="338" customWidth="1"/>
    <col min="10517" max="10517" width="9.5703125" style="338" customWidth="1"/>
    <col min="10518" max="10519" width="15.5703125" style="338" customWidth="1"/>
    <col min="10520" max="10520" width="1.85546875" style="338" customWidth="1"/>
    <col min="10521" max="10521" width="1.7109375" style="338" customWidth="1"/>
    <col min="10522" max="10522" width="1.85546875" style="338" customWidth="1"/>
    <col min="10523" max="10526" width="12.140625" style="338" customWidth="1"/>
    <col min="10527" max="10527" width="1.85546875" style="338" customWidth="1"/>
    <col min="10528" max="10529" width="1.42578125" style="338" customWidth="1"/>
    <col min="10530" max="10530" width="11.42578125" style="338"/>
    <col min="10531" max="10533" width="18.7109375" style="338" customWidth="1"/>
    <col min="10534" max="10752" width="11.42578125" style="338"/>
    <col min="10753" max="10753" width="0.140625" style="338" customWidth="1"/>
    <col min="10754" max="10754" width="2.7109375" style="338" customWidth="1"/>
    <col min="10755" max="10755" width="42.5703125" style="338" customWidth="1"/>
    <col min="10756" max="10756" width="12.85546875" style="338" customWidth="1"/>
    <col min="10757" max="10757" width="12.7109375" style="338" customWidth="1"/>
    <col min="10758" max="10758" width="15.42578125" style="338" customWidth="1"/>
    <col min="10759" max="10763" width="12.5703125" style="338" customWidth="1"/>
    <col min="10764" max="10765" width="11.28515625" style="338" bestFit="1" customWidth="1"/>
    <col min="10766" max="10766" width="11" style="338" bestFit="1" customWidth="1"/>
    <col min="10767" max="10767" width="10.85546875" style="338" bestFit="1" customWidth="1"/>
    <col min="10768" max="10768" width="11.28515625" style="338" bestFit="1" customWidth="1"/>
    <col min="10769" max="10769" width="7.85546875" style="338" bestFit="1" customWidth="1"/>
    <col min="10770" max="10770" width="7" style="338" customWidth="1"/>
    <col min="10771" max="10771" width="17.42578125" style="338" customWidth="1"/>
    <col min="10772" max="10772" width="7.140625" style="338" customWidth="1"/>
    <col min="10773" max="10773" width="9.5703125" style="338" customWidth="1"/>
    <col min="10774" max="10775" width="15.5703125" style="338" customWidth="1"/>
    <col min="10776" max="10776" width="1.85546875" style="338" customWidth="1"/>
    <col min="10777" max="10777" width="1.7109375" style="338" customWidth="1"/>
    <col min="10778" max="10778" width="1.85546875" style="338" customWidth="1"/>
    <col min="10779" max="10782" width="12.140625" style="338" customWidth="1"/>
    <col min="10783" max="10783" width="1.85546875" style="338" customWidth="1"/>
    <col min="10784" max="10785" width="1.42578125" style="338" customWidth="1"/>
    <col min="10786" max="10786" width="11.42578125" style="338"/>
    <col min="10787" max="10789" width="18.7109375" style="338" customWidth="1"/>
    <col min="10790" max="11008" width="11.42578125" style="338"/>
    <col min="11009" max="11009" width="0.140625" style="338" customWidth="1"/>
    <col min="11010" max="11010" width="2.7109375" style="338" customWidth="1"/>
    <col min="11011" max="11011" width="42.5703125" style="338" customWidth="1"/>
    <col min="11012" max="11012" width="12.85546875" style="338" customWidth="1"/>
    <col min="11013" max="11013" width="12.7109375" style="338" customWidth="1"/>
    <col min="11014" max="11014" width="15.42578125" style="338" customWidth="1"/>
    <col min="11015" max="11019" width="12.5703125" style="338" customWidth="1"/>
    <col min="11020" max="11021" width="11.28515625" style="338" bestFit="1" customWidth="1"/>
    <col min="11022" max="11022" width="11" style="338" bestFit="1" customWidth="1"/>
    <col min="11023" max="11023" width="10.85546875" style="338" bestFit="1" customWidth="1"/>
    <col min="11024" max="11024" width="11.28515625" style="338" bestFit="1" customWidth="1"/>
    <col min="11025" max="11025" width="7.85546875" style="338" bestFit="1" customWidth="1"/>
    <col min="11026" max="11026" width="7" style="338" customWidth="1"/>
    <col min="11027" max="11027" width="17.42578125" style="338" customWidth="1"/>
    <col min="11028" max="11028" width="7.140625" style="338" customWidth="1"/>
    <col min="11029" max="11029" width="9.5703125" style="338" customWidth="1"/>
    <col min="11030" max="11031" width="15.5703125" style="338" customWidth="1"/>
    <col min="11032" max="11032" width="1.85546875" style="338" customWidth="1"/>
    <col min="11033" max="11033" width="1.7109375" style="338" customWidth="1"/>
    <col min="11034" max="11034" width="1.85546875" style="338" customWidth="1"/>
    <col min="11035" max="11038" width="12.140625" style="338" customWidth="1"/>
    <col min="11039" max="11039" width="1.85546875" style="338" customWidth="1"/>
    <col min="11040" max="11041" width="1.42578125" style="338" customWidth="1"/>
    <col min="11042" max="11042" width="11.42578125" style="338"/>
    <col min="11043" max="11045" width="18.7109375" style="338" customWidth="1"/>
    <col min="11046" max="11264" width="11.42578125" style="338"/>
    <col min="11265" max="11265" width="0.140625" style="338" customWidth="1"/>
    <col min="11266" max="11266" width="2.7109375" style="338" customWidth="1"/>
    <col min="11267" max="11267" width="42.5703125" style="338" customWidth="1"/>
    <col min="11268" max="11268" width="12.85546875" style="338" customWidth="1"/>
    <col min="11269" max="11269" width="12.7109375" style="338" customWidth="1"/>
    <col min="11270" max="11270" width="15.42578125" style="338" customWidth="1"/>
    <col min="11271" max="11275" width="12.5703125" style="338" customWidth="1"/>
    <col min="11276" max="11277" width="11.28515625" style="338" bestFit="1" customWidth="1"/>
    <col min="11278" max="11278" width="11" style="338" bestFit="1" customWidth="1"/>
    <col min="11279" max="11279" width="10.85546875" style="338" bestFit="1" customWidth="1"/>
    <col min="11280" max="11280" width="11.28515625" style="338" bestFit="1" customWidth="1"/>
    <col min="11281" max="11281" width="7.85546875" style="338" bestFit="1" customWidth="1"/>
    <col min="11282" max="11282" width="7" style="338" customWidth="1"/>
    <col min="11283" max="11283" width="17.42578125" style="338" customWidth="1"/>
    <col min="11284" max="11284" width="7.140625" style="338" customWidth="1"/>
    <col min="11285" max="11285" width="9.5703125" style="338" customWidth="1"/>
    <col min="11286" max="11287" width="15.5703125" style="338" customWidth="1"/>
    <col min="11288" max="11288" width="1.85546875" style="338" customWidth="1"/>
    <col min="11289" max="11289" width="1.7109375" style="338" customWidth="1"/>
    <col min="11290" max="11290" width="1.85546875" style="338" customWidth="1"/>
    <col min="11291" max="11294" width="12.140625" style="338" customWidth="1"/>
    <col min="11295" max="11295" width="1.85546875" style="338" customWidth="1"/>
    <col min="11296" max="11297" width="1.42578125" style="338" customWidth="1"/>
    <col min="11298" max="11298" width="11.42578125" style="338"/>
    <col min="11299" max="11301" width="18.7109375" style="338" customWidth="1"/>
    <col min="11302" max="11520" width="11.42578125" style="338"/>
    <col min="11521" max="11521" width="0.140625" style="338" customWidth="1"/>
    <col min="11522" max="11522" width="2.7109375" style="338" customWidth="1"/>
    <col min="11523" max="11523" width="42.5703125" style="338" customWidth="1"/>
    <col min="11524" max="11524" width="12.85546875" style="338" customWidth="1"/>
    <col min="11525" max="11525" width="12.7109375" style="338" customWidth="1"/>
    <col min="11526" max="11526" width="15.42578125" style="338" customWidth="1"/>
    <col min="11527" max="11531" width="12.5703125" style="338" customWidth="1"/>
    <col min="11532" max="11533" width="11.28515625" style="338" bestFit="1" customWidth="1"/>
    <col min="11534" max="11534" width="11" style="338" bestFit="1" customWidth="1"/>
    <col min="11535" max="11535" width="10.85546875" style="338" bestFit="1" customWidth="1"/>
    <col min="11536" max="11536" width="11.28515625" style="338" bestFit="1" customWidth="1"/>
    <col min="11537" max="11537" width="7.85546875" style="338" bestFit="1" customWidth="1"/>
    <col min="11538" max="11538" width="7" style="338" customWidth="1"/>
    <col min="11539" max="11539" width="17.42578125" style="338" customWidth="1"/>
    <col min="11540" max="11540" width="7.140625" style="338" customWidth="1"/>
    <col min="11541" max="11541" width="9.5703125" style="338" customWidth="1"/>
    <col min="11542" max="11543" width="15.5703125" style="338" customWidth="1"/>
    <col min="11544" max="11544" width="1.85546875" style="338" customWidth="1"/>
    <col min="11545" max="11545" width="1.7109375" style="338" customWidth="1"/>
    <col min="11546" max="11546" width="1.85546875" style="338" customWidth="1"/>
    <col min="11547" max="11550" width="12.140625" style="338" customWidth="1"/>
    <col min="11551" max="11551" width="1.85546875" style="338" customWidth="1"/>
    <col min="11552" max="11553" width="1.42578125" style="338" customWidth="1"/>
    <col min="11554" max="11554" width="11.42578125" style="338"/>
    <col min="11555" max="11557" width="18.7109375" style="338" customWidth="1"/>
    <col min="11558" max="11776" width="11.42578125" style="338"/>
    <col min="11777" max="11777" width="0.140625" style="338" customWidth="1"/>
    <col min="11778" max="11778" width="2.7109375" style="338" customWidth="1"/>
    <col min="11779" max="11779" width="42.5703125" style="338" customWidth="1"/>
    <col min="11780" max="11780" width="12.85546875" style="338" customWidth="1"/>
    <col min="11781" max="11781" width="12.7109375" style="338" customWidth="1"/>
    <col min="11782" max="11782" width="15.42578125" style="338" customWidth="1"/>
    <col min="11783" max="11787" width="12.5703125" style="338" customWidth="1"/>
    <col min="11788" max="11789" width="11.28515625" style="338" bestFit="1" customWidth="1"/>
    <col min="11790" max="11790" width="11" style="338" bestFit="1" customWidth="1"/>
    <col min="11791" max="11791" width="10.85546875" style="338" bestFit="1" customWidth="1"/>
    <col min="11792" max="11792" width="11.28515625" style="338" bestFit="1" customWidth="1"/>
    <col min="11793" max="11793" width="7.85546875" style="338" bestFit="1" customWidth="1"/>
    <col min="11794" max="11794" width="7" style="338" customWidth="1"/>
    <col min="11795" max="11795" width="17.42578125" style="338" customWidth="1"/>
    <col min="11796" max="11796" width="7.140625" style="338" customWidth="1"/>
    <col min="11797" max="11797" width="9.5703125" style="338" customWidth="1"/>
    <col min="11798" max="11799" width="15.5703125" style="338" customWidth="1"/>
    <col min="11800" max="11800" width="1.85546875" style="338" customWidth="1"/>
    <col min="11801" max="11801" width="1.7109375" style="338" customWidth="1"/>
    <col min="11802" max="11802" width="1.85546875" style="338" customWidth="1"/>
    <col min="11803" max="11806" width="12.140625" style="338" customWidth="1"/>
    <col min="11807" max="11807" width="1.85546875" style="338" customWidth="1"/>
    <col min="11808" max="11809" width="1.42578125" style="338" customWidth="1"/>
    <col min="11810" max="11810" width="11.42578125" style="338"/>
    <col min="11811" max="11813" width="18.7109375" style="338" customWidth="1"/>
    <col min="11814" max="12032" width="11.42578125" style="338"/>
    <col min="12033" max="12033" width="0.140625" style="338" customWidth="1"/>
    <col min="12034" max="12034" width="2.7109375" style="338" customWidth="1"/>
    <col min="12035" max="12035" width="42.5703125" style="338" customWidth="1"/>
    <col min="12036" max="12036" width="12.85546875" style="338" customWidth="1"/>
    <col min="12037" max="12037" width="12.7109375" style="338" customWidth="1"/>
    <col min="12038" max="12038" width="15.42578125" style="338" customWidth="1"/>
    <col min="12039" max="12043" width="12.5703125" style="338" customWidth="1"/>
    <col min="12044" max="12045" width="11.28515625" style="338" bestFit="1" customWidth="1"/>
    <col min="12046" max="12046" width="11" style="338" bestFit="1" customWidth="1"/>
    <col min="12047" max="12047" width="10.85546875" style="338" bestFit="1" customWidth="1"/>
    <col min="12048" max="12048" width="11.28515625" style="338" bestFit="1" customWidth="1"/>
    <col min="12049" max="12049" width="7.85546875" style="338" bestFit="1" customWidth="1"/>
    <col min="12050" max="12050" width="7" style="338" customWidth="1"/>
    <col min="12051" max="12051" width="17.42578125" style="338" customWidth="1"/>
    <col min="12052" max="12052" width="7.140625" style="338" customWidth="1"/>
    <col min="12053" max="12053" width="9.5703125" style="338" customWidth="1"/>
    <col min="12054" max="12055" width="15.5703125" style="338" customWidth="1"/>
    <col min="12056" max="12056" width="1.85546875" style="338" customWidth="1"/>
    <col min="12057" max="12057" width="1.7109375" style="338" customWidth="1"/>
    <col min="12058" max="12058" width="1.85546875" style="338" customWidth="1"/>
    <col min="12059" max="12062" width="12.140625" style="338" customWidth="1"/>
    <col min="12063" max="12063" width="1.85546875" style="338" customWidth="1"/>
    <col min="12064" max="12065" width="1.42578125" style="338" customWidth="1"/>
    <col min="12066" max="12066" width="11.42578125" style="338"/>
    <col min="12067" max="12069" width="18.7109375" style="338" customWidth="1"/>
    <col min="12070" max="12288" width="11.42578125" style="338"/>
    <col min="12289" max="12289" width="0.140625" style="338" customWidth="1"/>
    <col min="12290" max="12290" width="2.7109375" style="338" customWidth="1"/>
    <col min="12291" max="12291" width="42.5703125" style="338" customWidth="1"/>
    <col min="12292" max="12292" width="12.85546875" style="338" customWidth="1"/>
    <col min="12293" max="12293" width="12.7109375" style="338" customWidth="1"/>
    <col min="12294" max="12294" width="15.42578125" style="338" customWidth="1"/>
    <col min="12295" max="12299" width="12.5703125" style="338" customWidth="1"/>
    <col min="12300" max="12301" width="11.28515625" style="338" bestFit="1" customWidth="1"/>
    <col min="12302" max="12302" width="11" style="338" bestFit="1" customWidth="1"/>
    <col min="12303" max="12303" width="10.85546875" style="338" bestFit="1" customWidth="1"/>
    <col min="12304" max="12304" width="11.28515625" style="338" bestFit="1" customWidth="1"/>
    <col min="12305" max="12305" width="7.85546875" style="338" bestFit="1" customWidth="1"/>
    <col min="12306" max="12306" width="7" style="338" customWidth="1"/>
    <col min="12307" max="12307" width="17.42578125" style="338" customWidth="1"/>
    <col min="12308" max="12308" width="7.140625" style="338" customWidth="1"/>
    <col min="12309" max="12309" width="9.5703125" style="338" customWidth="1"/>
    <col min="12310" max="12311" width="15.5703125" style="338" customWidth="1"/>
    <col min="12312" max="12312" width="1.85546875" style="338" customWidth="1"/>
    <col min="12313" max="12313" width="1.7109375" style="338" customWidth="1"/>
    <col min="12314" max="12314" width="1.85546875" style="338" customWidth="1"/>
    <col min="12315" max="12318" width="12.140625" style="338" customWidth="1"/>
    <col min="12319" max="12319" width="1.85546875" style="338" customWidth="1"/>
    <col min="12320" max="12321" width="1.42578125" style="338" customWidth="1"/>
    <col min="12322" max="12322" width="11.42578125" style="338"/>
    <col min="12323" max="12325" width="18.7109375" style="338" customWidth="1"/>
    <col min="12326" max="12544" width="11.42578125" style="338"/>
    <col min="12545" max="12545" width="0.140625" style="338" customWidth="1"/>
    <col min="12546" max="12546" width="2.7109375" style="338" customWidth="1"/>
    <col min="12547" max="12547" width="42.5703125" style="338" customWidth="1"/>
    <col min="12548" max="12548" width="12.85546875" style="338" customWidth="1"/>
    <col min="12549" max="12549" width="12.7109375" style="338" customWidth="1"/>
    <col min="12550" max="12550" width="15.42578125" style="338" customWidth="1"/>
    <col min="12551" max="12555" width="12.5703125" style="338" customWidth="1"/>
    <col min="12556" max="12557" width="11.28515625" style="338" bestFit="1" customWidth="1"/>
    <col min="12558" max="12558" width="11" style="338" bestFit="1" customWidth="1"/>
    <col min="12559" max="12559" width="10.85546875" style="338" bestFit="1" customWidth="1"/>
    <col min="12560" max="12560" width="11.28515625" style="338" bestFit="1" customWidth="1"/>
    <col min="12561" max="12561" width="7.85546875" style="338" bestFit="1" customWidth="1"/>
    <col min="12562" max="12562" width="7" style="338" customWidth="1"/>
    <col min="12563" max="12563" width="17.42578125" style="338" customWidth="1"/>
    <col min="12564" max="12564" width="7.140625" style="338" customWidth="1"/>
    <col min="12565" max="12565" width="9.5703125" style="338" customWidth="1"/>
    <col min="12566" max="12567" width="15.5703125" style="338" customWidth="1"/>
    <col min="12568" max="12568" width="1.85546875" style="338" customWidth="1"/>
    <col min="12569" max="12569" width="1.7109375" style="338" customWidth="1"/>
    <col min="12570" max="12570" width="1.85546875" style="338" customWidth="1"/>
    <col min="12571" max="12574" width="12.140625" style="338" customWidth="1"/>
    <col min="12575" max="12575" width="1.85546875" style="338" customWidth="1"/>
    <col min="12576" max="12577" width="1.42578125" style="338" customWidth="1"/>
    <col min="12578" max="12578" width="11.42578125" style="338"/>
    <col min="12579" max="12581" width="18.7109375" style="338" customWidth="1"/>
    <col min="12582" max="12800" width="11.42578125" style="338"/>
    <col min="12801" max="12801" width="0.140625" style="338" customWidth="1"/>
    <col min="12802" max="12802" width="2.7109375" style="338" customWidth="1"/>
    <col min="12803" max="12803" width="42.5703125" style="338" customWidth="1"/>
    <col min="12804" max="12804" width="12.85546875" style="338" customWidth="1"/>
    <col min="12805" max="12805" width="12.7109375" style="338" customWidth="1"/>
    <col min="12806" max="12806" width="15.42578125" style="338" customWidth="1"/>
    <col min="12807" max="12811" width="12.5703125" style="338" customWidth="1"/>
    <col min="12812" max="12813" width="11.28515625" style="338" bestFit="1" customWidth="1"/>
    <col min="12814" max="12814" width="11" style="338" bestFit="1" customWidth="1"/>
    <col min="12815" max="12815" width="10.85546875" style="338" bestFit="1" customWidth="1"/>
    <col min="12816" max="12816" width="11.28515625" style="338" bestFit="1" customWidth="1"/>
    <col min="12817" max="12817" width="7.85546875" style="338" bestFit="1" customWidth="1"/>
    <col min="12818" max="12818" width="7" style="338" customWidth="1"/>
    <col min="12819" max="12819" width="17.42578125" style="338" customWidth="1"/>
    <col min="12820" max="12820" width="7.140625" style="338" customWidth="1"/>
    <col min="12821" max="12821" width="9.5703125" style="338" customWidth="1"/>
    <col min="12822" max="12823" width="15.5703125" style="338" customWidth="1"/>
    <col min="12824" max="12824" width="1.85546875" style="338" customWidth="1"/>
    <col min="12825" max="12825" width="1.7109375" style="338" customWidth="1"/>
    <col min="12826" max="12826" width="1.85546875" style="338" customWidth="1"/>
    <col min="12827" max="12830" width="12.140625" style="338" customWidth="1"/>
    <col min="12831" max="12831" width="1.85546875" style="338" customWidth="1"/>
    <col min="12832" max="12833" width="1.42578125" style="338" customWidth="1"/>
    <col min="12834" max="12834" width="11.42578125" style="338"/>
    <col min="12835" max="12837" width="18.7109375" style="338" customWidth="1"/>
    <col min="12838" max="13056" width="11.42578125" style="338"/>
    <col min="13057" max="13057" width="0.140625" style="338" customWidth="1"/>
    <col min="13058" max="13058" width="2.7109375" style="338" customWidth="1"/>
    <col min="13059" max="13059" width="42.5703125" style="338" customWidth="1"/>
    <col min="13060" max="13060" width="12.85546875" style="338" customWidth="1"/>
    <col min="13061" max="13061" width="12.7109375" style="338" customWidth="1"/>
    <col min="13062" max="13062" width="15.42578125" style="338" customWidth="1"/>
    <col min="13063" max="13067" width="12.5703125" style="338" customWidth="1"/>
    <col min="13068" max="13069" width="11.28515625" style="338" bestFit="1" customWidth="1"/>
    <col min="13070" max="13070" width="11" style="338" bestFit="1" customWidth="1"/>
    <col min="13071" max="13071" width="10.85546875" style="338" bestFit="1" customWidth="1"/>
    <col min="13072" max="13072" width="11.28515625" style="338" bestFit="1" customWidth="1"/>
    <col min="13073" max="13073" width="7.85546875" style="338" bestFit="1" customWidth="1"/>
    <col min="13074" max="13074" width="7" style="338" customWidth="1"/>
    <col min="13075" max="13075" width="17.42578125" style="338" customWidth="1"/>
    <col min="13076" max="13076" width="7.140625" style="338" customWidth="1"/>
    <col min="13077" max="13077" width="9.5703125" style="338" customWidth="1"/>
    <col min="13078" max="13079" width="15.5703125" style="338" customWidth="1"/>
    <col min="13080" max="13080" width="1.85546875" style="338" customWidth="1"/>
    <col min="13081" max="13081" width="1.7109375" style="338" customWidth="1"/>
    <col min="13082" max="13082" width="1.85546875" style="338" customWidth="1"/>
    <col min="13083" max="13086" width="12.140625" style="338" customWidth="1"/>
    <col min="13087" max="13087" width="1.85546875" style="338" customWidth="1"/>
    <col min="13088" max="13089" width="1.42578125" style="338" customWidth="1"/>
    <col min="13090" max="13090" width="11.42578125" style="338"/>
    <col min="13091" max="13093" width="18.7109375" style="338" customWidth="1"/>
    <col min="13094" max="13312" width="11.42578125" style="338"/>
    <col min="13313" max="13313" width="0.140625" style="338" customWidth="1"/>
    <col min="13314" max="13314" width="2.7109375" style="338" customWidth="1"/>
    <col min="13315" max="13315" width="42.5703125" style="338" customWidth="1"/>
    <col min="13316" max="13316" width="12.85546875" style="338" customWidth="1"/>
    <col min="13317" max="13317" width="12.7109375" style="338" customWidth="1"/>
    <col min="13318" max="13318" width="15.42578125" style="338" customWidth="1"/>
    <col min="13319" max="13323" width="12.5703125" style="338" customWidth="1"/>
    <col min="13324" max="13325" width="11.28515625" style="338" bestFit="1" customWidth="1"/>
    <col min="13326" max="13326" width="11" style="338" bestFit="1" customWidth="1"/>
    <col min="13327" max="13327" width="10.85546875" style="338" bestFit="1" customWidth="1"/>
    <col min="13328" max="13328" width="11.28515625" style="338" bestFit="1" customWidth="1"/>
    <col min="13329" max="13329" width="7.85546875" style="338" bestFit="1" customWidth="1"/>
    <col min="13330" max="13330" width="7" style="338" customWidth="1"/>
    <col min="13331" max="13331" width="17.42578125" style="338" customWidth="1"/>
    <col min="13332" max="13332" width="7.140625" style="338" customWidth="1"/>
    <col min="13333" max="13333" width="9.5703125" style="338" customWidth="1"/>
    <col min="13334" max="13335" width="15.5703125" style="338" customWidth="1"/>
    <col min="13336" max="13336" width="1.85546875" style="338" customWidth="1"/>
    <col min="13337" max="13337" width="1.7109375" style="338" customWidth="1"/>
    <col min="13338" max="13338" width="1.85546875" style="338" customWidth="1"/>
    <col min="13339" max="13342" width="12.140625" style="338" customWidth="1"/>
    <col min="13343" max="13343" width="1.85546875" style="338" customWidth="1"/>
    <col min="13344" max="13345" width="1.42578125" style="338" customWidth="1"/>
    <col min="13346" max="13346" width="11.42578125" style="338"/>
    <col min="13347" max="13349" width="18.7109375" style="338" customWidth="1"/>
    <col min="13350" max="13568" width="11.42578125" style="338"/>
    <col min="13569" max="13569" width="0.140625" style="338" customWidth="1"/>
    <col min="13570" max="13570" width="2.7109375" style="338" customWidth="1"/>
    <col min="13571" max="13571" width="42.5703125" style="338" customWidth="1"/>
    <col min="13572" max="13572" width="12.85546875" style="338" customWidth="1"/>
    <col min="13573" max="13573" width="12.7109375" style="338" customWidth="1"/>
    <col min="13574" max="13574" width="15.42578125" style="338" customWidth="1"/>
    <col min="13575" max="13579" width="12.5703125" style="338" customWidth="1"/>
    <col min="13580" max="13581" width="11.28515625" style="338" bestFit="1" customWidth="1"/>
    <col min="13582" max="13582" width="11" style="338" bestFit="1" customWidth="1"/>
    <col min="13583" max="13583" width="10.85546875" style="338" bestFit="1" customWidth="1"/>
    <col min="13584" max="13584" width="11.28515625" style="338" bestFit="1" customWidth="1"/>
    <col min="13585" max="13585" width="7.85546875" style="338" bestFit="1" customWidth="1"/>
    <col min="13586" max="13586" width="7" style="338" customWidth="1"/>
    <col min="13587" max="13587" width="17.42578125" style="338" customWidth="1"/>
    <col min="13588" max="13588" width="7.140625" style="338" customWidth="1"/>
    <col min="13589" max="13589" width="9.5703125" style="338" customWidth="1"/>
    <col min="13590" max="13591" width="15.5703125" style="338" customWidth="1"/>
    <col min="13592" max="13592" width="1.85546875" style="338" customWidth="1"/>
    <col min="13593" max="13593" width="1.7109375" style="338" customWidth="1"/>
    <col min="13594" max="13594" width="1.85546875" style="338" customWidth="1"/>
    <col min="13595" max="13598" width="12.140625" style="338" customWidth="1"/>
    <col min="13599" max="13599" width="1.85546875" style="338" customWidth="1"/>
    <col min="13600" max="13601" width="1.42578125" style="338" customWidth="1"/>
    <col min="13602" max="13602" width="11.42578125" style="338"/>
    <col min="13603" max="13605" width="18.7109375" style="338" customWidth="1"/>
    <col min="13606" max="13824" width="11.42578125" style="338"/>
    <col min="13825" max="13825" width="0.140625" style="338" customWidth="1"/>
    <col min="13826" max="13826" width="2.7109375" style="338" customWidth="1"/>
    <col min="13827" max="13827" width="42.5703125" style="338" customWidth="1"/>
    <col min="13828" max="13828" width="12.85546875" style="338" customWidth="1"/>
    <col min="13829" max="13829" width="12.7109375" style="338" customWidth="1"/>
    <col min="13830" max="13830" width="15.42578125" style="338" customWidth="1"/>
    <col min="13831" max="13835" width="12.5703125" style="338" customWidth="1"/>
    <col min="13836" max="13837" width="11.28515625" style="338" bestFit="1" customWidth="1"/>
    <col min="13838" max="13838" width="11" style="338" bestFit="1" customWidth="1"/>
    <col min="13839" max="13839" width="10.85546875" style="338" bestFit="1" customWidth="1"/>
    <col min="13840" max="13840" width="11.28515625" style="338" bestFit="1" customWidth="1"/>
    <col min="13841" max="13841" width="7.85546875" style="338" bestFit="1" customWidth="1"/>
    <col min="13842" max="13842" width="7" style="338" customWidth="1"/>
    <col min="13843" max="13843" width="17.42578125" style="338" customWidth="1"/>
    <col min="13844" max="13844" width="7.140625" style="338" customWidth="1"/>
    <col min="13845" max="13845" width="9.5703125" style="338" customWidth="1"/>
    <col min="13846" max="13847" width="15.5703125" style="338" customWidth="1"/>
    <col min="13848" max="13848" width="1.85546875" style="338" customWidth="1"/>
    <col min="13849" max="13849" width="1.7109375" style="338" customWidth="1"/>
    <col min="13850" max="13850" width="1.85546875" style="338" customWidth="1"/>
    <col min="13851" max="13854" width="12.140625" style="338" customWidth="1"/>
    <col min="13855" max="13855" width="1.85546875" style="338" customWidth="1"/>
    <col min="13856" max="13857" width="1.42578125" style="338" customWidth="1"/>
    <col min="13858" max="13858" width="11.42578125" style="338"/>
    <col min="13859" max="13861" width="18.7109375" style="338" customWidth="1"/>
    <col min="13862" max="14080" width="11.42578125" style="338"/>
    <col min="14081" max="14081" width="0.140625" style="338" customWidth="1"/>
    <col min="14082" max="14082" width="2.7109375" style="338" customWidth="1"/>
    <col min="14083" max="14083" width="42.5703125" style="338" customWidth="1"/>
    <col min="14084" max="14084" width="12.85546875" style="338" customWidth="1"/>
    <col min="14085" max="14085" width="12.7109375" style="338" customWidth="1"/>
    <col min="14086" max="14086" width="15.42578125" style="338" customWidth="1"/>
    <col min="14087" max="14091" width="12.5703125" style="338" customWidth="1"/>
    <col min="14092" max="14093" width="11.28515625" style="338" bestFit="1" customWidth="1"/>
    <col min="14094" max="14094" width="11" style="338" bestFit="1" customWidth="1"/>
    <col min="14095" max="14095" width="10.85546875" style="338" bestFit="1" customWidth="1"/>
    <col min="14096" max="14096" width="11.28515625" style="338" bestFit="1" customWidth="1"/>
    <col min="14097" max="14097" width="7.85546875" style="338" bestFit="1" customWidth="1"/>
    <col min="14098" max="14098" width="7" style="338" customWidth="1"/>
    <col min="14099" max="14099" width="17.42578125" style="338" customWidth="1"/>
    <col min="14100" max="14100" width="7.140625" style="338" customWidth="1"/>
    <col min="14101" max="14101" width="9.5703125" style="338" customWidth="1"/>
    <col min="14102" max="14103" width="15.5703125" style="338" customWidth="1"/>
    <col min="14104" max="14104" width="1.85546875" style="338" customWidth="1"/>
    <col min="14105" max="14105" width="1.7109375" style="338" customWidth="1"/>
    <col min="14106" max="14106" width="1.85546875" style="338" customWidth="1"/>
    <col min="14107" max="14110" width="12.140625" style="338" customWidth="1"/>
    <col min="14111" max="14111" width="1.85546875" style="338" customWidth="1"/>
    <col min="14112" max="14113" width="1.42578125" style="338" customWidth="1"/>
    <col min="14114" max="14114" width="11.42578125" style="338"/>
    <col min="14115" max="14117" width="18.7109375" style="338" customWidth="1"/>
    <col min="14118" max="14336" width="11.42578125" style="338"/>
    <col min="14337" max="14337" width="0.140625" style="338" customWidth="1"/>
    <col min="14338" max="14338" width="2.7109375" style="338" customWidth="1"/>
    <col min="14339" max="14339" width="42.5703125" style="338" customWidth="1"/>
    <col min="14340" max="14340" width="12.85546875" style="338" customWidth="1"/>
    <col min="14341" max="14341" width="12.7109375" style="338" customWidth="1"/>
    <col min="14342" max="14342" width="15.42578125" style="338" customWidth="1"/>
    <col min="14343" max="14347" width="12.5703125" style="338" customWidth="1"/>
    <col min="14348" max="14349" width="11.28515625" style="338" bestFit="1" customWidth="1"/>
    <col min="14350" max="14350" width="11" style="338" bestFit="1" customWidth="1"/>
    <col min="14351" max="14351" width="10.85546875" style="338" bestFit="1" customWidth="1"/>
    <col min="14352" max="14352" width="11.28515625" style="338" bestFit="1" customWidth="1"/>
    <col min="14353" max="14353" width="7.85546875" style="338" bestFit="1" customWidth="1"/>
    <col min="14354" max="14354" width="7" style="338" customWidth="1"/>
    <col min="14355" max="14355" width="17.42578125" style="338" customWidth="1"/>
    <col min="14356" max="14356" width="7.140625" style="338" customWidth="1"/>
    <col min="14357" max="14357" width="9.5703125" style="338" customWidth="1"/>
    <col min="14358" max="14359" width="15.5703125" style="338" customWidth="1"/>
    <col min="14360" max="14360" width="1.85546875" style="338" customWidth="1"/>
    <col min="14361" max="14361" width="1.7109375" style="338" customWidth="1"/>
    <col min="14362" max="14362" width="1.85546875" style="338" customWidth="1"/>
    <col min="14363" max="14366" width="12.140625" style="338" customWidth="1"/>
    <col min="14367" max="14367" width="1.85546875" style="338" customWidth="1"/>
    <col min="14368" max="14369" width="1.42578125" style="338" customWidth="1"/>
    <col min="14370" max="14370" width="11.42578125" style="338"/>
    <col min="14371" max="14373" width="18.7109375" style="338" customWidth="1"/>
    <col min="14374" max="14592" width="11.42578125" style="338"/>
    <col min="14593" max="14593" width="0.140625" style="338" customWidth="1"/>
    <col min="14594" max="14594" width="2.7109375" style="338" customWidth="1"/>
    <col min="14595" max="14595" width="42.5703125" style="338" customWidth="1"/>
    <col min="14596" max="14596" width="12.85546875" style="338" customWidth="1"/>
    <col min="14597" max="14597" width="12.7109375" style="338" customWidth="1"/>
    <col min="14598" max="14598" width="15.42578125" style="338" customWidth="1"/>
    <col min="14599" max="14603" width="12.5703125" style="338" customWidth="1"/>
    <col min="14604" max="14605" width="11.28515625" style="338" bestFit="1" customWidth="1"/>
    <col min="14606" max="14606" width="11" style="338" bestFit="1" customWidth="1"/>
    <col min="14607" max="14607" width="10.85546875" style="338" bestFit="1" customWidth="1"/>
    <col min="14608" max="14608" width="11.28515625" style="338" bestFit="1" customWidth="1"/>
    <col min="14609" max="14609" width="7.85546875" style="338" bestFit="1" customWidth="1"/>
    <col min="14610" max="14610" width="7" style="338" customWidth="1"/>
    <col min="14611" max="14611" width="17.42578125" style="338" customWidth="1"/>
    <col min="14612" max="14612" width="7.140625" style="338" customWidth="1"/>
    <col min="14613" max="14613" width="9.5703125" style="338" customWidth="1"/>
    <col min="14614" max="14615" width="15.5703125" style="338" customWidth="1"/>
    <col min="14616" max="14616" width="1.85546875" style="338" customWidth="1"/>
    <col min="14617" max="14617" width="1.7109375" style="338" customWidth="1"/>
    <col min="14618" max="14618" width="1.85546875" style="338" customWidth="1"/>
    <col min="14619" max="14622" width="12.140625" style="338" customWidth="1"/>
    <col min="14623" max="14623" width="1.85546875" style="338" customWidth="1"/>
    <col min="14624" max="14625" width="1.42578125" style="338" customWidth="1"/>
    <col min="14626" max="14626" width="11.42578125" style="338"/>
    <col min="14627" max="14629" width="18.7109375" style="338" customWidth="1"/>
    <col min="14630" max="14848" width="11.42578125" style="338"/>
    <col min="14849" max="14849" width="0.140625" style="338" customWidth="1"/>
    <col min="14850" max="14850" width="2.7109375" style="338" customWidth="1"/>
    <col min="14851" max="14851" width="42.5703125" style="338" customWidth="1"/>
    <col min="14852" max="14852" width="12.85546875" style="338" customWidth="1"/>
    <col min="14853" max="14853" width="12.7109375" style="338" customWidth="1"/>
    <col min="14854" max="14854" width="15.42578125" style="338" customWidth="1"/>
    <col min="14855" max="14859" width="12.5703125" style="338" customWidth="1"/>
    <col min="14860" max="14861" width="11.28515625" style="338" bestFit="1" customWidth="1"/>
    <col min="14862" max="14862" width="11" style="338" bestFit="1" customWidth="1"/>
    <col min="14863" max="14863" width="10.85546875" style="338" bestFit="1" customWidth="1"/>
    <col min="14864" max="14864" width="11.28515625" style="338" bestFit="1" customWidth="1"/>
    <col min="14865" max="14865" width="7.85546875" style="338" bestFit="1" customWidth="1"/>
    <col min="14866" max="14866" width="7" style="338" customWidth="1"/>
    <col min="14867" max="14867" width="17.42578125" style="338" customWidth="1"/>
    <col min="14868" max="14868" width="7.140625" style="338" customWidth="1"/>
    <col min="14869" max="14869" width="9.5703125" style="338" customWidth="1"/>
    <col min="14870" max="14871" width="15.5703125" style="338" customWidth="1"/>
    <col min="14872" max="14872" width="1.85546875" style="338" customWidth="1"/>
    <col min="14873" max="14873" width="1.7109375" style="338" customWidth="1"/>
    <col min="14874" max="14874" width="1.85546875" style="338" customWidth="1"/>
    <col min="14875" max="14878" width="12.140625" style="338" customWidth="1"/>
    <col min="14879" max="14879" width="1.85546875" style="338" customWidth="1"/>
    <col min="14880" max="14881" width="1.42578125" style="338" customWidth="1"/>
    <col min="14882" max="14882" width="11.42578125" style="338"/>
    <col min="14883" max="14885" width="18.7109375" style="338" customWidth="1"/>
    <col min="14886" max="15104" width="11.42578125" style="338"/>
    <col min="15105" max="15105" width="0.140625" style="338" customWidth="1"/>
    <col min="15106" max="15106" width="2.7109375" style="338" customWidth="1"/>
    <col min="15107" max="15107" width="42.5703125" style="338" customWidth="1"/>
    <col min="15108" max="15108" width="12.85546875" style="338" customWidth="1"/>
    <col min="15109" max="15109" width="12.7109375" style="338" customWidth="1"/>
    <col min="15110" max="15110" width="15.42578125" style="338" customWidth="1"/>
    <col min="15111" max="15115" width="12.5703125" style="338" customWidth="1"/>
    <col min="15116" max="15117" width="11.28515625" style="338" bestFit="1" customWidth="1"/>
    <col min="15118" max="15118" width="11" style="338" bestFit="1" customWidth="1"/>
    <col min="15119" max="15119" width="10.85546875" style="338" bestFit="1" customWidth="1"/>
    <col min="15120" max="15120" width="11.28515625" style="338" bestFit="1" customWidth="1"/>
    <col min="15121" max="15121" width="7.85546875" style="338" bestFit="1" customWidth="1"/>
    <col min="15122" max="15122" width="7" style="338" customWidth="1"/>
    <col min="15123" max="15123" width="17.42578125" style="338" customWidth="1"/>
    <col min="15124" max="15124" width="7.140625" style="338" customWidth="1"/>
    <col min="15125" max="15125" width="9.5703125" style="338" customWidth="1"/>
    <col min="15126" max="15127" width="15.5703125" style="338" customWidth="1"/>
    <col min="15128" max="15128" width="1.85546875" style="338" customWidth="1"/>
    <col min="15129" max="15129" width="1.7109375" style="338" customWidth="1"/>
    <col min="15130" max="15130" width="1.85546875" style="338" customWidth="1"/>
    <col min="15131" max="15134" width="12.140625" style="338" customWidth="1"/>
    <col min="15135" max="15135" width="1.85546875" style="338" customWidth="1"/>
    <col min="15136" max="15137" width="1.42578125" style="338" customWidth="1"/>
    <col min="15138" max="15138" width="11.42578125" style="338"/>
    <col min="15139" max="15141" width="18.7109375" style="338" customWidth="1"/>
    <col min="15142" max="15360" width="11.42578125" style="338"/>
    <col min="15361" max="15361" width="0.140625" style="338" customWidth="1"/>
    <col min="15362" max="15362" width="2.7109375" style="338" customWidth="1"/>
    <col min="15363" max="15363" width="42.5703125" style="338" customWidth="1"/>
    <col min="15364" max="15364" width="12.85546875" style="338" customWidth="1"/>
    <col min="15365" max="15365" width="12.7109375" style="338" customWidth="1"/>
    <col min="15366" max="15366" width="15.42578125" style="338" customWidth="1"/>
    <col min="15367" max="15371" width="12.5703125" style="338" customWidth="1"/>
    <col min="15372" max="15373" width="11.28515625" style="338" bestFit="1" customWidth="1"/>
    <col min="15374" max="15374" width="11" style="338" bestFit="1" customWidth="1"/>
    <col min="15375" max="15375" width="10.85546875" style="338" bestFit="1" customWidth="1"/>
    <col min="15376" max="15376" width="11.28515625" style="338" bestFit="1" customWidth="1"/>
    <col min="15377" max="15377" width="7.85546875" style="338" bestFit="1" customWidth="1"/>
    <col min="15378" max="15378" width="7" style="338" customWidth="1"/>
    <col min="15379" max="15379" width="17.42578125" style="338" customWidth="1"/>
    <col min="15380" max="15380" width="7.140625" style="338" customWidth="1"/>
    <col min="15381" max="15381" width="9.5703125" style="338" customWidth="1"/>
    <col min="15382" max="15383" width="15.5703125" style="338" customWidth="1"/>
    <col min="15384" max="15384" width="1.85546875" style="338" customWidth="1"/>
    <col min="15385" max="15385" width="1.7109375" style="338" customWidth="1"/>
    <col min="15386" max="15386" width="1.85546875" style="338" customWidth="1"/>
    <col min="15387" max="15390" width="12.140625" style="338" customWidth="1"/>
    <col min="15391" max="15391" width="1.85546875" style="338" customWidth="1"/>
    <col min="15392" max="15393" width="1.42578125" style="338" customWidth="1"/>
    <col min="15394" max="15394" width="11.42578125" style="338"/>
    <col min="15395" max="15397" width="18.7109375" style="338" customWidth="1"/>
    <col min="15398" max="15616" width="11.42578125" style="338"/>
    <col min="15617" max="15617" width="0.140625" style="338" customWidth="1"/>
    <col min="15618" max="15618" width="2.7109375" style="338" customWidth="1"/>
    <col min="15619" max="15619" width="42.5703125" style="338" customWidth="1"/>
    <col min="15620" max="15620" width="12.85546875" style="338" customWidth="1"/>
    <col min="15621" max="15621" width="12.7109375" style="338" customWidth="1"/>
    <col min="15622" max="15622" width="15.42578125" style="338" customWidth="1"/>
    <col min="15623" max="15627" width="12.5703125" style="338" customWidth="1"/>
    <col min="15628" max="15629" width="11.28515625" style="338" bestFit="1" customWidth="1"/>
    <col min="15630" max="15630" width="11" style="338" bestFit="1" customWidth="1"/>
    <col min="15631" max="15631" width="10.85546875" style="338" bestFit="1" customWidth="1"/>
    <col min="15632" max="15632" width="11.28515625" style="338" bestFit="1" customWidth="1"/>
    <col min="15633" max="15633" width="7.85546875" style="338" bestFit="1" customWidth="1"/>
    <col min="15634" max="15634" width="7" style="338" customWidth="1"/>
    <col min="15635" max="15635" width="17.42578125" style="338" customWidth="1"/>
    <col min="15636" max="15636" width="7.140625" style="338" customWidth="1"/>
    <col min="15637" max="15637" width="9.5703125" style="338" customWidth="1"/>
    <col min="15638" max="15639" width="15.5703125" style="338" customWidth="1"/>
    <col min="15640" max="15640" width="1.85546875" style="338" customWidth="1"/>
    <col min="15641" max="15641" width="1.7109375" style="338" customWidth="1"/>
    <col min="15642" max="15642" width="1.85546875" style="338" customWidth="1"/>
    <col min="15643" max="15646" width="12.140625" style="338" customWidth="1"/>
    <col min="15647" max="15647" width="1.85546875" style="338" customWidth="1"/>
    <col min="15648" max="15649" width="1.42578125" style="338" customWidth="1"/>
    <col min="15650" max="15650" width="11.42578125" style="338"/>
    <col min="15651" max="15653" width="18.7109375" style="338" customWidth="1"/>
    <col min="15654" max="15872" width="11.42578125" style="338"/>
    <col min="15873" max="15873" width="0.140625" style="338" customWidth="1"/>
    <col min="15874" max="15874" width="2.7109375" style="338" customWidth="1"/>
    <col min="15875" max="15875" width="42.5703125" style="338" customWidth="1"/>
    <col min="15876" max="15876" width="12.85546875" style="338" customWidth="1"/>
    <col min="15877" max="15877" width="12.7109375" style="338" customWidth="1"/>
    <col min="15878" max="15878" width="15.42578125" style="338" customWidth="1"/>
    <col min="15879" max="15883" width="12.5703125" style="338" customWidth="1"/>
    <col min="15884" max="15885" width="11.28515625" style="338" bestFit="1" customWidth="1"/>
    <col min="15886" max="15886" width="11" style="338" bestFit="1" customWidth="1"/>
    <col min="15887" max="15887" width="10.85546875" style="338" bestFit="1" customWidth="1"/>
    <col min="15888" max="15888" width="11.28515625" style="338" bestFit="1" customWidth="1"/>
    <col min="15889" max="15889" width="7.85546875" style="338" bestFit="1" customWidth="1"/>
    <col min="15890" max="15890" width="7" style="338" customWidth="1"/>
    <col min="15891" max="15891" width="17.42578125" style="338" customWidth="1"/>
    <col min="15892" max="15892" width="7.140625" style="338" customWidth="1"/>
    <col min="15893" max="15893" width="9.5703125" style="338" customWidth="1"/>
    <col min="15894" max="15895" width="15.5703125" style="338" customWidth="1"/>
    <col min="15896" max="15896" width="1.85546875" style="338" customWidth="1"/>
    <col min="15897" max="15897" width="1.7109375" style="338" customWidth="1"/>
    <col min="15898" max="15898" width="1.85546875" style="338" customWidth="1"/>
    <col min="15899" max="15902" width="12.140625" style="338" customWidth="1"/>
    <col min="15903" max="15903" width="1.85546875" style="338" customWidth="1"/>
    <col min="15904" max="15905" width="1.42578125" style="338" customWidth="1"/>
    <col min="15906" max="15906" width="11.42578125" style="338"/>
    <col min="15907" max="15909" width="18.7109375" style="338" customWidth="1"/>
    <col min="15910" max="16128" width="11.42578125" style="338"/>
    <col min="16129" max="16129" width="0.140625" style="338" customWidth="1"/>
    <col min="16130" max="16130" width="2.7109375" style="338" customWidth="1"/>
    <col min="16131" max="16131" width="42.5703125" style="338" customWidth="1"/>
    <col min="16132" max="16132" width="12.85546875" style="338" customWidth="1"/>
    <col min="16133" max="16133" width="12.7109375" style="338" customWidth="1"/>
    <col min="16134" max="16134" width="15.42578125" style="338" customWidth="1"/>
    <col min="16135" max="16139" width="12.5703125" style="338" customWidth="1"/>
    <col min="16140" max="16141" width="11.28515625" style="338" bestFit="1" customWidth="1"/>
    <col min="16142" max="16142" width="11" style="338" bestFit="1" customWidth="1"/>
    <col min="16143" max="16143" width="10.85546875" style="338" bestFit="1" customWidth="1"/>
    <col min="16144" max="16144" width="11.28515625" style="338" bestFit="1" customWidth="1"/>
    <col min="16145" max="16145" width="7.85546875" style="338" bestFit="1" customWidth="1"/>
    <col min="16146" max="16146" width="7" style="338" customWidth="1"/>
    <col min="16147" max="16147" width="17.42578125" style="338" customWidth="1"/>
    <col min="16148" max="16148" width="7.140625" style="338" customWidth="1"/>
    <col min="16149" max="16149" width="9.5703125" style="338" customWidth="1"/>
    <col min="16150" max="16151" width="15.5703125" style="338" customWidth="1"/>
    <col min="16152" max="16152" width="1.85546875" style="338" customWidth="1"/>
    <col min="16153" max="16153" width="1.7109375" style="338" customWidth="1"/>
    <col min="16154" max="16154" width="1.85546875" style="338" customWidth="1"/>
    <col min="16155" max="16158" width="12.140625" style="338" customWidth="1"/>
    <col min="16159" max="16159" width="1.85546875" style="338" customWidth="1"/>
    <col min="16160" max="16161" width="1.42578125" style="338" customWidth="1"/>
    <col min="16162" max="16162" width="11.42578125" style="338"/>
    <col min="16163" max="16165" width="18.7109375" style="338" customWidth="1"/>
    <col min="16166" max="16384" width="11.42578125" style="338"/>
  </cols>
  <sheetData>
    <row r="1" spans="2:12" s="329" customFormat="1" ht="21.75" customHeight="1">
      <c r="B1" s="330"/>
      <c r="E1" s="331"/>
      <c r="I1" s="318" t="s">
        <v>36</v>
      </c>
    </row>
    <row r="2" spans="2:12" s="329" customFormat="1" ht="15" customHeight="1">
      <c r="B2" s="330"/>
      <c r="E2" s="331"/>
      <c r="I2" s="987" t="s">
        <v>559</v>
      </c>
    </row>
    <row r="3" spans="2:12" s="332" customFormat="1" ht="19.899999999999999" customHeight="1">
      <c r="B3" s="330"/>
      <c r="C3" s="6" t="s">
        <v>142</v>
      </c>
    </row>
    <row r="5" spans="2:12" ht="11.25" customHeight="1">
      <c r="B5" s="112"/>
      <c r="C5" s="128" t="s">
        <v>578</v>
      </c>
      <c r="D5" s="129"/>
      <c r="E5" s="129"/>
      <c r="F5" s="129"/>
      <c r="G5" s="116"/>
      <c r="H5" s="116"/>
      <c r="I5" s="130"/>
      <c r="J5" s="130"/>
    </row>
    <row r="6" spans="2:12" ht="11.25" customHeight="1">
      <c r="B6" s="112"/>
      <c r="C6" s="431"/>
      <c r="D6" s="432"/>
      <c r="E6" s="432" t="s">
        <v>166</v>
      </c>
      <c r="F6" s="1098" t="s">
        <v>167</v>
      </c>
      <c r="G6" s="1098"/>
      <c r="H6" s="1098"/>
      <c r="I6" s="1099" t="s">
        <v>168</v>
      </c>
      <c r="J6" s="130"/>
    </row>
    <row r="7" spans="2:12" ht="11.25" customHeight="1">
      <c r="B7" s="112"/>
      <c r="C7" s="433"/>
      <c r="D7" s="434" t="s">
        <v>169</v>
      </c>
      <c r="E7" s="434" t="s">
        <v>170</v>
      </c>
      <c r="F7" s="434" t="s">
        <v>171</v>
      </c>
      <c r="G7" s="434" t="s">
        <v>172</v>
      </c>
      <c r="H7" s="434" t="s">
        <v>173</v>
      </c>
      <c r="I7" s="1100"/>
      <c r="J7" s="130"/>
    </row>
    <row r="8" spans="2:12" ht="3" customHeight="1">
      <c r="B8" s="157"/>
      <c r="C8" s="435" t="s">
        <v>174</v>
      </c>
      <c r="D8" s="436">
        <v>8644.1745179999998</v>
      </c>
      <c r="E8" s="436">
        <v>18538.071</v>
      </c>
      <c r="F8" s="436">
        <v>13185.382049999995</v>
      </c>
      <c r="G8" s="436">
        <v>5271.4</v>
      </c>
      <c r="H8" s="436">
        <v>9139.9444294681725</v>
      </c>
      <c r="I8" s="480">
        <f>(D8/E8)*100</f>
        <v>46.62930958674179</v>
      </c>
      <c r="J8" s="131"/>
      <c r="L8" s="935"/>
    </row>
    <row r="9" spans="2:12" ht="11.25" customHeight="1">
      <c r="B9" s="157"/>
      <c r="C9" s="437" t="s">
        <v>377</v>
      </c>
      <c r="D9" s="438">
        <v>11227.656998</v>
      </c>
      <c r="E9" s="438">
        <v>18538.071</v>
      </c>
      <c r="F9" s="438">
        <v>13001.9</v>
      </c>
      <c r="G9" s="438">
        <v>5366.1</v>
      </c>
      <c r="H9" s="438">
        <v>10017.398068145898</v>
      </c>
      <c r="I9" s="471">
        <f t="shared" ref="I9:I56" si="0">(D9/E9)*100</f>
        <v>60.56540077983302</v>
      </c>
      <c r="J9" s="1015"/>
      <c r="L9" s="935"/>
    </row>
    <row r="10" spans="2:12" ht="11.25" customHeight="1">
      <c r="B10" s="157"/>
      <c r="C10" s="437" t="s">
        <v>378</v>
      </c>
      <c r="D10" s="438">
        <v>12066.238818</v>
      </c>
      <c r="E10" s="438">
        <v>18538.071</v>
      </c>
      <c r="F10" s="438">
        <v>13315.6</v>
      </c>
      <c r="G10" s="438">
        <v>5433.6</v>
      </c>
      <c r="H10" s="438">
        <v>10361.451485587933</v>
      </c>
      <c r="I10" s="471">
        <f t="shared" si="0"/>
        <v>65.088966473372551</v>
      </c>
      <c r="J10" s="1015"/>
      <c r="L10" s="935"/>
    </row>
    <row r="11" spans="2:12" ht="11.25" customHeight="1">
      <c r="B11" s="157"/>
      <c r="C11" s="437" t="s">
        <v>379</v>
      </c>
      <c r="D11" s="438">
        <v>12306.055883000001</v>
      </c>
      <c r="E11" s="438">
        <v>18538.071</v>
      </c>
      <c r="F11" s="438">
        <v>13856.7</v>
      </c>
      <c r="G11" s="438">
        <v>5567.8</v>
      </c>
      <c r="H11" s="438">
        <v>10787.23844307053</v>
      </c>
      <c r="I11" s="471">
        <f t="shared" si="0"/>
        <v>66.382612748651155</v>
      </c>
      <c r="J11" s="1015"/>
      <c r="L11" s="935"/>
    </row>
    <row r="12" spans="2:12" ht="11.25" customHeight="1">
      <c r="B12" s="157"/>
      <c r="C12" s="437" t="s">
        <v>380</v>
      </c>
      <c r="D12" s="438">
        <v>13179.567322000001</v>
      </c>
      <c r="E12" s="438">
        <v>18538.071</v>
      </c>
      <c r="F12" s="438">
        <v>14018.9</v>
      </c>
      <c r="G12" s="438">
        <v>6896.6</v>
      </c>
      <c r="H12" s="438">
        <v>11295.168263833441</v>
      </c>
      <c r="I12" s="471">
        <f t="shared" si="0"/>
        <v>71.094599443491191</v>
      </c>
      <c r="J12" s="1015"/>
      <c r="L12" s="935"/>
    </row>
    <row r="13" spans="2:12" ht="11.25" customHeight="1">
      <c r="B13" s="157"/>
      <c r="C13" s="437" t="s">
        <v>381</v>
      </c>
      <c r="D13" s="438">
        <v>13577.542675000001</v>
      </c>
      <c r="E13" s="438">
        <v>18538.071</v>
      </c>
      <c r="F13" s="438">
        <v>14159.3</v>
      </c>
      <c r="G13" s="438">
        <v>6811.6</v>
      </c>
      <c r="H13" s="438">
        <v>11509.475757224862</v>
      </c>
      <c r="I13" s="471">
        <f t="shared" si="0"/>
        <v>73.241399685004978</v>
      </c>
      <c r="J13" s="1015"/>
      <c r="L13" s="935"/>
    </row>
    <row r="14" spans="2:12" ht="11.25" customHeight="1">
      <c r="B14" s="157"/>
      <c r="C14" s="437" t="s">
        <v>382</v>
      </c>
      <c r="D14" s="438">
        <v>12751.035658000001</v>
      </c>
      <c r="E14" s="438">
        <v>18538.071</v>
      </c>
      <c r="F14" s="438">
        <v>13746.6</v>
      </c>
      <c r="G14" s="438">
        <v>6354.8</v>
      </c>
      <c r="H14" s="438">
        <v>10990.077492749471</v>
      </c>
      <c r="I14" s="471">
        <f t="shared" si="0"/>
        <v>68.782969155744425</v>
      </c>
      <c r="J14" s="1015"/>
      <c r="L14" s="935"/>
    </row>
    <row r="15" spans="2:12" ht="11.25" customHeight="1">
      <c r="B15" s="157"/>
      <c r="C15" s="437" t="s">
        <v>383</v>
      </c>
      <c r="D15" s="438">
        <v>11400.747851</v>
      </c>
      <c r="E15" s="438">
        <v>18538.071</v>
      </c>
      <c r="F15" s="438">
        <v>12254.4</v>
      </c>
      <c r="G15" s="438">
        <v>5493.3</v>
      </c>
      <c r="H15" s="438">
        <v>9894.1857898336893</v>
      </c>
      <c r="I15" s="471">
        <f t="shared" si="0"/>
        <v>61.499105548792002</v>
      </c>
      <c r="J15" s="1015"/>
      <c r="L15" s="935"/>
    </row>
    <row r="16" spans="2:12" ht="11.25" customHeight="1">
      <c r="B16" s="157"/>
      <c r="C16" s="437" t="s">
        <v>384</v>
      </c>
      <c r="D16" s="438">
        <v>9726.8527639999993</v>
      </c>
      <c r="E16" s="438">
        <v>18538.071</v>
      </c>
      <c r="F16" s="438">
        <v>10936.9</v>
      </c>
      <c r="G16" s="438">
        <v>4803.8</v>
      </c>
      <c r="H16" s="438">
        <v>8861.6220681080304</v>
      </c>
      <c r="I16" s="471">
        <f t="shared" si="0"/>
        <v>52.469605731901659</v>
      </c>
      <c r="J16" s="1015"/>
      <c r="L16" s="935"/>
    </row>
    <row r="17" spans="2:12" ht="11.25" customHeight="1">
      <c r="B17" s="157"/>
      <c r="C17" s="437" t="s">
        <v>385</v>
      </c>
      <c r="D17" s="438">
        <v>8542.9985949999991</v>
      </c>
      <c r="E17" s="438">
        <v>18538.071</v>
      </c>
      <c r="F17" s="438">
        <v>10062.1</v>
      </c>
      <c r="G17" s="438">
        <v>4577.6000000000004</v>
      </c>
      <c r="H17" s="438">
        <v>8141.3619611886943</v>
      </c>
      <c r="I17" s="471">
        <f t="shared" si="0"/>
        <v>46.083535849010396</v>
      </c>
      <c r="J17" s="1015"/>
      <c r="L17" s="935"/>
    </row>
    <row r="18" spans="2:12" ht="11.25" customHeight="1">
      <c r="B18" s="157"/>
      <c r="C18" s="437" t="s">
        <v>386</v>
      </c>
      <c r="D18" s="438">
        <v>7639.5428579999998</v>
      </c>
      <c r="E18" s="438">
        <v>18538.071</v>
      </c>
      <c r="F18" s="438">
        <v>9669.2000000000007</v>
      </c>
      <c r="G18" s="438">
        <v>4301.2</v>
      </c>
      <c r="H18" s="438">
        <v>8029.890741831201</v>
      </c>
      <c r="I18" s="471">
        <f t="shared" si="0"/>
        <v>41.210020492423396</v>
      </c>
      <c r="J18" s="1015"/>
      <c r="L18" s="935"/>
    </row>
    <row r="19" spans="2:12" ht="11.25" customHeight="1">
      <c r="B19" s="157"/>
      <c r="C19" s="437" t="s">
        <v>387</v>
      </c>
      <c r="D19" s="438">
        <v>7737.8927560000002</v>
      </c>
      <c r="E19" s="438">
        <v>18538.071</v>
      </c>
      <c r="F19" s="438">
        <v>11022.8</v>
      </c>
      <c r="G19" s="438">
        <v>4697.8</v>
      </c>
      <c r="H19" s="438">
        <v>8512.8249399986198</v>
      </c>
      <c r="I19" s="471">
        <f t="shared" si="0"/>
        <v>41.740549790752226</v>
      </c>
      <c r="J19" s="1015"/>
      <c r="L19" s="935"/>
    </row>
    <row r="20" spans="2:12" ht="11.25" customHeight="1">
      <c r="B20" s="157"/>
      <c r="C20" s="437" t="s">
        <v>388</v>
      </c>
      <c r="D20" s="438">
        <v>7271.9042060000002</v>
      </c>
      <c r="E20" s="438">
        <v>18538.071</v>
      </c>
      <c r="F20" s="438">
        <v>13351.2</v>
      </c>
      <c r="G20" s="438">
        <v>5303.9</v>
      </c>
      <c r="H20" s="438">
        <v>9210.0257353681754</v>
      </c>
      <c r="I20" s="471">
        <f t="shared" si="0"/>
        <v>39.226865653929153</v>
      </c>
      <c r="J20" s="1015"/>
      <c r="L20" s="935"/>
    </row>
    <row r="21" spans="2:12" ht="11.25" customHeight="1">
      <c r="B21" s="157"/>
      <c r="C21" s="437" t="s">
        <v>398</v>
      </c>
      <c r="D21" s="438">
        <v>6352.3982489999999</v>
      </c>
      <c r="E21" s="438">
        <v>18538.071</v>
      </c>
      <c r="F21" s="438">
        <v>13008.613363950004</v>
      </c>
      <c r="G21" s="438">
        <v>5403.4139422499993</v>
      </c>
      <c r="H21" s="438">
        <v>10035.589788045898</v>
      </c>
      <c r="I21" s="471">
        <f t="shared" si="0"/>
        <v>34.266770523211392</v>
      </c>
      <c r="J21" s="1015"/>
      <c r="L21" s="935"/>
    </row>
    <row r="22" spans="2:12" ht="11.25" customHeight="1">
      <c r="B22" s="157"/>
      <c r="C22" s="437" t="s">
        <v>399</v>
      </c>
      <c r="D22" s="438">
        <v>8201.5317109999996</v>
      </c>
      <c r="E22" s="438">
        <v>18538.071</v>
      </c>
      <c r="F22" s="438">
        <v>13281.664873649997</v>
      </c>
      <c r="G22" s="438">
        <v>5478.8528454999978</v>
      </c>
      <c r="H22" s="438">
        <v>10426.681519987935</v>
      </c>
      <c r="I22" s="471">
        <f t="shared" si="0"/>
        <v>44.241559496670391</v>
      </c>
      <c r="J22" s="1015"/>
      <c r="L22" s="935"/>
    </row>
    <row r="23" spans="2:12" ht="11.25" customHeight="1">
      <c r="B23" s="157"/>
      <c r="C23" s="437" t="s">
        <v>400</v>
      </c>
      <c r="D23" s="438">
        <v>8171.2895820000003</v>
      </c>
      <c r="E23" s="438">
        <v>18538.071</v>
      </c>
      <c r="F23" s="438">
        <v>13801.362023799997</v>
      </c>
      <c r="G23" s="438">
        <v>5631.5576993999994</v>
      </c>
      <c r="H23" s="438">
        <v>10863.831882220529</v>
      </c>
      <c r="I23" s="471">
        <f t="shared" si="0"/>
        <v>44.078424243816954</v>
      </c>
      <c r="J23" s="1015"/>
      <c r="L23" s="935"/>
    </row>
    <row r="24" spans="2:12" ht="11.25" customHeight="1">
      <c r="B24" s="157"/>
      <c r="C24" s="437" t="s">
        <v>401</v>
      </c>
      <c r="D24" s="438">
        <v>8002.4783509999997</v>
      </c>
      <c r="E24" s="438">
        <v>18538.071</v>
      </c>
      <c r="F24" s="438">
        <v>13963.73314565</v>
      </c>
      <c r="G24" s="438">
        <v>6949.440314999998</v>
      </c>
      <c r="H24" s="438">
        <v>11392.93876443344</v>
      </c>
      <c r="I24" s="471">
        <f t="shared" si="0"/>
        <v>43.167805059113221</v>
      </c>
      <c r="J24" s="1015"/>
      <c r="L24" s="935"/>
    </row>
    <row r="25" spans="2:12" ht="11.25" customHeight="1">
      <c r="B25" s="157"/>
      <c r="C25" s="437" t="s">
        <v>402</v>
      </c>
      <c r="D25" s="438">
        <v>8068.3502509999998</v>
      </c>
      <c r="E25" s="438">
        <v>18538.071</v>
      </c>
      <c r="F25" s="438">
        <v>14131.526504949998</v>
      </c>
      <c r="G25" s="438">
        <v>6888.8467169999985</v>
      </c>
      <c r="H25" s="438">
        <v>11608.769747974862</v>
      </c>
      <c r="I25" s="471">
        <f t="shared" si="0"/>
        <v>43.523138146358377</v>
      </c>
      <c r="J25" s="1015"/>
      <c r="L25" s="935"/>
    </row>
    <row r="26" spans="2:12" ht="11.25" customHeight="1">
      <c r="B26" s="157"/>
      <c r="C26" s="437" t="s">
        <v>403</v>
      </c>
      <c r="D26" s="438">
        <v>7504.6737370000001</v>
      </c>
      <c r="E26" s="438">
        <v>18538.071</v>
      </c>
      <c r="F26" s="438">
        <v>13746.674503350001</v>
      </c>
      <c r="G26" s="438">
        <v>6417.2284330989414</v>
      </c>
      <c r="H26" s="438">
        <v>11080.852725649473</v>
      </c>
      <c r="I26" s="471">
        <f t="shared" si="0"/>
        <v>40.482495384767923</v>
      </c>
      <c r="J26" s="1015"/>
      <c r="L26" s="935"/>
    </row>
    <row r="27" spans="2:12" ht="11.25" customHeight="1">
      <c r="B27" s="157"/>
      <c r="C27" s="437" t="s">
        <v>404</v>
      </c>
      <c r="D27" s="438">
        <v>6868.7604899999997</v>
      </c>
      <c r="E27" s="438">
        <v>18538.071</v>
      </c>
      <c r="F27" s="438">
        <v>12256.393885149993</v>
      </c>
      <c r="G27" s="438">
        <v>5554.6724485673794</v>
      </c>
      <c r="H27" s="438">
        <v>9976.6060623836893</v>
      </c>
      <c r="I27" s="471">
        <f t="shared" si="0"/>
        <v>37.05218568857569</v>
      </c>
      <c r="J27" s="1015"/>
      <c r="L27" s="935"/>
    </row>
    <row r="28" spans="2:12" ht="11.25" customHeight="1">
      <c r="B28" s="157"/>
      <c r="C28" s="437" t="s">
        <v>405</v>
      </c>
      <c r="D28" s="438">
        <v>6036.3040380000002</v>
      </c>
      <c r="E28" s="438">
        <v>18538.071</v>
      </c>
      <c r="F28" s="438">
        <v>10936.14513655</v>
      </c>
      <c r="G28" s="438">
        <v>4856.8921119160632</v>
      </c>
      <c r="H28" s="438">
        <v>8897.0981413080317</v>
      </c>
      <c r="I28" s="471">
        <f t="shared" si="0"/>
        <v>32.561662095263308</v>
      </c>
      <c r="J28" s="1015"/>
      <c r="L28" s="935"/>
    </row>
    <row r="29" spans="2:12" ht="11.25" customHeight="1">
      <c r="B29" s="157"/>
      <c r="C29" s="437" t="s">
        <v>406</v>
      </c>
      <c r="D29" s="438">
        <v>5135.5098319999997</v>
      </c>
      <c r="E29" s="438">
        <v>18538.071</v>
      </c>
      <c r="F29" s="438">
        <v>10089.784508599998</v>
      </c>
      <c r="G29" s="438">
        <v>4619.6147315773833</v>
      </c>
      <c r="H29" s="438">
        <v>8164.2557859386925</v>
      </c>
      <c r="I29" s="471">
        <f t="shared" si="0"/>
        <v>27.702503847352833</v>
      </c>
      <c r="J29" s="1015"/>
      <c r="L29" s="935"/>
    </row>
    <row r="30" spans="2:12" ht="11.25" customHeight="1">
      <c r="B30" s="157"/>
      <c r="C30" s="437" t="s">
        <v>407</v>
      </c>
      <c r="D30" s="438">
        <v>4708.038114</v>
      </c>
      <c r="E30" s="438">
        <v>18538.071</v>
      </c>
      <c r="F30" s="438">
        <v>9703.2406173500003</v>
      </c>
      <c r="G30" s="438">
        <v>4371.5985061624033</v>
      </c>
      <c r="H30" s="438">
        <v>8040.776914731201</v>
      </c>
      <c r="I30" s="471">
        <f t="shared" si="0"/>
        <v>25.396591231094106</v>
      </c>
      <c r="J30" s="1015"/>
      <c r="L30" s="935"/>
    </row>
    <row r="31" spans="2:12" ht="11.25" customHeight="1">
      <c r="B31" s="157"/>
      <c r="C31" s="437" t="s">
        <v>408</v>
      </c>
      <c r="D31" s="438">
        <v>4403.8701209999999</v>
      </c>
      <c r="E31" s="438">
        <v>18538.071</v>
      </c>
      <c r="F31" s="438">
        <v>11121.649687099996</v>
      </c>
      <c r="G31" s="438">
        <v>4788.3119296000004</v>
      </c>
      <c r="H31" s="438">
        <v>8517.8723477986205</v>
      </c>
      <c r="I31" s="471">
        <f t="shared" si="0"/>
        <v>23.755816454689381</v>
      </c>
      <c r="J31" s="1015"/>
      <c r="L31" s="935"/>
    </row>
    <row r="32" spans="2:12" ht="11.25" customHeight="1">
      <c r="B32" s="157"/>
      <c r="C32" s="799" t="s">
        <v>409</v>
      </c>
      <c r="D32" s="438">
        <v>4883.4119860000001</v>
      </c>
      <c r="E32" s="438">
        <v>18538.071</v>
      </c>
      <c r="F32" s="438">
        <v>13517.033399999991</v>
      </c>
      <c r="G32" s="438">
        <v>5336.3411438999974</v>
      </c>
      <c r="H32" s="438">
        <v>9077.0402756681742</v>
      </c>
      <c r="I32" s="471">
        <f t="shared" si="0"/>
        <v>26.342611299740948</v>
      </c>
      <c r="J32" s="1015"/>
      <c r="L32" s="935"/>
    </row>
    <row r="33" spans="2:12" ht="11.25" customHeight="1">
      <c r="B33" s="157"/>
      <c r="C33" s="437" t="s">
        <v>445</v>
      </c>
      <c r="D33" s="438">
        <v>5398.2220399999997</v>
      </c>
      <c r="E33" s="438">
        <v>18538.071</v>
      </c>
      <c r="F33" s="438">
        <v>13015.303654600004</v>
      </c>
      <c r="G33" s="438">
        <v>5440.7395106999993</v>
      </c>
      <c r="H33" s="438">
        <v>9768.7862404958978</v>
      </c>
      <c r="I33" s="471">
        <f t="shared" si="0"/>
        <v>29.11965349577094</v>
      </c>
      <c r="J33" s="1015"/>
      <c r="L33" s="935"/>
    </row>
    <row r="34" spans="2:12" ht="11.25" customHeight="1">
      <c r="B34" s="157"/>
      <c r="C34" s="437" t="s">
        <v>446</v>
      </c>
      <c r="D34" s="438">
        <v>5616.4103269999996</v>
      </c>
      <c r="E34" s="438">
        <v>18538.071</v>
      </c>
      <c r="F34" s="438">
        <v>13247.693941849997</v>
      </c>
      <c r="G34" s="438">
        <v>5524.0953545999973</v>
      </c>
      <c r="H34" s="438">
        <v>10246.239431537933</v>
      </c>
      <c r="I34" s="471">
        <f t="shared" si="0"/>
        <v>30.296627556340678</v>
      </c>
      <c r="J34" s="1015"/>
      <c r="L34" s="935"/>
    </row>
    <row r="35" spans="2:12" ht="11.25" customHeight="1">
      <c r="B35" s="157"/>
      <c r="C35" s="437" t="s">
        <v>447</v>
      </c>
      <c r="D35" s="438">
        <v>9699.4711430000007</v>
      </c>
      <c r="E35" s="438">
        <v>18538.071</v>
      </c>
      <c r="F35" s="438">
        <v>13745.993583199999</v>
      </c>
      <c r="G35" s="438">
        <v>5695.3628017499996</v>
      </c>
      <c r="H35" s="438">
        <v>10704.10729132053</v>
      </c>
      <c r="I35" s="471">
        <f t="shared" si="0"/>
        <v>52.321900930253207</v>
      </c>
      <c r="J35" s="1015"/>
      <c r="L35" s="935"/>
    </row>
    <row r="36" spans="2:12" ht="11.25" customHeight="1">
      <c r="B36" s="157"/>
      <c r="C36" s="437" t="s">
        <v>448</v>
      </c>
      <c r="D36" s="438">
        <v>11897.527653000001</v>
      </c>
      <c r="E36" s="438">
        <v>18538.071</v>
      </c>
      <c r="F36" s="438">
        <v>13908.518133250001</v>
      </c>
      <c r="G36" s="438">
        <v>7002.3252599999996</v>
      </c>
      <c r="H36" s="438">
        <v>11260.627811983439</v>
      </c>
      <c r="I36" s="471">
        <f t="shared" si="0"/>
        <v>64.178887075143905</v>
      </c>
      <c r="J36" s="1015"/>
      <c r="L36" s="935"/>
    </row>
    <row r="37" spans="2:12" ht="11.25" customHeight="1">
      <c r="B37" s="157"/>
      <c r="C37" s="437" t="s">
        <v>449</v>
      </c>
      <c r="D37" s="438">
        <v>12095.723247</v>
      </c>
      <c r="E37" s="438">
        <v>18538.071</v>
      </c>
      <c r="F37" s="438">
        <v>14103.721296199999</v>
      </c>
      <c r="G37" s="438">
        <v>6966.112517999999</v>
      </c>
      <c r="H37" s="438">
        <v>11479.752390524864</v>
      </c>
      <c r="I37" s="471">
        <f t="shared" si="0"/>
        <v>65.248014461698844</v>
      </c>
      <c r="J37" s="1015"/>
      <c r="L37" s="935"/>
    </row>
    <row r="38" spans="2:12" ht="11.25" customHeight="1">
      <c r="B38" s="157"/>
      <c r="C38" s="437" t="s">
        <v>450</v>
      </c>
      <c r="D38" s="438">
        <v>11876.304858</v>
      </c>
      <c r="E38" s="438">
        <v>18538.071</v>
      </c>
      <c r="F38" s="438">
        <v>13746.699392400003</v>
      </c>
      <c r="G38" s="438">
        <v>6477.8415149489419</v>
      </c>
      <c r="H38" s="438">
        <v>10910.385488499473</v>
      </c>
      <c r="I38" s="471">
        <f t="shared" si="0"/>
        <v>64.064404856362884</v>
      </c>
      <c r="J38" s="1015"/>
      <c r="L38" s="935"/>
    </row>
    <row r="39" spans="2:12" ht="11.25" customHeight="1">
      <c r="B39" s="157"/>
      <c r="C39" s="437" t="s">
        <v>451</v>
      </c>
      <c r="D39" s="438">
        <v>10246.502908</v>
      </c>
      <c r="E39" s="438">
        <v>18538.071</v>
      </c>
      <c r="F39" s="438">
        <v>12258.390641599992</v>
      </c>
      <c r="G39" s="438">
        <v>5616.0530228510679</v>
      </c>
      <c r="H39" s="438">
        <v>9805.5363168836884</v>
      </c>
      <c r="I39" s="471">
        <f t="shared" si="0"/>
        <v>55.272756847246953</v>
      </c>
      <c r="J39" s="1015"/>
      <c r="L39" s="935"/>
    </row>
    <row r="40" spans="2:12" ht="11.25" customHeight="1">
      <c r="B40" s="157"/>
      <c r="C40" s="437" t="s">
        <v>452</v>
      </c>
      <c r="D40" s="438">
        <v>9315.071518714738</v>
      </c>
      <c r="E40" s="438">
        <v>18538.071</v>
      </c>
      <c r="F40" s="438">
        <v>10935.424107500001</v>
      </c>
      <c r="G40" s="438">
        <v>4909.997417874094</v>
      </c>
      <c r="H40" s="438">
        <v>8722.05248320803</v>
      </c>
      <c r="I40" s="471">
        <f t="shared" si="0"/>
        <v>50.24833230337039</v>
      </c>
      <c r="J40" s="1015"/>
      <c r="L40" s="935"/>
    </row>
    <row r="41" spans="2:12" ht="11.25" customHeight="1">
      <c r="B41" s="157"/>
      <c r="C41" s="437" t="s">
        <v>453</v>
      </c>
      <c r="D41" s="438">
        <v>8192.9385726801847</v>
      </c>
      <c r="E41" s="438">
        <v>18538.071</v>
      </c>
      <c r="F41" s="438">
        <v>10117.515214899999</v>
      </c>
      <c r="G41" s="438">
        <v>4649.6124081773833</v>
      </c>
      <c r="H41" s="438">
        <v>7980.0246175386947</v>
      </c>
      <c r="I41" s="471">
        <f t="shared" si="0"/>
        <v>44.195205491877687</v>
      </c>
      <c r="J41" s="1015"/>
      <c r="L41" s="935"/>
    </row>
    <row r="42" spans="2:12" ht="11.25" customHeight="1">
      <c r="B42" s="157"/>
      <c r="C42" s="437" t="s">
        <v>454</v>
      </c>
      <c r="D42" s="438">
        <v>7628.6385403221575</v>
      </c>
      <c r="E42" s="438">
        <v>18538.071</v>
      </c>
      <c r="F42" s="438">
        <v>9737.2663309</v>
      </c>
      <c r="G42" s="438">
        <v>4395.4606318624037</v>
      </c>
      <c r="H42" s="438">
        <v>7851.3065504312008</v>
      </c>
      <c r="I42" s="471">
        <f t="shared" si="0"/>
        <v>41.151199282396519</v>
      </c>
      <c r="J42" s="1015"/>
      <c r="L42" s="935"/>
    </row>
    <row r="43" spans="2:12" ht="11.25" customHeight="1">
      <c r="B43" s="157"/>
      <c r="C43" s="437" t="s">
        <v>455</v>
      </c>
      <c r="D43" s="438">
        <v>8008.9796223264248</v>
      </c>
      <c r="E43" s="438">
        <v>18538.071</v>
      </c>
      <c r="F43" s="438">
        <v>11146.955049999997</v>
      </c>
      <c r="G43" s="438">
        <v>4794.2765906499999</v>
      </c>
      <c r="H43" s="438">
        <v>8185.911173848619</v>
      </c>
      <c r="I43" s="471">
        <f t="shared" si="0"/>
        <v>43.202874896349378</v>
      </c>
      <c r="J43" s="1015"/>
      <c r="L43" s="935"/>
    </row>
    <row r="44" spans="2:12" ht="11.25" customHeight="1">
      <c r="B44" s="157"/>
      <c r="C44" s="799" t="s">
        <v>456</v>
      </c>
      <c r="D44" s="438">
        <v>8172.2198288975096</v>
      </c>
      <c r="E44" s="438">
        <v>18538.071</v>
      </c>
      <c r="F44" s="438">
        <v>13456.058434449991</v>
      </c>
      <c r="G44" s="438">
        <v>5331.3250531999984</v>
      </c>
      <c r="H44" s="438">
        <v>8645.3592049681756</v>
      </c>
      <c r="I44" s="833">
        <f t="shared" si="0"/>
        <v>44.083442278851507</v>
      </c>
      <c r="J44" s="1015"/>
      <c r="L44" s="935"/>
    </row>
    <row r="45" spans="2:12" ht="11.25" customHeight="1">
      <c r="B45" s="157"/>
      <c r="C45" s="437" t="s">
        <v>512</v>
      </c>
      <c r="D45" s="438">
        <v>8071.161100088786</v>
      </c>
      <c r="E45" s="438">
        <v>18538.071</v>
      </c>
      <c r="F45" s="438">
        <v>13020.290870750003</v>
      </c>
      <c r="G45" s="438">
        <v>5449.8113076999989</v>
      </c>
      <c r="H45" s="438">
        <v>9388.9296029958969</v>
      </c>
      <c r="I45" s="471">
        <f t="shared" si="0"/>
        <v>43.538300722274641</v>
      </c>
      <c r="J45" s="1015"/>
      <c r="L45" s="935"/>
    </row>
    <row r="46" spans="2:12" ht="11.25" customHeight="1">
      <c r="B46" s="157"/>
      <c r="C46" s="437" t="s">
        <v>513</v>
      </c>
      <c r="D46" s="438">
        <v>8866.4553178437</v>
      </c>
      <c r="E46" s="438">
        <v>18538.071</v>
      </c>
      <c r="F46" s="438">
        <v>13213.723010049996</v>
      </c>
      <c r="G46" s="438">
        <v>5542.2838559499978</v>
      </c>
      <c r="H46" s="438">
        <v>9889.1240943879329</v>
      </c>
      <c r="I46" s="471">
        <f t="shared" si="0"/>
        <v>47.828359907801087</v>
      </c>
      <c r="J46" s="1015"/>
      <c r="L46" s="935"/>
    </row>
    <row r="47" spans="2:12" ht="11.25" customHeight="1">
      <c r="B47" s="157"/>
      <c r="C47" s="437" t="s">
        <v>514</v>
      </c>
      <c r="D47" s="438">
        <v>8992.1477604144093</v>
      </c>
      <c r="E47" s="438">
        <v>18538.071</v>
      </c>
      <c r="F47" s="438">
        <v>13690.625142599998</v>
      </c>
      <c r="G47" s="438">
        <v>5759.1679040999989</v>
      </c>
      <c r="H47" s="438">
        <v>10570.14772097053</v>
      </c>
      <c r="I47" s="471">
        <f t="shared" si="0"/>
        <v>48.506383217619621</v>
      </c>
      <c r="J47" s="1015"/>
      <c r="L47" s="935"/>
    </row>
    <row r="48" spans="2:12" ht="11.25" customHeight="1">
      <c r="B48" s="157"/>
      <c r="C48" s="437" t="s">
        <v>515</v>
      </c>
      <c r="D48" s="438">
        <v>9541.0680132165635</v>
      </c>
      <c r="E48" s="438">
        <v>18538.071</v>
      </c>
      <c r="F48" s="438">
        <v>13853.30312085</v>
      </c>
      <c r="G48" s="438">
        <v>7055.2102049999985</v>
      </c>
      <c r="H48" s="438">
        <v>11183.148309133439</v>
      </c>
      <c r="I48" s="471">
        <f t="shared" si="0"/>
        <v>51.467426212881392</v>
      </c>
      <c r="J48" s="1015"/>
      <c r="L48" s="935"/>
    </row>
    <row r="49" spans="2:23" ht="11.25" customHeight="1">
      <c r="B49" s="157"/>
      <c r="C49" s="437" t="s">
        <v>516</v>
      </c>
      <c r="D49" s="438">
        <v>9882.00640542582</v>
      </c>
      <c r="E49" s="438">
        <v>18538.071</v>
      </c>
      <c r="F49" s="438">
        <v>14075.916087449999</v>
      </c>
      <c r="G49" s="438">
        <v>7043.3783189999976</v>
      </c>
      <c r="H49" s="438">
        <v>11397.034267874862</v>
      </c>
      <c r="I49" s="471">
        <f t="shared" si="0"/>
        <v>53.306551719571146</v>
      </c>
      <c r="J49" s="1015"/>
      <c r="L49" s="935"/>
    </row>
    <row r="50" spans="2:23" ht="11.25" customHeight="1">
      <c r="B50" s="157"/>
      <c r="C50" s="437" t="s">
        <v>517</v>
      </c>
      <c r="D50" s="438">
        <v>9327.57464738616</v>
      </c>
      <c r="E50" s="438">
        <v>18538.071</v>
      </c>
      <c r="F50" s="438">
        <v>13746.724281450002</v>
      </c>
      <c r="G50" s="438">
        <v>6538.4545967989416</v>
      </c>
      <c r="H50" s="438">
        <v>10842.690741399472</v>
      </c>
      <c r="I50" s="471">
        <f t="shared" si="0"/>
        <v>50.315777986750398</v>
      </c>
      <c r="J50" s="1015"/>
      <c r="L50" s="935"/>
    </row>
    <row r="51" spans="2:23" ht="11.25" customHeight="1">
      <c r="B51" s="157"/>
      <c r="C51" s="437" t="s">
        <v>518</v>
      </c>
      <c r="D51" s="438">
        <v>8160.8349135743301</v>
      </c>
      <c r="E51" s="438">
        <v>18538.071</v>
      </c>
      <c r="F51" s="438">
        <v>12260.387398049996</v>
      </c>
      <c r="G51" s="438">
        <v>5677.4335971347564</v>
      </c>
      <c r="H51" s="438">
        <v>9738.8161322836859</v>
      </c>
      <c r="I51" s="471">
        <f t="shared" si="0"/>
        <v>44.022028578778936</v>
      </c>
      <c r="J51" s="1015"/>
      <c r="L51" s="935"/>
    </row>
    <row r="52" spans="2:23" ht="11.25" customHeight="1">
      <c r="B52" s="157"/>
      <c r="C52" s="437" t="s">
        <v>519</v>
      </c>
      <c r="D52" s="438">
        <v>7263.6708853984701</v>
      </c>
      <c r="E52" s="438">
        <v>18538.071</v>
      </c>
      <c r="F52" s="438">
        <v>10934.703078450004</v>
      </c>
      <c r="G52" s="438">
        <v>4963.102723832124</v>
      </c>
      <c r="H52" s="438">
        <v>8674.1946441437685</v>
      </c>
      <c r="I52" s="471">
        <f t="shared" si="0"/>
        <v>39.182452615476933</v>
      </c>
      <c r="J52" s="1015"/>
      <c r="L52" s="935"/>
    </row>
    <row r="53" spans="2:23" ht="11.25" customHeight="1">
      <c r="B53" s="157"/>
      <c r="C53" s="437" t="s">
        <v>520</v>
      </c>
      <c r="D53" s="438">
        <v>6466.33274064748</v>
      </c>
      <c r="E53" s="438">
        <v>18538.071</v>
      </c>
      <c r="F53" s="438">
        <v>10145.245921199999</v>
      </c>
      <c r="G53" s="438">
        <v>4679.6100847773832</v>
      </c>
      <c r="H53" s="438">
        <v>7914.693031672703</v>
      </c>
      <c r="I53" s="471">
        <f t="shared" si="0"/>
        <v>34.881367865337658</v>
      </c>
      <c r="J53" s="1015"/>
      <c r="L53" s="935"/>
    </row>
    <row r="54" spans="2:23" ht="11.25" customHeight="1">
      <c r="B54" s="157"/>
      <c r="C54" s="437" t="s">
        <v>521</v>
      </c>
      <c r="D54" s="438">
        <v>6358.0428308198098</v>
      </c>
      <c r="E54" s="438">
        <v>18538.071</v>
      </c>
      <c r="F54" s="438">
        <v>9771.2920444499996</v>
      </c>
      <c r="G54" s="438">
        <v>4419.3227575624023</v>
      </c>
      <c r="H54" s="438">
        <v>7790.0287429473083</v>
      </c>
      <c r="I54" s="471">
        <f t="shared" si="0"/>
        <v>34.29721911637845</v>
      </c>
      <c r="J54" s="1015"/>
      <c r="L54" s="935"/>
    </row>
    <row r="55" spans="2:23" ht="11.25" customHeight="1">
      <c r="B55" s="157"/>
      <c r="C55" s="437" t="s">
        <v>522</v>
      </c>
      <c r="D55" s="438">
        <v>7808.1870513850999</v>
      </c>
      <c r="E55" s="438">
        <v>18538.071</v>
      </c>
      <c r="F55" s="438">
        <v>11172.260412899997</v>
      </c>
      <c r="G55" s="438">
        <v>4800.2412517000002</v>
      </c>
      <c r="H55" s="438">
        <v>8146.8772984649422</v>
      </c>
      <c r="I55" s="471">
        <f t="shared" si="0"/>
        <v>42.119738625367766</v>
      </c>
      <c r="J55" s="1015"/>
      <c r="L55" s="935"/>
    </row>
    <row r="56" spans="2:23" ht="11.25" customHeight="1">
      <c r="B56" s="157"/>
      <c r="C56" s="799" t="s">
        <v>523</v>
      </c>
      <c r="D56" s="438">
        <v>9451.9329261671392</v>
      </c>
      <c r="E56" s="438">
        <v>18538.071</v>
      </c>
      <c r="F56" s="438">
        <v>13395.083468899993</v>
      </c>
      <c r="G56" s="438">
        <v>5326.3089624999975</v>
      </c>
      <c r="H56" s="438">
        <v>8613.6806204130498</v>
      </c>
      <c r="I56" s="833">
        <f t="shared" si="0"/>
        <v>50.986604410821059</v>
      </c>
      <c r="J56" s="1015"/>
      <c r="L56" s="935"/>
      <c r="M56" s="875"/>
      <c r="N56" s="875"/>
      <c r="O56" s="875"/>
      <c r="P56" s="875"/>
      <c r="Q56" s="875"/>
      <c r="R56" s="875"/>
      <c r="S56" s="875"/>
      <c r="T56" s="875"/>
      <c r="U56" s="875"/>
      <c r="V56" s="875"/>
      <c r="W56" s="875"/>
    </row>
    <row r="57" spans="2:23" ht="11.25" customHeight="1">
      <c r="B57" s="157"/>
      <c r="C57" s="437" t="s">
        <v>579</v>
      </c>
      <c r="D57" s="438">
        <v>10203.8438416341</v>
      </c>
      <c r="E57" s="438">
        <v>18538.071</v>
      </c>
      <c r="F57" s="438">
        <v>13025.278086900002</v>
      </c>
      <c r="G57" s="438">
        <v>5458.8831046999985</v>
      </c>
      <c r="H57" s="438">
        <v>9322.7080025003343</v>
      </c>
      <c r="I57" s="471">
        <f t="shared" ref="I57:I68" si="1">(D57/E57)*100</f>
        <v>55.042640853161586</v>
      </c>
      <c r="J57" s="1015"/>
      <c r="K57" s="769"/>
      <c r="L57" s="995"/>
    </row>
    <row r="58" spans="2:23" ht="11.25" customHeight="1">
      <c r="B58" s="157"/>
      <c r="C58" s="437" t="s">
        <v>580</v>
      </c>
      <c r="D58" s="438">
        <v>10293.721620606701</v>
      </c>
      <c r="E58" s="438">
        <v>18538.071</v>
      </c>
      <c r="F58" s="438">
        <v>13282.205454749997</v>
      </c>
      <c r="G58" s="438">
        <v>5560.4723572999983</v>
      </c>
      <c r="H58" s="438">
        <v>9851.4627672801198</v>
      </c>
      <c r="I58" s="471">
        <f t="shared" si="1"/>
        <v>55.52746896161257</v>
      </c>
      <c r="J58" s="1015"/>
      <c r="K58" s="769"/>
      <c r="L58" s="995"/>
    </row>
    <row r="59" spans="2:23" ht="11.25" customHeight="1">
      <c r="B59" s="157"/>
      <c r="C59" s="437" t="s">
        <v>581</v>
      </c>
      <c r="D59" s="438">
        <v>10922.4629058602</v>
      </c>
      <c r="E59" s="438">
        <v>18538.071</v>
      </c>
      <c r="F59" s="438">
        <v>13779.121679499998</v>
      </c>
      <c r="G59" s="438">
        <v>5822.9730064499981</v>
      </c>
      <c r="H59" s="438">
        <v>10516.451776491249</v>
      </c>
      <c r="I59" s="471">
        <f t="shared" si="1"/>
        <v>58.919090912210883</v>
      </c>
      <c r="J59" s="1015"/>
      <c r="K59" s="769"/>
      <c r="L59" s="995"/>
    </row>
    <row r="60" spans="2:23" ht="11.25" customHeight="1">
      <c r="B60" s="157"/>
      <c r="C60" s="437" t="s">
        <v>582</v>
      </c>
      <c r="D60" s="438">
        <v>12482.965359777099</v>
      </c>
      <c r="E60" s="438">
        <v>18538.071</v>
      </c>
      <c r="F60" s="438">
        <v>13901.975652950001</v>
      </c>
      <c r="G60" s="438">
        <v>7108.0951499999992</v>
      </c>
      <c r="H60" s="438">
        <v>11159.497806794267</v>
      </c>
      <c r="I60" s="471">
        <f t="shared" si="1"/>
        <v>67.336916337072509</v>
      </c>
      <c r="J60" s="1015"/>
      <c r="K60" s="769"/>
      <c r="L60" s="995"/>
    </row>
    <row r="61" spans="2:23" ht="11.25" customHeight="1">
      <c r="B61" s="157"/>
      <c r="C61" s="437" t="s">
        <v>583</v>
      </c>
      <c r="D61" s="438">
        <v>12968.344471210001</v>
      </c>
      <c r="E61" s="438">
        <v>18538.071</v>
      </c>
      <c r="F61" s="438">
        <v>14115.337503700002</v>
      </c>
      <c r="G61" s="438">
        <v>7120.6441199999972</v>
      </c>
      <c r="H61" s="438">
        <v>11373.399940146151</v>
      </c>
      <c r="I61" s="471">
        <f t="shared" si="1"/>
        <v>69.955199066882429</v>
      </c>
      <c r="J61" s="1015"/>
      <c r="K61" s="769"/>
      <c r="L61" s="995"/>
    </row>
    <row r="62" spans="2:23" ht="11.25" customHeight="1">
      <c r="B62" s="157"/>
      <c r="C62" s="437" t="s">
        <v>584</v>
      </c>
      <c r="D62" s="438">
        <v>12284.2351167291</v>
      </c>
      <c r="E62" s="438">
        <v>18538.071</v>
      </c>
      <c r="F62" s="438">
        <v>13804.115890500001</v>
      </c>
      <c r="G62" s="438">
        <v>6599.0676786489421</v>
      </c>
      <c r="H62" s="438">
        <v>10842.247789768779</v>
      </c>
      <c r="I62" s="471">
        <f t="shared" si="1"/>
        <v>66.26490489074672</v>
      </c>
      <c r="J62" s="1015"/>
      <c r="K62" s="769"/>
      <c r="L62" s="995"/>
    </row>
    <row r="63" spans="2:23" ht="11.25" customHeight="1">
      <c r="B63" s="157"/>
      <c r="C63" s="437" t="s">
        <v>585</v>
      </c>
      <c r="D63" s="438">
        <v>11078.2673362971</v>
      </c>
      <c r="E63" s="438">
        <v>18538.071</v>
      </c>
      <c r="F63" s="438">
        <v>12335.885264499995</v>
      </c>
      <c r="G63" s="438">
        <v>5738.8141714184449</v>
      </c>
      <c r="H63" s="438">
        <v>9747.2628189624047</v>
      </c>
      <c r="I63" s="471">
        <f t="shared" si="1"/>
        <v>59.75954745397781</v>
      </c>
      <c r="J63" s="1015"/>
      <c r="K63" s="769"/>
      <c r="L63" s="995"/>
    </row>
    <row r="64" spans="2:23" ht="11.25" customHeight="1">
      <c r="B64" s="157"/>
      <c r="C64" s="437" t="s">
        <v>586</v>
      </c>
      <c r="D64" s="438">
        <v>9493.5710276489899</v>
      </c>
      <c r="E64" s="438">
        <v>18538.071</v>
      </c>
      <c r="F64" s="438">
        <v>11008.379514400005</v>
      </c>
      <c r="G64" s="438">
        <v>5016.2080297901548</v>
      </c>
      <c r="H64" s="438">
        <v>8682.152701913692</v>
      </c>
      <c r="I64" s="471">
        <f t="shared" si="1"/>
        <v>51.211213009427951</v>
      </c>
      <c r="J64" s="1015"/>
      <c r="K64" s="769"/>
      <c r="L64" s="995"/>
    </row>
    <row r="65" spans="2:12" ht="11.25" customHeight="1">
      <c r="B65" s="157"/>
      <c r="C65" s="437" t="s">
        <v>587</v>
      </c>
      <c r="D65" s="438">
        <v>8414.2036093792703</v>
      </c>
      <c r="E65" s="438">
        <v>18538.071</v>
      </c>
      <c r="F65" s="438">
        <v>10216.987657999998</v>
      </c>
      <c r="G65" s="438">
        <v>4709.6077613773832</v>
      </c>
      <c r="H65" s="438">
        <v>7899.635656205076</v>
      </c>
      <c r="I65" s="471">
        <f t="shared" si="1"/>
        <v>45.388776477225008</v>
      </c>
      <c r="J65" s="1015"/>
      <c r="K65" s="769"/>
      <c r="L65" s="995"/>
    </row>
    <row r="66" spans="2:12" ht="11.25" customHeight="1">
      <c r="B66" s="157"/>
      <c r="C66" s="437" t="s">
        <v>588</v>
      </c>
      <c r="D66" s="438">
        <v>8468.7189392685304</v>
      </c>
      <c r="E66" s="438">
        <v>18538.071</v>
      </c>
      <c r="F66" s="438">
        <v>9860.0850484999992</v>
      </c>
      <c r="G66" s="438">
        <v>4443.1848832624037</v>
      </c>
      <c r="H66" s="438">
        <v>7706.6327509883004</v>
      </c>
      <c r="I66" s="471">
        <f t="shared" si="1"/>
        <v>45.6828487671049</v>
      </c>
      <c r="J66" s="1015"/>
      <c r="K66" s="769"/>
      <c r="L66" s="995"/>
    </row>
    <row r="67" spans="2:12" ht="11.25" customHeight="1">
      <c r="B67" s="157"/>
      <c r="C67" s="437" t="s">
        <v>589</v>
      </c>
      <c r="D67" s="438">
        <v>8407.9337983359892</v>
      </c>
      <c r="E67" s="438">
        <v>18538.071</v>
      </c>
      <c r="F67" s="438">
        <v>11197.565775799998</v>
      </c>
      <c r="G67" s="438">
        <v>4806.2059127499997</v>
      </c>
      <c r="H67" s="438">
        <v>8149.1649360341953</v>
      </c>
      <c r="I67" s="471">
        <f t="shared" si="1"/>
        <v>45.354955207238064</v>
      </c>
      <c r="J67" s="1015"/>
      <c r="K67" s="769"/>
      <c r="L67" s="995"/>
    </row>
    <row r="68" spans="2:12" ht="11.25" customHeight="1">
      <c r="B68" s="157"/>
      <c r="C68" s="463" t="s">
        <v>590</v>
      </c>
      <c r="D68" s="464">
        <v>9418.9304168690905</v>
      </c>
      <c r="E68" s="464">
        <v>18538.071</v>
      </c>
      <c r="F68" s="464">
        <v>13334.108503349993</v>
      </c>
      <c r="G68" s="464">
        <v>5321.2928717999985</v>
      </c>
      <c r="H68" s="464">
        <v>8688.9230952214075</v>
      </c>
      <c r="I68" s="478">
        <f t="shared" si="1"/>
        <v>50.808578826076833</v>
      </c>
      <c r="J68" s="1015"/>
      <c r="K68" s="769"/>
      <c r="L68" s="995"/>
    </row>
    <row r="69" spans="2:12" ht="11.25" customHeight="1">
      <c r="B69" s="112"/>
      <c r="C69" s="134"/>
      <c r="D69"/>
      <c r="E69" s="135"/>
      <c r="F69" s="135"/>
      <c r="G69" s="135"/>
      <c r="H69" s="135"/>
      <c r="I69" s="23"/>
      <c r="J69" s="23"/>
      <c r="L69" s="995"/>
    </row>
    <row r="70" spans="2:12" ht="11.25" customHeight="1">
      <c r="B70" s="112"/>
      <c r="C70" s="128" t="s">
        <v>591</v>
      </c>
      <c r="D70" s="129"/>
      <c r="E70" s="129"/>
      <c r="F70" s="129"/>
      <c r="G70" s="116"/>
      <c r="H70" s="116"/>
      <c r="I70" s="130"/>
      <c r="J70" s="130"/>
    </row>
    <row r="71" spans="2:12" ht="11.25" customHeight="1">
      <c r="B71" s="112"/>
      <c r="C71" s="431"/>
      <c r="D71" s="432"/>
      <c r="E71" s="432" t="s">
        <v>166</v>
      </c>
      <c r="F71" s="1098" t="s">
        <v>167</v>
      </c>
      <c r="G71" s="1098"/>
      <c r="H71" s="1098"/>
      <c r="I71" s="1099" t="s">
        <v>168</v>
      </c>
      <c r="J71" s="130"/>
    </row>
    <row r="72" spans="2:12" ht="11.25" customHeight="1">
      <c r="B72" s="112"/>
      <c r="C72" s="433"/>
      <c r="D72" s="434" t="s">
        <v>169</v>
      </c>
      <c r="E72" s="434" t="s">
        <v>170</v>
      </c>
      <c r="F72" s="434" t="s">
        <v>171</v>
      </c>
      <c r="G72" s="434" t="s">
        <v>172</v>
      </c>
      <c r="H72" s="434" t="s">
        <v>173</v>
      </c>
      <c r="I72" s="1100"/>
      <c r="J72" s="130"/>
    </row>
    <row r="73" spans="2:12" ht="3" customHeight="1">
      <c r="B73" s="112"/>
      <c r="C73" s="435" t="s">
        <v>174</v>
      </c>
      <c r="D73" s="436">
        <v>3836.7755179999999</v>
      </c>
      <c r="E73" s="436">
        <v>8966.8790000000008</v>
      </c>
      <c r="F73" s="436">
        <v>6557.7</v>
      </c>
      <c r="G73" s="436">
        <v>2508.1</v>
      </c>
      <c r="H73" s="436">
        <v>4588.8115992000003</v>
      </c>
      <c r="I73" s="480">
        <f>(D73/E73)*100</f>
        <v>42.788304804826737</v>
      </c>
      <c r="J73" s="131"/>
    </row>
    <row r="74" spans="2:12" ht="11.25" customHeight="1">
      <c r="B74" s="132"/>
      <c r="C74" s="437" t="s">
        <v>377</v>
      </c>
      <c r="D74" s="438">
        <v>5689.3329979999999</v>
      </c>
      <c r="E74" s="438">
        <v>8966.8790000000008</v>
      </c>
      <c r="F74" s="438">
        <v>6551.9</v>
      </c>
      <c r="G74" s="438">
        <v>2595.6999999999998</v>
      </c>
      <c r="H74" s="438">
        <v>4996.6949010999988</v>
      </c>
      <c r="I74" s="471">
        <f t="shared" ref="I74:I121" si="2">(D74/E74)*100</f>
        <v>63.448307911816357</v>
      </c>
      <c r="J74" s="131"/>
    </row>
    <row r="75" spans="2:12" ht="11.25" customHeight="1">
      <c r="B75" s="132"/>
      <c r="C75" s="437" t="s">
        <v>378</v>
      </c>
      <c r="D75" s="438">
        <v>6077.8191850000003</v>
      </c>
      <c r="E75" s="438">
        <v>8966.8790000000008</v>
      </c>
      <c r="F75" s="438">
        <v>6419.1</v>
      </c>
      <c r="G75" s="438">
        <v>2676.2</v>
      </c>
      <c r="H75" s="438">
        <v>5115.4178041499999</v>
      </c>
      <c r="I75" s="471">
        <f t="shared" si="2"/>
        <v>67.780765024263175</v>
      </c>
      <c r="J75" s="131"/>
    </row>
    <row r="76" spans="2:12" ht="11.25" customHeight="1">
      <c r="B76" s="132"/>
      <c r="C76" s="437" t="s">
        <v>379</v>
      </c>
      <c r="D76" s="438">
        <v>6134.1179160000002</v>
      </c>
      <c r="E76" s="438">
        <v>8966.8790000000008</v>
      </c>
      <c r="F76" s="438">
        <v>6757.7</v>
      </c>
      <c r="G76" s="438">
        <v>2855.2</v>
      </c>
      <c r="H76" s="438">
        <v>5355.7777311</v>
      </c>
      <c r="I76" s="471">
        <f t="shared" si="2"/>
        <v>68.408617045016442</v>
      </c>
      <c r="J76" s="131"/>
    </row>
    <row r="77" spans="2:12" ht="11.25" customHeight="1">
      <c r="B77" s="132"/>
      <c r="C77" s="437" t="s">
        <v>380</v>
      </c>
      <c r="D77" s="438">
        <v>6840.7472159999998</v>
      </c>
      <c r="E77" s="438">
        <v>8966.8790000000008</v>
      </c>
      <c r="F77" s="438">
        <v>6685.1</v>
      </c>
      <c r="G77" s="438">
        <v>3891</v>
      </c>
      <c r="H77" s="438">
        <v>5715.0617767499989</v>
      </c>
      <c r="I77" s="471">
        <f t="shared" si="2"/>
        <v>76.289054597480344</v>
      </c>
      <c r="J77" s="131"/>
    </row>
    <row r="78" spans="2:12" ht="11.25" customHeight="1">
      <c r="B78" s="132"/>
      <c r="C78" s="437" t="s">
        <v>381</v>
      </c>
      <c r="D78" s="438">
        <v>7105.3671400000003</v>
      </c>
      <c r="E78" s="438">
        <v>8966.8790000000008</v>
      </c>
      <c r="F78" s="438">
        <v>6649.9</v>
      </c>
      <c r="G78" s="438">
        <v>4138.6000000000004</v>
      </c>
      <c r="H78" s="438">
        <v>5914.9906959500004</v>
      </c>
      <c r="I78" s="471">
        <f t="shared" si="2"/>
        <v>79.240136283761615</v>
      </c>
      <c r="J78" s="131"/>
    </row>
    <row r="79" spans="2:12" ht="11.25" customHeight="1">
      <c r="B79" s="132"/>
      <c r="C79" s="437" t="s">
        <v>382</v>
      </c>
      <c r="D79" s="438">
        <v>6556.7318310000001</v>
      </c>
      <c r="E79" s="438">
        <v>8966.8790000000008</v>
      </c>
      <c r="F79" s="438">
        <v>6648.1</v>
      </c>
      <c r="G79" s="438">
        <v>3865.7</v>
      </c>
      <c r="H79" s="438">
        <v>5630.7266612000003</v>
      </c>
      <c r="I79" s="471">
        <f t="shared" si="2"/>
        <v>73.121671776768707</v>
      </c>
      <c r="J79" s="131"/>
    </row>
    <row r="80" spans="2:12" ht="11.25" customHeight="1">
      <c r="B80" s="132"/>
      <c r="C80" s="437" t="s">
        <v>383</v>
      </c>
      <c r="D80" s="438">
        <v>5609.490315</v>
      </c>
      <c r="E80" s="438">
        <v>8966.8790000000008</v>
      </c>
      <c r="F80" s="438">
        <v>5957.9</v>
      </c>
      <c r="G80" s="438">
        <v>3289</v>
      </c>
      <c r="H80" s="438">
        <v>4851.6723095500001</v>
      </c>
      <c r="I80" s="471">
        <f t="shared" si="2"/>
        <v>62.557890153307518</v>
      </c>
      <c r="J80" s="131"/>
    </row>
    <row r="81" spans="2:10" ht="11.25" customHeight="1">
      <c r="B81" s="132"/>
      <c r="C81" s="437" t="s">
        <v>384</v>
      </c>
      <c r="D81" s="438">
        <v>4544.9532859999999</v>
      </c>
      <c r="E81" s="438">
        <v>8966.8790000000008</v>
      </c>
      <c r="F81" s="438">
        <v>4947.3999999999996</v>
      </c>
      <c r="G81" s="438">
        <v>2720.3</v>
      </c>
      <c r="H81" s="438">
        <v>4147.0891986499992</v>
      </c>
      <c r="I81" s="471">
        <f t="shared" si="2"/>
        <v>50.686011108212782</v>
      </c>
      <c r="J81" s="131"/>
    </row>
    <row r="82" spans="2:10" ht="11.25" customHeight="1">
      <c r="B82" s="132"/>
      <c r="C82" s="437" t="s">
        <v>385</v>
      </c>
      <c r="D82" s="438">
        <v>3764.814515</v>
      </c>
      <c r="E82" s="438">
        <v>8966.8790000000008</v>
      </c>
      <c r="F82" s="438">
        <v>4209.6000000000004</v>
      </c>
      <c r="G82" s="438">
        <v>2518.6999999999998</v>
      </c>
      <c r="H82" s="438">
        <v>3643.6164868999999</v>
      </c>
      <c r="I82" s="471">
        <f t="shared" si="2"/>
        <v>41.985784741826002</v>
      </c>
      <c r="J82" s="131"/>
    </row>
    <row r="83" spans="2:10" ht="11.25" customHeight="1">
      <c r="B83" s="132"/>
      <c r="C83" s="437" t="s">
        <v>386</v>
      </c>
      <c r="D83" s="438">
        <v>3148.4618890000002</v>
      </c>
      <c r="E83" s="438">
        <v>8966.8790000000008</v>
      </c>
      <c r="F83" s="438">
        <v>4834.8</v>
      </c>
      <c r="G83" s="438">
        <v>2330.4</v>
      </c>
      <c r="H83" s="438">
        <v>3629.6934557500003</v>
      </c>
      <c r="I83" s="471">
        <f t="shared" si="2"/>
        <v>35.112126404292951</v>
      </c>
      <c r="J83" s="131"/>
    </row>
    <row r="84" spans="2:10" ht="11.25" customHeight="1">
      <c r="B84" s="132"/>
      <c r="C84" s="437" t="s">
        <v>387</v>
      </c>
      <c r="D84" s="438">
        <v>3471.6736519999999</v>
      </c>
      <c r="E84" s="438">
        <v>8966.8790000000008</v>
      </c>
      <c r="F84" s="438">
        <v>5544.2</v>
      </c>
      <c r="G84" s="438">
        <v>2630.9</v>
      </c>
      <c r="H84" s="438">
        <v>4086.3193183499998</v>
      </c>
      <c r="I84" s="471">
        <f t="shared" si="2"/>
        <v>38.716633200916391</v>
      </c>
      <c r="J84" s="131"/>
    </row>
    <row r="85" spans="2:10" ht="11.25" customHeight="1">
      <c r="B85" s="132"/>
      <c r="C85" s="437" t="s">
        <v>388</v>
      </c>
      <c r="D85" s="438">
        <v>3428.9364380000002</v>
      </c>
      <c r="E85" s="438">
        <v>8966.8790000000008</v>
      </c>
      <c r="F85" s="438">
        <v>6596.1</v>
      </c>
      <c r="G85" s="438">
        <v>2514.6999999999998</v>
      </c>
      <c r="H85" s="438">
        <v>4535.8225050999999</v>
      </c>
      <c r="I85" s="471">
        <f t="shared" si="2"/>
        <v>38.240021282767387</v>
      </c>
      <c r="J85" s="131"/>
    </row>
    <row r="86" spans="2:10" ht="11.25" customHeight="1">
      <c r="B86" s="132"/>
      <c r="C86" s="437" t="s">
        <v>398</v>
      </c>
      <c r="D86" s="438">
        <v>2989.757404</v>
      </c>
      <c r="E86" s="438">
        <v>8966.8790000000008</v>
      </c>
      <c r="F86" s="438">
        <v>6553.4</v>
      </c>
      <c r="G86" s="438">
        <v>2613.5</v>
      </c>
      <c r="H86" s="438">
        <v>4956.9526309999983</v>
      </c>
      <c r="I86" s="471">
        <f t="shared" si="2"/>
        <v>33.342229821546603</v>
      </c>
      <c r="J86" s="131"/>
    </row>
    <row r="87" spans="2:10" ht="11.25" customHeight="1">
      <c r="B87" s="132"/>
      <c r="C87" s="437" t="s">
        <v>399</v>
      </c>
      <c r="D87" s="438">
        <v>4613.1434090000002</v>
      </c>
      <c r="E87" s="438">
        <v>8966.8790000000008</v>
      </c>
      <c r="F87" s="438">
        <v>6414.3</v>
      </c>
      <c r="G87" s="438">
        <v>2715.3</v>
      </c>
      <c r="H87" s="438">
        <v>5123.1756673999998</v>
      </c>
      <c r="I87" s="471">
        <f t="shared" si="2"/>
        <v>51.446477743259386</v>
      </c>
      <c r="J87" s="131"/>
    </row>
    <row r="88" spans="2:10" ht="11.25" customHeight="1">
      <c r="B88" s="132"/>
      <c r="C88" s="437" t="s">
        <v>400</v>
      </c>
      <c r="D88" s="438">
        <v>4750.7259160000003</v>
      </c>
      <c r="E88" s="438">
        <v>8966.8790000000008</v>
      </c>
      <c r="F88" s="438">
        <v>6768.1</v>
      </c>
      <c r="G88" s="438">
        <v>2890.1</v>
      </c>
      <c r="H88" s="438">
        <v>5361.2534319000006</v>
      </c>
      <c r="I88" s="471">
        <f t="shared" si="2"/>
        <v>52.980818811093577</v>
      </c>
      <c r="J88" s="131"/>
    </row>
    <row r="89" spans="2:10" ht="11.25" customHeight="1">
      <c r="B89" s="132"/>
      <c r="C89" s="437" t="s">
        <v>401</v>
      </c>
      <c r="D89" s="438">
        <v>4708.5443059999998</v>
      </c>
      <c r="E89" s="438">
        <v>8966.8790000000008</v>
      </c>
      <c r="F89" s="438">
        <v>6702.9</v>
      </c>
      <c r="G89" s="438">
        <v>3918.5</v>
      </c>
      <c r="H89" s="438">
        <v>5746.7610115500011</v>
      </c>
      <c r="I89" s="471">
        <f t="shared" si="2"/>
        <v>52.51040307335473</v>
      </c>
      <c r="J89" s="131"/>
    </row>
    <row r="90" spans="2:10" ht="11.25" customHeight="1">
      <c r="B90" s="132"/>
      <c r="C90" s="437" t="s">
        <v>402</v>
      </c>
      <c r="D90" s="438">
        <v>4931.1287140000004</v>
      </c>
      <c r="E90" s="438">
        <v>8966.8790000000008</v>
      </c>
      <c r="F90" s="438">
        <v>6679.7</v>
      </c>
      <c r="G90" s="438">
        <v>4179</v>
      </c>
      <c r="H90" s="438">
        <v>5951.5232474499999</v>
      </c>
      <c r="I90" s="471">
        <f t="shared" si="2"/>
        <v>54.992698284430965</v>
      </c>
      <c r="J90" s="131"/>
    </row>
    <row r="91" spans="2:10" ht="11.25" customHeight="1">
      <c r="B91" s="132"/>
      <c r="C91" s="437" t="s">
        <v>403</v>
      </c>
      <c r="D91" s="438">
        <v>4572.4959479999998</v>
      </c>
      <c r="E91" s="438">
        <v>8966.8790000000008</v>
      </c>
      <c r="F91" s="438">
        <v>6674.3</v>
      </c>
      <c r="G91" s="438">
        <v>3887.7</v>
      </c>
      <c r="H91" s="438">
        <v>5661.5110077500003</v>
      </c>
      <c r="I91" s="471">
        <f t="shared" si="2"/>
        <v>50.993171068774309</v>
      </c>
      <c r="J91" s="131"/>
    </row>
    <row r="92" spans="2:10" ht="11.25" customHeight="1">
      <c r="B92" s="132"/>
      <c r="C92" s="437" t="s">
        <v>404</v>
      </c>
      <c r="D92" s="438">
        <v>4016.684796</v>
      </c>
      <c r="E92" s="438">
        <v>8966.8790000000008</v>
      </c>
      <c r="F92" s="438">
        <v>5966.3</v>
      </c>
      <c r="G92" s="438">
        <v>3302.4</v>
      </c>
      <c r="H92" s="438">
        <v>4875.2029003000007</v>
      </c>
      <c r="I92" s="471">
        <f t="shared" si="2"/>
        <v>44.794680467975532</v>
      </c>
      <c r="J92" s="131"/>
    </row>
    <row r="93" spans="2:10" ht="11.25" customHeight="1">
      <c r="B93" s="132"/>
      <c r="C93" s="437" t="s">
        <v>405</v>
      </c>
      <c r="D93" s="438">
        <v>3324.5680339999999</v>
      </c>
      <c r="E93" s="438">
        <v>8966.8790000000008</v>
      </c>
      <c r="F93" s="438">
        <v>4941.8</v>
      </c>
      <c r="G93" s="438">
        <v>2733.2</v>
      </c>
      <c r="H93" s="438">
        <v>4142.0428429499998</v>
      </c>
      <c r="I93" s="471">
        <f t="shared" si="2"/>
        <v>37.076088949120418</v>
      </c>
      <c r="J93" s="131"/>
    </row>
    <row r="94" spans="2:10" ht="11.25" customHeight="1">
      <c r="B94" s="132"/>
      <c r="C94" s="437" t="s">
        <v>406</v>
      </c>
      <c r="D94" s="438">
        <v>2575.5982199999999</v>
      </c>
      <c r="E94" s="438">
        <v>8966.8790000000008</v>
      </c>
      <c r="F94" s="438">
        <v>4217.2</v>
      </c>
      <c r="G94" s="438">
        <v>2522.3000000000002</v>
      </c>
      <c r="H94" s="438">
        <v>3626.7198676500002</v>
      </c>
      <c r="I94" s="471">
        <f t="shared" si="2"/>
        <v>28.723463537313261</v>
      </c>
      <c r="J94" s="131"/>
    </row>
    <row r="95" spans="2:10" ht="11.25" customHeight="1">
      <c r="B95" s="132"/>
      <c r="C95" s="437" t="s">
        <v>407</v>
      </c>
      <c r="D95" s="438">
        <v>2320.487376</v>
      </c>
      <c r="E95" s="438">
        <v>8966.8790000000008</v>
      </c>
      <c r="F95" s="438">
        <v>4814.5</v>
      </c>
      <c r="G95" s="438">
        <v>2354.6</v>
      </c>
      <c r="H95" s="438">
        <v>3598.2732101999995</v>
      </c>
      <c r="I95" s="471">
        <f t="shared" si="2"/>
        <v>25.878428559145274</v>
      </c>
      <c r="J95" s="131"/>
    </row>
    <row r="96" spans="2:10" ht="11.25" customHeight="1">
      <c r="B96" s="132"/>
      <c r="C96" s="437" t="s">
        <v>408</v>
      </c>
      <c r="D96" s="438">
        <v>2221.825186</v>
      </c>
      <c r="E96" s="438">
        <v>8966.8790000000008</v>
      </c>
      <c r="F96" s="438">
        <v>5614.4</v>
      </c>
      <c r="G96" s="438">
        <v>2639.4</v>
      </c>
      <c r="H96" s="438">
        <v>4056.4368359499995</v>
      </c>
      <c r="I96" s="471">
        <f t="shared" si="2"/>
        <v>24.778132792914903</v>
      </c>
      <c r="J96" s="131"/>
    </row>
    <row r="97" spans="2:10" ht="11.25" customHeight="1">
      <c r="B97" s="132"/>
      <c r="C97" s="437" t="s">
        <v>409</v>
      </c>
      <c r="D97" s="438">
        <v>2616.62727</v>
      </c>
      <c r="E97" s="438">
        <v>8966.8790000000008</v>
      </c>
      <c r="F97" s="438">
        <v>6634.6</v>
      </c>
      <c r="G97" s="438">
        <v>2521.4</v>
      </c>
      <c r="H97" s="438">
        <v>4434.8669870000003</v>
      </c>
      <c r="I97" s="471">
        <f t="shared" si="2"/>
        <v>29.181025750431111</v>
      </c>
      <c r="J97" s="131"/>
    </row>
    <row r="98" spans="2:10" ht="11.25" customHeight="1">
      <c r="B98" s="132"/>
      <c r="C98" s="437" t="s">
        <v>445</v>
      </c>
      <c r="D98" s="438">
        <v>3213.4462119999998</v>
      </c>
      <c r="E98" s="438">
        <v>8966.8790000000008</v>
      </c>
      <c r="F98" s="438">
        <v>6554.8693140000014</v>
      </c>
      <c r="G98" s="438">
        <v>2631.3564690000003</v>
      </c>
      <c r="H98" s="438">
        <v>4817.7441561999995</v>
      </c>
      <c r="I98" s="471">
        <f t="shared" si="2"/>
        <v>35.836841469590475</v>
      </c>
      <c r="J98" s="131"/>
    </row>
    <row r="99" spans="2:10" ht="11.25" customHeight="1">
      <c r="B99" s="132"/>
      <c r="C99" s="437" t="s">
        <v>446</v>
      </c>
      <c r="D99" s="438">
        <v>3478.152415</v>
      </c>
      <c r="E99" s="438">
        <v>8966.8790000000008</v>
      </c>
      <c r="F99" s="438">
        <v>6409.4860476000003</v>
      </c>
      <c r="G99" s="438">
        <v>2754.3778595999997</v>
      </c>
      <c r="H99" s="438">
        <v>5075.706706349999</v>
      </c>
      <c r="I99" s="471">
        <f t="shared" si="2"/>
        <v>38.788885352417488</v>
      </c>
      <c r="J99" s="131"/>
    </row>
    <row r="100" spans="2:10" ht="11.25" customHeight="1">
      <c r="B100" s="132"/>
      <c r="C100" s="437" t="s">
        <v>447</v>
      </c>
      <c r="D100" s="438">
        <v>5968.3014750000002</v>
      </c>
      <c r="E100" s="438">
        <v>8966.8790000000008</v>
      </c>
      <c r="F100" s="438">
        <v>6778.5824116999966</v>
      </c>
      <c r="G100" s="438">
        <v>2924.9827950000008</v>
      </c>
      <c r="H100" s="438">
        <v>5344.7703677</v>
      </c>
      <c r="I100" s="471">
        <f t="shared" si="2"/>
        <v>66.559406846016316</v>
      </c>
      <c r="J100" s="131"/>
    </row>
    <row r="101" spans="2:10" ht="11.25" customHeight="1">
      <c r="B101" s="132"/>
      <c r="C101" s="437" t="s">
        <v>448</v>
      </c>
      <c r="D101" s="438">
        <v>7075.9146760000003</v>
      </c>
      <c r="E101" s="438">
        <v>8966.8790000000008</v>
      </c>
      <c r="F101" s="438">
        <v>6720.682215750001</v>
      </c>
      <c r="G101" s="438">
        <v>3946.13078275</v>
      </c>
      <c r="H101" s="438">
        <v>5748.2230268499998</v>
      </c>
      <c r="I101" s="471">
        <f t="shared" si="2"/>
        <v>78.911677920489382</v>
      </c>
      <c r="J101" s="131"/>
    </row>
    <row r="102" spans="2:10" ht="11.25" customHeight="1">
      <c r="B102" s="132"/>
      <c r="C102" s="437" t="s">
        <v>449</v>
      </c>
      <c r="D102" s="438">
        <v>7092.1430470000005</v>
      </c>
      <c r="E102" s="438">
        <v>8966.8790000000008</v>
      </c>
      <c r="F102" s="438">
        <v>6709.4864226999998</v>
      </c>
      <c r="G102" s="438">
        <v>4219.3534845000013</v>
      </c>
      <c r="H102" s="438">
        <v>5952.8340181500007</v>
      </c>
      <c r="I102" s="471">
        <f t="shared" si="2"/>
        <v>79.092659184985095</v>
      </c>
      <c r="J102" s="131"/>
    </row>
    <row r="103" spans="2:10" ht="11.25" customHeight="1">
      <c r="B103" s="132"/>
      <c r="C103" s="437" t="s">
        <v>450</v>
      </c>
      <c r="D103" s="438">
        <v>6922.7266970000001</v>
      </c>
      <c r="E103" s="438">
        <v>8966.8790000000008</v>
      </c>
      <c r="F103" s="438">
        <v>6700.4075438000018</v>
      </c>
      <c r="G103" s="438">
        <v>3909.7640999999994</v>
      </c>
      <c r="H103" s="438">
        <v>5629.22282765</v>
      </c>
      <c r="I103" s="471">
        <f t="shared" si="2"/>
        <v>77.203302252656698</v>
      </c>
      <c r="J103" s="131"/>
    </row>
    <row r="104" spans="2:10" ht="11.25" customHeight="1">
      <c r="B104" s="132"/>
      <c r="C104" s="437" t="s">
        <v>451</v>
      </c>
      <c r="D104" s="438">
        <v>5725.784216</v>
      </c>
      <c r="E104" s="438">
        <v>8966.8790000000008</v>
      </c>
      <c r="F104" s="438">
        <v>5974.7238716000011</v>
      </c>
      <c r="G104" s="438">
        <v>3315.9072299999993</v>
      </c>
      <c r="H104" s="438">
        <v>4834.9694251000001</v>
      </c>
      <c r="I104" s="471">
        <f t="shared" si="2"/>
        <v>63.854817445401011</v>
      </c>
      <c r="J104" s="131"/>
    </row>
    <row r="105" spans="2:10" ht="11.25" customHeight="1">
      <c r="B105" s="132"/>
      <c r="C105" s="437" t="s">
        <v>452</v>
      </c>
      <c r="D105" s="438">
        <v>5172.242383047409</v>
      </c>
      <c r="E105" s="438">
        <v>8966.8790000000008</v>
      </c>
      <c r="F105" s="438">
        <v>4961.5820974999997</v>
      </c>
      <c r="G105" s="438">
        <v>2746.1940600000003</v>
      </c>
      <c r="H105" s="438">
        <v>4094.3602046499991</v>
      </c>
      <c r="I105" s="471">
        <f t="shared" si="2"/>
        <v>57.681634636169491</v>
      </c>
      <c r="J105" s="131"/>
    </row>
    <row r="106" spans="2:10" ht="11.25" customHeight="1">
      <c r="B106" s="132"/>
      <c r="C106" s="437" t="s">
        <v>453</v>
      </c>
      <c r="D106" s="438">
        <v>4492.194368430436</v>
      </c>
      <c r="E106" s="438">
        <v>8966.8790000000008</v>
      </c>
      <c r="F106" s="438">
        <v>4233.5819139000005</v>
      </c>
      <c r="G106" s="438">
        <v>2525.2979259999997</v>
      </c>
      <c r="H106" s="438">
        <v>3569.9987986500005</v>
      </c>
      <c r="I106" s="471">
        <f t="shared" si="2"/>
        <v>50.097635625845236</v>
      </c>
      <c r="J106" s="131"/>
    </row>
    <row r="107" spans="2:10" ht="11.25" customHeight="1">
      <c r="B107" s="132"/>
      <c r="C107" s="437" t="s">
        <v>454</v>
      </c>
      <c r="D107" s="438">
        <v>4097.9340500374883</v>
      </c>
      <c r="E107" s="438">
        <v>8966.8790000000008</v>
      </c>
      <c r="F107" s="438">
        <v>4794.129063299999</v>
      </c>
      <c r="G107" s="438">
        <v>2355.2883087999994</v>
      </c>
      <c r="H107" s="438">
        <v>3541.330449</v>
      </c>
      <c r="I107" s="471">
        <f t="shared" si="2"/>
        <v>45.700784520873853</v>
      </c>
      <c r="J107" s="131"/>
    </row>
    <row r="108" spans="2:10" ht="11.25" customHeight="1">
      <c r="B108" s="132"/>
      <c r="C108" s="437" t="s">
        <v>455</v>
      </c>
      <c r="D108" s="438">
        <v>4573.982270225878</v>
      </c>
      <c r="E108" s="438">
        <v>8966.8790000000008</v>
      </c>
      <c r="F108" s="438">
        <v>5638.6433633999968</v>
      </c>
      <c r="G108" s="438">
        <v>2623.4598023000008</v>
      </c>
      <c r="H108" s="438">
        <v>3900.13929525</v>
      </c>
      <c r="I108" s="471">
        <f t="shared" si="2"/>
        <v>51.009746760560468</v>
      </c>
      <c r="J108" s="131"/>
    </row>
    <row r="109" spans="2:10" ht="11.25" customHeight="1">
      <c r="B109" s="132"/>
      <c r="C109" s="799" t="s">
        <v>456</v>
      </c>
      <c r="D109" s="438">
        <v>4716.5233230899084</v>
      </c>
      <c r="E109" s="438">
        <v>8966.8790000000008</v>
      </c>
      <c r="F109" s="438">
        <v>6609.8511360000002</v>
      </c>
      <c r="G109" s="438">
        <v>2527.9939859999999</v>
      </c>
      <c r="H109" s="438">
        <v>4233.9691204999999</v>
      </c>
      <c r="I109" s="833">
        <f t="shared" si="2"/>
        <v>52.599386286911063</v>
      </c>
      <c r="J109" s="131"/>
    </row>
    <row r="110" spans="2:10" ht="11.25" customHeight="1">
      <c r="B110" s="132"/>
      <c r="C110" s="437" t="s">
        <v>512</v>
      </c>
      <c r="D110" s="438">
        <v>4712.7325437862501</v>
      </c>
      <c r="E110" s="438">
        <v>8966.8790000000008</v>
      </c>
      <c r="F110" s="438">
        <v>6556.3733760000014</v>
      </c>
      <c r="G110" s="438">
        <v>2649.1963155000003</v>
      </c>
      <c r="H110" s="438">
        <v>4673.8439117999997</v>
      </c>
      <c r="I110" s="471">
        <f t="shared" si="2"/>
        <v>52.55711093889245</v>
      </c>
      <c r="J110" s="131"/>
    </row>
    <row r="111" spans="2:10" ht="11.25" customHeight="1">
      <c r="B111" s="132"/>
      <c r="C111" s="437" t="s">
        <v>513</v>
      </c>
      <c r="D111" s="438">
        <v>5316.9716975392103</v>
      </c>
      <c r="E111" s="438">
        <v>8966.8790000000008</v>
      </c>
      <c r="F111" s="438">
        <v>6405.5169358000003</v>
      </c>
      <c r="G111" s="438">
        <v>2793.4872286999994</v>
      </c>
      <c r="H111" s="438">
        <v>4965.3048295999997</v>
      </c>
      <c r="I111" s="471">
        <f t="shared" si="2"/>
        <v>59.295677989400886</v>
      </c>
      <c r="J111" s="131"/>
    </row>
    <row r="112" spans="2:10" ht="11.25" customHeight="1">
      <c r="B112" s="132"/>
      <c r="C112" s="437" t="s">
        <v>514</v>
      </c>
      <c r="D112" s="438">
        <v>5389.7590177053498</v>
      </c>
      <c r="E112" s="438">
        <v>8966.8790000000008</v>
      </c>
      <c r="F112" s="438">
        <v>6789.0252710999966</v>
      </c>
      <c r="G112" s="438">
        <v>2959.8686775000006</v>
      </c>
      <c r="H112" s="438">
        <v>5375.9219799500006</v>
      </c>
      <c r="I112" s="471">
        <f t="shared" si="2"/>
        <v>60.10741326726221</v>
      </c>
      <c r="J112" s="131"/>
    </row>
    <row r="113" spans="2:10" ht="11.25" customHeight="1">
      <c r="B113" s="132"/>
      <c r="C113" s="437" t="s">
        <v>515</v>
      </c>
      <c r="D113" s="438">
        <v>5907.5679372685299</v>
      </c>
      <c r="E113" s="438">
        <v>8966.8790000000008</v>
      </c>
      <c r="F113" s="438">
        <v>6738.4570783500003</v>
      </c>
      <c r="G113" s="438">
        <v>3973.7166542999998</v>
      </c>
      <c r="H113" s="438">
        <v>5788.0040386499995</v>
      </c>
      <c r="I113" s="471">
        <f t="shared" si="2"/>
        <v>65.882097185303053</v>
      </c>
      <c r="J113" s="131"/>
    </row>
    <row r="114" spans="2:10" ht="11.25" customHeight="1">
      <c r="B114" s="132"/>
      <c r="C114" s="437" t="s">
        <v>516</v>
      </c>
      <c r="D114" s="438">
        <v>6224.4157534108899</v>
      </c>
      <c r="E114" s="438">
        <v>8966.8790000000008</v>
      </c>
      <c r="F114" s="438">
        <v>6739.2924746999997</v>
      </c>
      <c r="G114" s="438">
        <v>4259.754261000001</v>
      </c>
      <c r="H114" s="438">
        <v>5981.9788655000002</v>
      </c>
      <c r="I114" s="471">
        <f t="shared" si="2"/>
        <v>69.415632277528104</v>
      </c>
      <c r="J114" s="131"/>
    </row>
    <row r="115" spans="2:10" ht="11.25" customHeight="1">
      <c r="B115" s="132"/>
      <c r="C115" s="437" t="s">
        <v>517</v>
      </c>
      <c r="D115" s="438">
        <v>5831.91760875004</v>
      </c>
      <c r="E115" s="438">
        <v>8966.8790000000008</v>
      </c>
      <c r="F115" s="438">
        <v>6726.5365328500002</v>
      </c>
      <c r="G115" s="438">
        <v>3931.7807999999991</v>
      </c>
      <c r="H115" s="438">
        <v>5662.0129125000003</v>
      </c>
      <c r="I115" s="471">
        <f t="shared" si="2"/>
        <v>65.038433202344308</v>
      </c>
      <c r="J115" s="131"/>
    </row>
    <row r="116" spans="2:10" ht="11.25" customHeight="1">
      <c r="B116" s="132"/>
      <c r="C116" s="437" t="s">
        <v>518</v>
      </c>
      <c r="D116" s="438">
        <v>4938.9602781638796</v>
      </c>
      <c r="E116" s="438">
        <v>8966.8790000000008</v>
      </c>
      <c r="F116" s="438">
        <v>5983.1116930500011</v>
      </c>
      <c r="G116" s="438">
        <v>3329.3720399999993</v>
      </c>
      <c r="H116" s="438">
        <v>4855.9588109000015</v>
      </c>
      <c r="I116" s="471">
        <f t="shared" si="2"/>
        <v>55.080037080503473</v>
      </c>
      <c r="J116" s="131"/>
    </row>
    <row r="117" spans="2:10" ht="11.25" customHeight="1">
      <c r="B117" s="132"/>
      <c r="C117" s="437" t="s">
        <v>519</v>
      </c>
      <c r="D117" s="438">
        <v>4245.5064254355402</v>
      </c>
      <c r="E117" s="438">
        <v>8966.8790000000008</v>
      </c>
      <c r="F117" s="438">
        <v>4981.3952434499997</v>
      </c>
      <c r="G117" s="438">
        <v>2759.15488</v>
      </c>
      <c r="H117" s="438">
        <v>4130.2875888023691</v>
      </c>
      <c r="I117" s="471">
        <f t="shared" si="2"/>
        <v>47.346534122246325</v>
      </c>
      <c r="J117" s="131"/>
    </row>
    <row r="118" spans="2:10" ht="11.25" customHeight="1">
      <c r="B118" s="132"/>
      <c r="C118" s="437" t="s">
        <v>520</v>
      </c>
      <c r="D118" s="438">
        <v>3642.4163488827699</v>
      </c>
      <c r="E118" s="438">
        <v>8966.8790000000008</v>
      </c>
      <c r="F118" s="438">
        <v>4253.0542873215218</v>
      </c>
      <c r="G118" s="438">
        <v>2528.3215419999997</v>
      </c>
      <c r="H118" s="438">
        <v>3599.1640160715215</v>
      </c>
      <c r="I118" s="471">
        <f t="shared" si="2"/>
        <v>40.620781755645076</v>
      </c>
      <c r="J118" s="131"/>
    </row>
    <row r="119" spans="2:10" ht="11.25" customHeight="1">
      <c r="B119" s="132"/>
      <c r="C119" s="437" t="s">
        <v>521</v>
      </c>
      <c r="D119" s="438">
        <v>3545.1309212824799</v>
      </c>
      <c r="E119" s="438">
        <v>8966.8790000000008</v>
      </c>
      <c r="F119" s="438">
        <v>4773.7757512499984</v>
      </c>
      <c r="G119" s="438">
        <v>2356.0012575999995</v>
      </c>
      <c r="H119" s="438">
        <v>3557.3002525018737</v>
      </c>
      <c r="I119" s="471">
        <f t="shared" si="2"/>
        <v>39.535839853336704</v>
      </c>
      <c r="J119" s="131"/>
    </row>
    <row r="120" spans="2:10" ht="11.25" customHeight="1">
      <c r="B120" s="132"/>
      <c r="C120" s="437" t="s">
        <v>522</v>
      </c>
      <c r="D120" s="438">
        <v>4782.3322028119301</v>
      </c>
      <c r="E120" s="438">
        <v>8966.8790000000008</v>
      </c>
      <c r="F120" s="438">
        <v>5662.8823103499981</v>
      </c>
      <c r="G120" s="438">
        <v>2607.5413816000009</v>
      </c>
      <c r="H120" s="438">
        <v>3955.4117042612938</v>
      </c>
      <c r="I120" s="471">
        <f t="shared" si="2"/>
        <v>53.33329693432831</v>
      </c>
      <c r="J120" s="131"/>
    </row>
    <row r="121" spans="2:10" ht="11.25" customHeight="1">
      <c r="B121" s="132"/>
      <c r="C121" s="799" t="s">
        <v>523</v>
      </c>
      <c r="D121" s="438">
        <v>5895.3238307659303</v>
      </c>
      <c r="E121" s="438">
        <v>8966.8790000000008</v>
      </c>
      <c r="F121" s="438">
        <v>6585.1176720000021</v>
      </c>
      <c r="G121" s="438">
        <v>2534.6369265000003</v>
      </c>
      <c r="H121" s="438">
        <v>4298.0815416544947</v>
      </c>
      <c r="I121" s="833">
        <f t="shared" si="2"/>
        <v>65.745549045168673</v>
      </c>
      <c r="J121" s="131"/>
    </row>
    <row r="122" spans="2:10" ht="11.25" customHeight="1">
      <c r="B122" s="132"/>
      <c r="C122" s="437" t="s">
        <v>579</v>
      </c>
      <c r="D122" s="438">
        <v>6049.6398692137582</v>
      </c>
      <c r="E122" s="438">
        <v>8966.8790000000008</v>
      </c>
      <c r="F122" s="438">
        <v>6560.3842080000013</v>
      </c>
      <c r="G122" s="438">
        <v>2667.0361620000003</v>
      </c>
      <c r="H122" s="438">
        <v>4717.5455159893118</v>
      </c>
      <c r="I122" s="471">
        <f t="shared" ref="I122:I133" si="3">(D122/E122)*100</f>
        <v>67.466505003733829</v>
      </c>
      <c r="J122" s="131"/>
    </row>
    <row r="123" spans="2:10" ht="11.25" customHeight="1">
      <c r="B123" s="132"/>
      <c r="C123" s="437" t="s">
        <v>580</v>
      </c>
      <c r="D123" s="438">
        <v>5977.3277981437741</v>
      </c>
      <c r="E123" s="438">
        <v>8966.8790000000008</v>
      </c>
      <c r="F123" s="438">
        <v>6442.9930880000002</v>
      </c>
      <c r="G123" s="438">
        <v>2832.5965977999995</v>
      </c>
      <c r="H123" s="438">
        <v>5034.1630719769601</v>
      </c>
      <c r="I123" s="471">
        <f t="shared" si="3"/>
        <v>66.660069776159276</v>
      </c>
      <c r="J123" s="131"/>
    </row>
    <row r="124" spans="2:10" ht="11.25" customHeight="1">
      <c r="B124" s="132"/>
      <c r="C124" s="437" t="s">
        <v>581</v>
      </c>
      <c r="D124" s="438">
        <v>6397.6135385666676</v>
      </c>
      <c r="E124" s="438">
        <v>8966.8790000000008</v>
      </c>
      <c r="F124" s="438">
        <v>6836.2340904999965</v>
      </c>
      <c r="G124" s="438">
        <v>2994.7545600000003</v>
      </c>
      <c r="H124" s="438">
        <v>5424.1456988352675</v>
      </c>
      <c r="I124" s="471">
        <f t="shared" si="3"/>
        <v>71.347160350515125</v>
      </c>
      <c r="J124" s="131"/>
    </row>
    <row r="125" spans="2:10" ht="11.25" customHeight="1">
      <c r="B125" s="132"/>
      <c r="C125" s="437" t="s">
        <v>582</v>
      </c>
      <c r="D125" s="438">
        <v>7238.6496034919073</v>
      </c>
      <c r="E125" s="438">
        <v>8966.8790000000008</v>
      </c>
      <c r="F125" s="438">
        <v>6780.2133739500005</v>
      </c>
      <c r="G125" s="438">
        <v>4001.3025258500006</v>
      </c>
      <c r="H125" s="438">
        <v>5853.0102725134257</v>
      </c>
      <c r="I125" s="471">
        <f t="shared" si="3"/>
        <v>80.726522611623366</v>
      </c>
      <c r="J125" s="131"/>
    </row>
    <row r="126" spans="2:10" ht="11.25" customHeight="1">
      <c r="B126" s="132"/>
      <c r="C126" s="437" t="s">
        <v>583</v>
      </c>
      <c r="D126" s="438">
        <v>7442.4791594272983</v>
      </c>
      <c r="E126" s="438">
        <v>8966.8790000000008</v>
      </c>
      <c r="F126" s="438">
        <v>6769.0985266999996</v>
      </c>
      <c r="G126" s="438">
        <v>4300.1550375000006</v>
      </c>
      <c r="H126" s="438">
        <v>6029.7799056705453</v>
      </c>
      <c r="I126" s="471">
        <f t="shared" si="3"/>
        <v>82.999660856662587</v>
      </c>
      <c r="J126" s="131"/>
    </row>
    <row r="127" spans="2:10" ht="11.25" customHeight="1">
      <c r="B127" s="132"/>
      <c r="C127" s="437" t="s">
        <v>584</v>
      </c>
      <c r="D127" s="438">
        <v>6804.7095707202079</v>
      </c>
      <c r="E127" s="438">
        <v>8966.8790000000008</v>
      </c>
      <c r="F127" s="438">
        <v>6752.6655219000004</v>
      </c>
      <c r="G127" s="438">
        <v>3953.7974999999992</v>
      </c>
      <c r="H127" s="438">
        <v>5714.4629349375009</v>
      </c>
      <c r="I127" s="471">
        <f t="shared" si="3"/>
        <v>75.887157289846414</v>
      </c>
      <c r="J127" s="131"/>
    </row>
    <row r="128" spans="2:10" ht="11.25" customHeight="1">
      <c r="B128" s="132"/>
      <c r="C128" s="437" t="s">
        <v>585</v>
      </c>
      <c r="D128" s="438">
        <v>5894.1160922566705</v>
      </c>
      <c r="E128" s="438">
        <v>8966.8790000000008</v>
      </c>
      <c r="F128" s="438">
        <v>5991.4995145000012</v>
      </c>
      <c r="G128" s="438">
        <v>3342.8368499999997</v>
      </c>
      <c r="H128" s="438">
        <v>4902.1145478081944</v>
      </c>
      <c r="I128" s="471">
        <f t="shared" si="3"/>
        <v>65.732080161410352</v>
      </c>
      <c r="J128" s="131"/>
    </row>
    <row r="129" spans="2:10" ht="11.25" customHeight="1">
      <c r="B129" s="132"/>
      <c r="C129" s="437" t="s">
        <v>586</v>
      </c>
      <c r="D129" s="438">
        <v>5059.5934104303269</v>
      </c>
      <c r="E129" s="438">
        <v>8966.8790000000008</v>
      </c>
      <c r="F129" s="438">
        <v>5001.6261843999991</v>
      </c>
      <c r="G129" s="438">
        <v>2772.1156999999998</v>
      </c>
      <c r="H129" s="438">
        <v>4166.4623175741463</v>
      </c>
      <c r="I129" s="471">
        <f t="shared" si="3"/>
        <v>56.425356140417712</v>
      </c>
      <c r="J129" s="131"/>
    </row>
    <row r="130" spans="2:10" ht="11.25" customHeight="1">
      <c r="B130" s="132"/>
      <c r="C130" s="437" t="s">
        <v>587</v>
      </c>
      <c r="D130" s="438">
        <v>4178.4303696017887</v>
      </c>
      <c r="E130" s="438">
        <v>8966.8790000000008</v>
      </c>
      <c r="F130" s="438">
        <v>4272.526660743044</v>
      </c>
      <c r="G130" s="438">
        <v>2531.3451579999996</v>
      </c>
      <c r="H130" s="438">
        <v>3604.6411075156589</v>
      </c>
      <c r="I130" s="471">
        <f t="shared" si="3"/>
        <v>46.598491733877403</v>
      </c>
      <c r="J130" s="131"/>
    </row>
    <row r="131" spans="2:10" ht="11.25" customHeight="1">
      <c r="B131" s="132"/>
      <c r="C131" s="437" t="s">
        <v>588</v>
      </c>
      <c r="D131" s="438">
        <v>4428.9658045502138</v>
      </c>
      <c r="E131" s="438">
        <v>8966.8790000000008</v>
      </c>
      <c r="F131" s="438">
        <v>4753.4224391999978</v>
      </c>
      <c r="G131" s="438">
        <v>2356.7142063999991</v>
      </c>
      <c r="H131" s="438">
        <v>3510.7440170659961</v>
      </c>
      <c r="I131" s="471">
        <f t="shared" si="3"/>
        <v>49.392501053601968</v>
      </c>
      <c r="J131" s="131"/>
    </row>
    <row r="132" spans="2:10" ht="11.25" customHeight="1">
      <c r="B132" s="132"/>
      <c r="C132" s="437" t="s">
        <v>589</v>
      </c>
      <c r="D132" s="438">
        <v>4637.9440794489328</v>
      </c>
      <c r="E132" s="438">
        <v>8966.8790000000008</v>
      </c>
      <c r="F132" s="438">
        <v>5687.1212572999975</v>
      </c>
      <c r="G132" s="438">
        <v>2591.6229609000011</v>
      </c>
      <c r="H132" s="438">
        <v>3986.0903889018891</v>
      </c>
      <c r="I132" s="471">
        <f t="shared" si="3"/>
        <v>51.723058596518726</v>
      </c>
      <c r="J132" s="131"/>
    </row>
    <row r="133" spans="2:10" ht="11.25" customHeight="1">
      <c r="B133" s="132"/>
      <c r="C133" s="463" t="s">
        <v>590</v>
      </c>
      <c r="D133" s="464">
        <v>5563.5562531958485</v>
      </c>
      <c r="E133" s="464">
        <v>8966.8790000000008</v>
      </c>
      <c r="F133" s="464">
        <v>6560.3842080000004</v>
      </c>
      <c r="G133" s="464">
        <v>2541.2798670000002</v>
      </c>
      <c r="H133" s="464">
        <v>4381.7776991927913</v>
      </c>
      <c r="I133" s="478">
        <f t="shared" si="3"/>
        <v>62.045626501660699</v>
      </c>
      <c r="J133" s="131"/>
    </row>
    <row r="134" spans="2:10" ht="11.25" customHeight="1">
      <c r="B134" s="112"/>
      <c r="C134" s="134"/>
      <c r="D134"/>
      <c r="E134" s="135"/>
      <c r="F134" s="135"/>
      <c r="G134" s="135"/>
      <c r="H134" s="135"/>
      <c r="I134" s="135"/>
      <c r="J134" s="135"/>
    </row>
    <row r="135" spans="2:10" ht="11.25" customHeight="1">
      <c r="B135" s="112"/>
      <c r="C135" s="128" t="s">
        <v>592</v>
      </c>
      <c r="D135" s="129"/>
      <c r="E135" s="129"/>
      <c r="F135" s="129"/>
      <c r="G135" s="116"/>
      <c r="H135" s="116"/>
      <c r="I135" s="130"/>
      <c r="J135" s="130"/>
    </row>
    <row r="136" spans="2:10" ht="11.25" customHeight="1">
      <c r="B136" s="112"/>
      <c r="C136" s="431"/>
      <c r="D136" s="432"/>
      <c r="E136" s="432" t="s">
        <v>166</v>
      </c>
      <c r="F136" s="1098" t="s">
        <v>167</v>
      </c>
      <c r="G136" s="1098"/>
      <c r="H136" s="1098"/>
      <c r="I136" s="1099" t="s">
        <v>168</v>
      </c>
      <c r="J136" s="130"/>
    </row>
    <row r="137" spans="2:10" ht="11.25" customHeight="1">
      <c r="B137" s="112"/>
      <c r="C137" s="433"/>
      <c r="D137" s="434" t="s">
        <v>169</v>
      </c>
      <c r="E137" s="434" t="s">
        <v>170</v>
      </c>
      <c r="F137" s="434" t="s">
        <v>171</v>
      </c>
      <c r="G137" s="434" t="s">
        <v>172</v>
      </c>
      <c r="H137" s="434" t="s">
        <v>173</v>
      </c>
      <c r="I137" s="1100"/>
      <c r="J137" s="130"/>
    </row>
    <row r="138" spans="2:10" ht="3" customHeight="1">
      <c r="B138" s="112"/>
      <c r="C138" s="435" t="s">
        <v>174</v>
      </c>
      <c r="D138" s="436">
        <v>4807.3990000000003</v>
      </c>
      <c r="E138" s="436">
        <v>9571.1919999999991</v>
      </c>
      <c r="F138" s="436">
        <v>6809.9</v>
      </c>
      <c r="G138" s="436">
        <v>2158.8000000000002</v>
      </c>
      <c r="H138" s="436">
        <v>4565.714662503784</v>
      </c>
      <c r="I138" s="480">
        <f>(D138/E138)*100</f>
        <v>50.227798167668148</v>
      </c>
      <c r="J138" s="131"/>
    </row>
    <row r="139" spans="2:10" ht="11.25" customHeight="1">
      <c r="B139" s="132"/>
      <c r="C139" s="437" t="s">
        <v>377</v>
      </c>
      <c r="D139" s="438">
        <v>5538.3239999999996</v>
      </c>
      <c r="E139" s="438">
        <v>9571.1919999999991</v>
      </c>
      <c r="F139" s="438">
        <v>6864.7</v>
      </c>
      <c r="G139" s="438">
        <v>2351.4</v>
      </c>
      <c r="H139" s="438">
        <v>5027.6917490903606</v>
      </c>
      <c r="I139" s="471">
        <f t="shared" ref="I139:I186" si="4">(D139/E139)*100</f>
        <v>57.864516770742867</v>
      </c>
      <c r="J139" s="131"/>
    </row>
    <row r="140" spans="2:10" ht="11.25" customHeight="1">
      <c r="B140" s="132"/>
      <c r="C140" s="437" t="s">
        <v>378</v>
      </c>
      <c r="D140" s="438">
        <v>5988.4196330000004</v>
      </c>
      <c r="E140" s="438">
        <v>9571.1919999999991</v>
      </c>
      <c r="F140" s="438">
        <v>7246.5</v>
      </c>
      <c r="G140" s="438">
        <v>2410.6999999999998</v>
      </c>
      <c r="H140" s="438">
        <v>5248.5424316472381</v>
      </c>
      <c r="I140" s="471">
        <f t="shared" si="4"/>
        <v>62.567124690425189</v>
      </c>
      <c r="J140" s="131"/>
    </row>
    <row r="141" spans="2:10" ht="11.25" customHeight="1">
      <c r="B141" s="132"/>
      <c r="C141" s="437" t="s">
        <v>379</v>
      </c>
      <c r="D141" s="438">
        <v>6171.9379669999998</v>
      </c>
      <c r="E141" s="438">
        <v>9571.1919999999991</v>
      </c>
      <c r="F141" s="438">
        <v>7313.9</v>
      </c>
      <c r="G141" s="438">
        <v>2469.4</v>
      </c>
      <c r="H141" s="438">
        <v>5439.3764274286013</v>
      </c>
      <c r="I141" s="471">
        <f t="shared" si="4"/>
        <v>64.484527810120213</v>
      </c>
      <c r="J141" s="131"/>
    </row>
    <row r="142" spans="2:10" ht="11.25" customHeight="1">
      <c r="B142" s="132"/>
      <c r="C142" s="437" t="s">
        <v>380</v>
      </c>
      <c r="D142" s="438">
        <v>6338.8201060000001</v>
      </c>
      <c r="E142" s="438">
        <v>9571.1919999999991</v>
      </c>
      <c r="F142" s="438">
        <v>7484.9</v>
      </c>
      <c r="G142" s="438">
        <v>2663.3</v>
      </c>
      <c r="H142" s="438">
        <v>5583.8066566443458</v>
      </c>
      <c r="I142" s="471">
        <f t="shared" si="4"/>
        <v>66.228115641186605</v>
      </c>
      <c r="J142" s="131"/>
    </row>
    <row r="143" spans="2:10" ht="11.25" customHeight="1">
      <c r="B143" s="132"/>
      <c r="C143" s="437" t="s">
        <v>381</v>
      </c>
      <c r="D143" s="438">
        <v>6472.1755350000003</v>
      </c>
      <c r="E143" s="438">
        <v>9571.1919999999991</v>
      </c>
      <c r="F143" s="438">
        <v>7510.6</v>
      </c>
      <c r="G143" s="438">
        <v>2713.6</v>
      </c>
      <c r="H143" s="438">
        <v>5600.2846623792075</v>
      </c>
      <c r="I143" s="471">
        <f t="shared" si="4"/>
        <v>67.621415754693885</v>
      </c>
      <c r="J143" s="131"/>
    </row>
    <row r="144" spans="2:10" ht="11.25" customHeight="1">
      <c r="B144" s="132"/>
      <c r="C144" s="437" t="s">
        <v>382</v>
      </c>
      <c r="D144" s="438">
        <v>6194.3038269999997</v>
      </c>
      <c r="E144" s="438">
        <v>9571.1919999999991</v>
      </c>
      <c r="F144" s="438">
        <v>7257.7</v>
      </c>
      <c r="G144" s="438">
        <v>2562.4</v>
      </c>
      <c r="H144" s="438">
        <v>5391.0828807025819</v>
      </c>
      <c r="I144" s="471">
        <f t="shared" si="4"/>
        <v>64.718206750005649</v>
      </c>
      <c r="J144" s="131"/>
    </row>
    <row r="145" spans="2:10" ht="11.25" customHeight="1">
      <c r="B145" s="132"/>
      <c r="C145" s="437" t="s">
        <v>383</v>
      </c>
      <c r="D145" s="438">
        <v>5791.2575360000001</v>
      </c>
      <c r="E145" s="438">
        <v>9571.1919999999991</v>
      </c>
      <c r="F145" s="438">
        <v>6659.9</v>
      </c>
      <c r="G145" s="438">
        <v>2256.1</v>
      </c>
      <c r="H145" s="438">
        <v>5051.2893520549505</v>
      </c>
      <c r="I145" s="471">
        <f t="shared" si="4"/>
        <v>60.507171269785417</v>
      </c>
      <c r="J145" s="131"/>
    </row>
    <row r="146" spans="2:10" ht="11.25" customHeight="1">
      <c r="B146" s="132"/>
      <c r="C146" s="437" t="s">
        <v>384</v>
      </c>
      <c r="D146" s="438">
        <v>5181.8994780000003</v>
      </c>
      <c r="E146" s="438">
        <v>9571.1919999999991</v>
      </c>
      <c r="F146" s="438">
        <v>6211.9</v>
      </c>
      <c r="G146" s="438">
        <v>2133.6</v>
      </c>
      <c r="H146" s="438">
        <v>4715.0613724530649</v>
      </c>
      <c r="I146" s="471">
        <f t="shared" si="4"/>
        <v>54.140586438972292</v>
      </c>
      <c r="J146" s="131"/>
    </row>
    <row r="147" spans="2:10" ht="11.25" customHeight="1">
      <c r="B147" s="132"/>
      <c r="C147" s="437" t="s">
        <v>385</v>
      </c>
      <c r="D147" s="438">
        <v>4778.18408</v>
      </c>
      <c r="E147" s="438">
        <v>9571.1919999999991</v>
      </c>
      <c r="F147" s="438">
        <v>5951.6</v>
      </c>
      <c r="G147" s="438">
        <v>2050.8000000000002</v>
      </c>
      <c r="H147" s="438">
        <v>4496.3058503256616</v>
      </c>
      <c r="I147" s="471">
        <f t="shared" si="4"/>
        <v>49.922560115814214</v>
      </c>
      <c r="J147" s="131"/>
    </row>
    <row r="148" spans="2:10" ht="11.25" customHeight="1">
      <c r="B148" s="132"/>
      <c r="C148" s="437" t="s">
        <v>386</v>
      </c>
      <c r="D148" s="438">
        <v>4491.0809689999996</v>
      </c>
      <c r="E148" s="438">
        <v>9571.1919999999991</v>
      </c>
      <c r="F148" s="438">
        <v>5596.9</v>
      </c>
      <c r="G148" s="438">
        <v>1931.8</v>
      </c>
      <c r="H148" s="438">
        <v>4397.9308659302278</v>
      </c>
      <c r="I148" s="471">
        <f t="shared" si="4"/>
        <v>46.922901233200633</v>
      </c>
      <c r="J148" s="131"/>
    </row>
    <row r="149" spans="2:10" ht="11.25" customHeight="1">
      <c r="B149" s="132"/>
      <c r="C149" s="437" t="s">
        <v>387</v>
      </c>
      <c r="D149" s="438">
        <v>4266.2191039999998</v>
      </c>
      <c r="E149" s="438">
        <v>9571.1919999999991</v>
      </c>
      <c r="F149" s="438">
        <v>5904.6</v>
      </c>
      <c r="G149" s="438">
        <v>1932.5</v>
      </c>
      <c r="H149" s="438">
        <v>4429.5623157946866</v>
      </c>
      <c r="I149" s="471">
        <f t="shared" si="4"/>
        <v>44.57354009824482</v>
      </c>
      <c r="J149" s="131"/>
    </row>
    <row r="150" spans="2:10" ht="11.25" customHeight="1">
      <c r="B150" s="132"/>
      <c r="C150" s="437" t="s">
        <v>388</v>
      </c>
      <c r="D150" s="438">
        <v>3842.967768</v>
      </c>
      <c r="E150" s="438">
        <v>9571.1919999999991</v>
      </c>
      <c r="F150" s="438">
        <v>6884.1</v>
      </c>
      <c r="G150" s="438">
        <v>2223.5</v>
      </c>
      <c r="H150" s="438">
        <v>4682.6161325037838</v>
      </c>
      <c r="I150" s="471">
        <f t="shared" si="4"/>
        <v>40.151401915247341</v>
      </c>
      <c r="J150" s="131"/>
    </row>
    <row r="151" spans="2:10" ht="11.25" customHeight="1">
      <c r="B151" s="132"/>
      <c r="C151" s="437" t="s">
        <v>398</v>
      </c>
      <c r="D151" s="438">
        <v>3362.6408449999999</v>
      </c>
      <c r="E151" s="438">
        <v>9571.1919999999991</v>
      </c>
      <c r="F151" s="438">
        <v>6886.6</v>
      </c>
      <c r="G151" s="438">
        <v>2402.8000000000002</v>
      </c>
      <c r="H151" s="438">
        <v>5079.2061890903606</v>
      </c>
      <c r="I151" s="471">
        <f t="shared" si="4"/>
        <v>35.13293689020135</v>
      </c>
      <c r="J151" s="131"/>
    </row>
    <row r="152" spans="2:10" ht="11.25" customHeight="1">
      <c r="B152" s="132"/>
      <c r="C152" s="437" t="s">
        <v>399</v>
      </c>
      <c r="D152" s="438">
        <v>3588.3883019999998</v>
      </c>
      <c r="E152" s="438">
        <v>9571.1919999999991</v>
      </c>
      <c r="F152" s="438">
        <v>7216.8</v>
      </c>
      <c r="G152" s="438">
        <v>2457.4</v>
      </c>
      <c r="H152" s="438">
        <v>5302.1271412972383</v>
      </c>
      <c r="I152" s="471">
        <f t="shared" si="4"/>
        <v>37.491550707581673</v>
      </c>
      <c r="J152" s="131"/>
    </row>
    <row r="153" spans="2:10" ht="11.25" customHeight="1">
      <c r="B153" s="132"/>
      <c r="C153" s="437" t="s">
        <v>400</v>
      </c>
      <c r="D153" s="438">
        <v>3420.563666</v>
      </c>
      <c r="E153" s="438">
        <v>9571.1919999999991</v>
      </c>
      <c r="F153" s="438">
        <v>7263.5</v>
      </c>
      <c r="G153" s="438">
        <v>2506.6</v>
      </c>
      <c r="H153" s="438">
        <v>5499.122125778601</v>
      </c>
      <c r="I153" s="471">
        <f t="shared" si="4"/>
        <v>35.738115649545016</v>
      </c>
      <c r="J153" s="131"/>
    </row>
    <row r="154" spans="2:10" ht="11.25" customHeight="1">
      <c r="B154" s="132"/>
      <c r="C154" s="437" t="s">
        <v>401</v>
      </c>
      <c r="D154" s="438">
        <v>3293.934045</v>
      </c>
      <c r="E154" s="438">
        <v>9571.1919999999991</v>
      </c>
      <c r="F154" s="438">
        <v>7423.6</v>
      </c>
      <c r="G154" s="438">
        <v>2698.4</v>
      </c>
      <c r="H154" s="438">
        <v>5645.6751819443461</v>
      </c>
      <c r="I154" s="471">
        <f t="shared" si="4"/>
        <v>34.415086908715239</v>
      </c>
      <c r="J154" s="131"/>
    </row>
    <row r="155" spans="2:10" ht="11.25" customHeight="1">
      <c r="B155" s="132"/>
      <c r="C155" s="437" t="s">
        <v>402</v>
      </c>
      <c r="D155" s="438">
        <v>3137.2215369999999</v>
      </c>
      <c r="E155" s="438">
        <v>9571.1919999999991</v>
      </c>
      <c r="F155" s="438">
        <v>7459.3</v>
      </c>
      <c r="G155" s="438">
        <v>2747.3</v>
      </c>
      <c r="H155" s="438">
        <v>5658.8669111292083</v>
      </c>
      <c r="I155" s="471">
        <f t="shared" si="4"/>
        <v>32.777751579949502</v>
      </c>
      <c r="J155" s="131"/>
    </row>
    <row r="156" spans="2:10" ht="11.25" customHeight="1">
      <c r="B156" s="132"/>
      <c r="C156" s="437" t="s">
        <v>403</v>
      </c>
      <c r="D156" s="438">
        <v>2932.1777889999998</v>
      </c>
      <c r="E156" s="438">
        <v>9571.1919999999991</v>
      </c>
      <c r="F156" s="438">
        <v>7226.9</v>
      </c>
      <c r="G156" s="438">
        <v>2597.9</v>
      </c>
      <c r="H156" s="438">
        <v>5448.1183920525818</v>
      </c>
      <c r="I156" s="471">
        <f t="shared" si="4"/>
        <v>30.635450516508289</v>
      </c>
      <c r="J156" s="131"/>
    </row>
    <row r="157" spans="2:10" ht="11.25" customHeight="1">
      <c r="B157" s="132"/>
      <c r="C157" s="437" t="s">
        <v>404</v>
      </c>
      <c r="D157" s="438">
        <v>2852.0756940000001</v>
      </c>
      <c r="E157" s="438">
        <v>9571.1919999999991</v>
      </c>
      <c r="F157" s="438">
        <v>6640.1</v>
      </c>
      <c r="G157" s="438">
        <v>2301.1999999999998</v>
      </c>
      <c r="H157" s="438">
        <v>5107.3149488549516</v>
      </c>
      <c r="I157" s="471">
        <f t="shared" si="4"/>
        <v>29.798542271432858</v>
      </c>
      <c r="J157" s="131"/>
    </row>
    <row r="158" spans="2:10" ht="11.25" customHeight="1">
      <c r="B158" s="132"/>
      <c r="C158" s="437" t="s">
        <v>405</v>
      </c>
      <c r="D158" s="438">
        <v>2711.7360039999999</v>
      </c>
      <c r="E158" s="438">
        <v>9571.1919999999991</v>
      </c>
      <c r="F158" s="438">
        <v>6202.8</v>
      </c>
      <c r="G158" s="438">
        <v>2171</v>
      </c>
      <c r="H158" s="438">
        <v>4753.0616263530646</v>
      </c>
      <c r="I158" s="471">
        <f t="shared" si="4"/>
        <v>28.332270463281901</v>
      </c>
      <c r="J158" s="131"/>
    </row>
    <row r="159" spans="2:10" ht="11.25" customHeight="1">
      <c r="B159" s="132"/>
      <c r="C159" s="437" t="s">
        <v>406</v>
      </c>
      <c r="D159" s="438">
        <v>2559.9116119999999</v>
      </c>
      <c r="E159" s="438">
        <v>9571.1919999999991</v>
      </c>
      <c r="F159" s="438">
        <v>5963.5</v>
      </c>
      <c r="G159" s="438">
        <v>2093.6</v>
      </c>
      <c r="H159" s="438">
        <v>4534.6984143256614</v>
      </c>
      <c r="I159" s="471">
        <f t="shared" si="4"/>
        <v>26.746006265468292</v>
      </c>
      <c r="J159" s="131"/>
    </row>
    <row r="160" spans="2:10" ht="11.25" customHeight="1">
      <c r="B160" s="132"/>
      <c r="C160" s="437" t="s">
        <v>407</v>
      </c>
      <c r="D160" s="438">
        <v>2387.5507379999999</v>
      </c>
      <c r="E160" s="438">
        <v>9571.1919999999991</v>
      </c>
      <c r="F160" s="438">
        <v>5616.4</v>
      </c>
      <c r="G160" s="438">
        <v>1987.6</v>
      </c>
      <c r="H160" s="438">
        <v>4439.1964343802283</v>
      </c>
      <c r="I160" s="471">
        <f t="shared" si="4"/>
        <v>24.94517650466107</v>
      </c>
      <c r="J160" s="131"/>
    </row>
    <row r="161" spans="2:10" ht="11.25" customHeight="1">
      <c r="B161" s="132"/>
      <c r="C161" s="437" t="s">
        <v>408</v>
      </c>
      <c r="D161" s="438">
        <v>2182.0449349999999</v>
      </c>
      <c r="E161" s="438">
        <v>9571.1919999999991</v>
      </c>
      <c r="F161" s="438">
        <v>5933.7</v>
      </c>
      <c r="G161" s="438">
        <v>1990.9</v>
      </c>
      <c r="H161" s="438">
        <v>4462.4561509946861</v>
      </c>
      <c r="I161" s="471">
        <f t="shared" si="4"/>
        <v>22.798047881601374</v>
      </c>
      <c r="J161" s="131"/>
    </row>
    <row r="162" spans="2:10" ht="11.25" customHeight="1">
      <c r="B162" s="132"/>
      <c r="C162" s="511" t="s">
        <v>409</v>
      </c>
      <c r="D162" s="438">
        <v>2266.7847160000001</v>
      </c>
      <c r="E162" s="438">
        <v>9571.1919999999991</v>
      </c>
      <c r="F162" s="438">
        <v>6958.3</v>
      </c>
      <c r="G162" s="438">
        <v>2288.3000000000002</v>
      </c>
      <c r="H162" s="438">
        <v>4646.9699609037834</v>
      </c>
      <c r="I162" s="471">
        <f t="shared" si="4"/>
        <v>23.683410760122673</v>
      </c>
      <c r="J162" s="131"/>
    </row>
    <row r="163" spans="2:10" ht="11.25" customHeight="1">
      <c r="B163" s="132"/>
      <c r="C163" s="511" t="s">
        <v>445</v>
      </c>
      <c r="D163" s="438">
        <v>2184.7758279999998</v>
      </c>
      <c r="E163" s="438">
        <v>9571.1919999999991</v>
      </c>
      <c r="F163" s="438">
        <v>6908.4921599999989</v>
      </c>
      <c r="G163" s="438">
        <v>2454.29196</v>
      </c>
      <c r="H163" s="438">
        <v>4950.631031340361</v>
      </c>
      <c r="I163" s="471">
        <f t="shared" si="4"/>
        <v>22.826580304731113</v>
      </c>
      <c r="J163" s="131"/>
    </row>
    <row r="164" spans="2:10" ht="11.25" customHeight="1">
      <c r="B164" s="132"/>
      <c r="C164" s="511" t="s">
        <v>446</v>
      </c>
      <c r="D164" s="438">
        <v>2138.257912</v>
      </c>
      <c r="E164" s="438">
        <v>9571.1919999999991</v>
      </c>
      <c r="F164" s="438">
        <v>7187.1752620000016</v>
      </c>
      <c r="G164" s="438">
        <v>2504.048940000001</v>
      </c>
      <c r="H164" s="438">
        <v>5168.9511643972382</v>
      </c>
      <c r="I164" s="471">
        <f t="shared" si="4"/>
        <v>22.34056021444351</v>
      </c>
      <c r="J164" s="131"/>
    </row>
    <row r="165" spans="2:10" ht="11.25" customHeight="1">
      <c r="B165" s="132"/>
      <c r="C165" s="511" t="s">
        <v>447</v>
      </c>
      <c r="D165" s="438">
        <v>3731.169668</v>
      </c>
      <c r="E165" s="438">
        <v>9571.1919999999991</v>
      </c>
      <c r="F165" s="438">
        <v>7213.1354259999989</v>
      </c>
      <c r="G165" s="438">
        <v>2543.8249800000003</v>
      </c>
      <c r="H165" s="438">
        <v>5357.1720690786015</v>
      </c>
      <c r="I165" s="471">
        <f t="shared" si="4"/>
        <v>38.983333194026407</v>
      </c>
      <c r="J165" s="131"/>
    </row>
    <row r="166" spans="2:10" ht="11.25" customHeight="1">
      <c r="B166" s="132"/>
      <c r="C166" s="511" t="s">
        <v>448</v>
      </c>
      <c r="D166" s="438">
        <v>4821.6129769999998</v>
      </c>
      <c r="E166" s="438">
        <v>9571.1919999999991</v>
      </c>
      <c r="F166" s="438">
        <v>7362.3373999999994</v>
      </c>
      <c r="G166" s="438">
        <v>2733.4783500000008</v>
      </c>
      <c r="H166" s="438">
        <v>5513.1861241943461</v>
      </c>
      <c r="I166" s="471">
        <f t="shared" si="4"/>
        <v>50.37630607556509</v>
      </c>
      <c r="J166" s="131"/>
    </row>
    <row r="167" spans="2:10" ht="11.25" customHeight="1">
      <c r="B167" s="132"/>
      <c r="C167" s="511" t="s">
        <v>449</v>
      </c>
      <c r="D167" s="438">
        <v>5003.5802000000003</v>
      </c>
      <c r="E167" s="438">
        <v>9571.1919999999991</v>
      </c>
      <c r="F167" s="438">
        <v>7407.9952199999971</v>
      </c>
      <c r="G167" s="438">
        <v>2770.1297768500008</v>
      </c>
      <c r="H167" s="438">
        <v>5528.5919879792082</v>
      </c>
      <c r="I167" s="471">
        <f t="shared" si="4"/>
        <v>52.277503157391479</v>
      </c>
      <c r="J167" s="131"/>
    </row>
    <row r="168" spans="2:10" ht="11.25" customHeight="1">
      <c r="B168" s="132"/>
      <c r="C168" s="511" t="s">
        <v>450</v>
      </c>
      <c r="D168" s="438">
        <v>4953.5781610000004</v>
      </c>
      <c r="E168" s="438">
        <v>9571.1919999999991</v>
      </c>
      <c r="F168" s="438">
        <v>7196.0134899999994</v>
      </c>
      <c r="G168" s="438">
        <v>2618.1798654500008</v>
      </c>
      <c r="H168" s="438">
        <v>5309.409809502582</v>
      </c>
      <c r="I168" s="471">
        <f t="shared" si="4"/>
        <v>51.755080882297634</v>
      </c>
      <c r="J168" s="131"/>
    </row>
    <row r="169" spans="2:10" ht="11.25" customHeight="1">
      <c r="B169" s="132"/>
      <c r="C169" s="511" t="s">
        <v>451</v>
      </c>
      <c r="D169" s="438">
        <v>4520.7186919999995</v>
      </c>
      <c r="E169" s="438">
        <v>9571.1919999999991</v>
      </c>
      <c r="F169" s="438">
        <v>6620.3645899999992</v>
      </c>
      <c r="G169" s="438">
        <v>2333.2576888099029</v>
      </c>
      <c r="H169" s="438">
        <v>4976.1824135549514</v>
      </c>
      <c r="I169" s="471">
        <f t="shared" si="4"/>
        <v>47.232556739014328</v>
      </c>
      <c r="J169" s="131"/>
    </row>
    <row r="170" spans="2:10" ht="11.25" customHeight="1">
      <c r="B170" s="132"/>
      <c r="C170" s="511" t="s">
        <v>452</v>
      </c>
      <c r="D170" s="438">
        <v>4142.8291356673335</v>
      </c>
      <c r="E170" s="438">
        <v>9571.1919999999991</v>
      </c>
      <c r="F170" s="438">
        <v>6193.5990699999984</v>
      </c>
      <c r="G170" s="438">
        <v>2201.8206451061278</v>
      </c>
      <c r="H170" s="438">
        <v>4626.3975465530648</v>
      </c>
      <c r="I170" s="471">
        <f t="shared" si="4"/>
        <v>43.284359311435125</v>
      </c>
      <c r="J170" s="131"/>
    </row>
    <row r="171" spans="2:10" ht="11.25" customHeight="1">
      <c r="B171" s="132"/>
      <c r="C171" s="511" t="s">
        <v>453</v>
      </c>
      <c r="D171" s="438">
        <v>3700.7442042497601</v>
      </c>
      <c r="E171" s="438">
        <v>9571.1919999999991</v>
      </c>
      <c r="F171" s="438">
        <v>5975.3806900000018</v>
      </c>
      <c r="G171" s="438">
        <v>2124.9577172513209</v>
      </c>
      <c r="H171" s="438">
        <v>4408.5786349256614</v>
      </c>
      <c r="I171" s="471">
        <f t="shared" si="4"/>
        <v>38.665447357547109</v>
      </c>
      <c r="J171" s="131"/>
    </row>
    <row r="172" spans="2:10" ht="11.25" customHeight="1">
      <c r="B172" s="132"/>
      <c r="C172" s="511" t="s">
        <v>454</v>
      </c>
      <c r="D172" s="438">
        <v>3530.7044902846792</v>
      </c>
      <c r="E172" s="438">
        <v>9571.1919999999991</v>
      </c>
      <c r="F172" s="438">
        <v>5635.8736320000007</v>
      </c>
      <c r="G172" s="438">
        <v>2020.3433047604576</v>
      </c>
      <c r="H172" s="438">
        <v>4309.2442112802291</v>
      </c>
      <c r="I172" s="471">
        <f t="shared" si="4"/>
        <v>36.888869121888682</v>
      </c>
      <c r="J172" s="131"/>
    </row>
    <row r="173" spans="2:10" ht="11.25" customHeight="1">
      <c r="B173" s="132"/>
      <c r="C173" s="511" t="s">
        <v>455</v>
      </c>
      <c r="D173" s="438">
        <v>3434.9973521005491</v>
      </c>
      <c r="E173" s="438">
        <v>9571.1919999999991</v>
      </c>
      <c r="F173" s="438">
        <v>5962.7520800000002</v>
      </c>
      <c r="G173" s="438">
        <v>2015.7596267500001</v>
      </c>
      <c r="H173" s="438">
        <v>4286.3366377446864</v>
      </c>
      <c r="I173" s="471">
        <f t="shared" si="4"/>
        <v>35.888919082393805</v>
      </c>
      <c r="J173" s="131"/>
    </row>
    <row r="174" spans="2:10" ht="11.25" customHeight="1">
      <c r="B174" s="132"/>
      <c r="C174" s="511" t="s">
        <v>456</v>
      </c>
      <c r="D174" s="438">
        <v>3455.6965058076053</v>
      </c>
      <c r="E174" s="438">
        <v>9571.1919999999991</v>
      </c>
      <c r="F174" s="438">
        <v>6947.4066300000031</v>
      </c>
      <c r="G174" s="438">
        <v>2315.0317157999998</v>
      </c>
      <c r="H174" s="438">
        <v>4412.3960767037843</v>
      </c>
      <c r="I174" s="833">
        <f t="shared" si="4"/>
        <v>36.105184242543729</v>
      </c>
      <c r="J174" s="131"/>
    </row>
    <row r="175" spans="2:10" ht="11.25" customHeight="1">
      <c r="B175" s="132"/>
      <c r="C175" s="437" t="s">
        <v>512</v>
      </c>
      <c r="D175" s="438">
        <v>3358.4285563025501</v>
      </c>
      <c r="E175" s="438">
        <v>9571.1919999999991</v>
      </c>
      <c r="F175" s="438">
        <v>6907.2794519999998</v>
      </c>
      <c r="G175" s="438">
        <v>2467.8187514000006</v>
      </c>
      <c r="H175" s="438">
        <v>4714.4452147403599</v>
      </c>
      <c r="I175" s="471">
        <f t="shared" si="4"/>
        <v>35.088926816038693</v>
      </c>
      <c r="J175" s="131"/>
    </row>
    <row r="176" spans="2:10" ht="11.25" customHeight="1">
      <c r="B176" s="132"/>
      <c r="C176" s="437" t="s">
        <v>513</v>
      </c>
      <c r="D176" s="438">
        <v>3549.4836203044902</v>
      </c>
      <c r="E176" s="438">
        <v>9571.1919999999991</v>
      </c>
      <c r="F176" s="438">
        <v>7157.5153520000003</v>
      </c>
      <c r="G176" s="438">
        <v>2513.8141556000005</v>
      </c>
      <c r="H176" s="438">
        <v>4923.356763997238</v>
      </c>
      <c r="I176" s="471">
        <f t="shared" si="4"/>
        <v>37.085073837245041</v>
      </c>
      <c r="J176" s="131"/>
    </row>
    <row r="177" spans="2:10" ht="11.25" customHeight="1">
      <c r="B177" s="132"/>
      <c r="C177" s="437" t="s">
        <v>514</v>
      </c>
      <c r="D177" s="438">
        <v>3602.3887427090699</v>
      </c>
      <c r="E177" s="438">
        <v>9571.1919999999991</v>
      </c>
      <c r="F177" s="438">
        <v>7162.7646259999992</v>
      </c>
      <c r="G177" s="438">
        <v>2581.0395700000004</v>
      </c>
      <c r="H177" s="438">
        <v>5193.8553364786021</v>
      </c>
      <c r="I177" s="471">
        <f t="shared" si="4"/>
        <v>37.63782758416162</v>
      </c>
      <c r="J177" s="131"/>
    </row>
    <row r="178" spans="2:10" ht="11.25" customHeight="1">
      <c r="B178" s="132"/>
      <c r="C178" s="437" t="s">
        <v>515</v>
      </c>
      <c r="D178" s="438">
        <v>3633.5000759480399</v>
      </c>
      <c r="E178" s="438">
        <v>9571.1919999999991</v>
      </c>
      <c r="F178" s="438">
        <v>7301.0337899999995</v>
      </c>
      <c r="G178" s="438">
        <v>2768.5539600000006</v>
      </c>
      <c r="H178" s="438">
        <v>5395.8253330443458</v>
      </c>
      <c r="I178" s="471">
        <f t="shared" si="4"/>
        <v>37.962879398386747</v>
      </c>
      <c r="J178" s="131"/>
    </row>
    <row r="179" spans="2:10" ht="11.25" customHeight="1">
      <c r="B179" s="132"/>
      <c r="C179" s="437" t="s">
        <v>516</v>
      </c>
      <c r="D179" s="438">
        <v>3657.5906520149301</v>
      </c>
      <c r="E179" s="438">
        <v>9571.1919999999991</v>
      </c>
      <c r="F179" s="438">
        <v>7356.7126999999982</v>
      </c>
      <c r="G179" s="438">
        <v>2792.9940537000007</v>
      </c>
      <c r="H179" s="438">
        <v>5416.2617979792076</v>
      </c>
      <c r="I179" s="471">
        <f t="shared" si="4"/>
        <v>38.214578205253126</v>
      </c>
      <c r="J179" s="131"/>
    </row>
    <row r="180" spans="2:10" ht="11.25" customHeight="1">
      <c r="B180" s="132"/>
      <c r="C180" s="437" t="s">
        <v>517</v>
      </c>
      <c r="D180" s="438">
        <v>3495.65703863612</v>
      </c>
      <c r="E180" s="438">
        <v>9571.1919999999991</v>
      </c>
      <c r="F180" s="438">
        <v>7165.1548799999991</v>
      </c>
      <c r="G180" s="438">
        <v>2638.448914900001</v>
      </c>
      <c r="H180" s="438">
        <v>5208.6970375525807</v>
      </c>
      <c r="I180" s="471">
        <f t="shared" si="4"/>
        <v>36.522692666034914</v>
      </c>
      <c r="J180" s="131"/>
    </row>
    <row r="181" spans="2:10" ht="11.25" customHeight="1">
      <c r="B181" s="132"/>
      <c r="C181" s="437" t="s">
        <v>518</v>
      </c>
      <c r="D181" s="438">
        <v>3221.8746354104501</v>
      </c>
      <c r="E181" s="438">
        <v>9571.1919999999991</v>
      </c>
      <c r="F181" s="438">
        <v>6600.6023499999992</v>
      </c>
      <c r="G181" s="438">
        <v>2365.3141135099031</v>
      </c>
      <c r="H181" s="438">
        <v>4888.761548154951</v>
      </c>
      <c r="I181" s="471">
        <f t="shared" si="4"/>
        <v>33.662208797090791</v>
      </c>
      <c r="J181" s="131"/>
    </row>
    <row r="182" spans="2:10" ht="11.25" customHeight="1">
      <c r="B182" s="132"/>
      <c r="C182" s="437" t="s">
        <v>519</v>
      </c>
      <c r="D182" s="438">
        <v>3018.1644599629299</v>
      </c>
      <c r="E182" s="438">
        <v>9571.1919999999991</v>
      </c>
      <c r="F182" s="438">
        <v>6184.4315399999987</v>
      </c>
      <c r="G182" s="438">
        <v>2232.6028053061282</v>
      </c>
      <c r="H182" s="438">
        <v>4544.4887633364315</v>
      </c>
      <c r="I182" s="471">
        <f t="shared" si="4"/>
        <v>31.533840925591399</v>
      </c>
      <c r="J182" s="131"/>
    </row>
    <row r="183" spans="2:10" ht="11.25" customHeight="1">
      <c r="B183" s="132"/>
      <c r="C183" s="437" t="s">
        <v>520</v>
      </c>
      <c r="D183" s="438">
        <v>2823.9163917647102</v>
      </c>
      <c r="E183" s="438">
        <v>9571.1919999999991</v>
      </c>
      <c r="F183" s="438">
        <v>5987.2742200000021</v>
      </c>
      <c r="G183" s="438">
        <v>2156.2841778513202</v>
      </c>
      <c r="H183" s="438">
        <v>4316.2903251381485</v>
      </c>
      <c r="I183" s="471">
        <f t="shared" si="4"/>
        <v>29.504333334497002</v>
      </c>
      <c r="J183" s="131"/>
    </row>
    <row r="184" spans="2:10" ht="11.25" customHeight="1">
      <c r="B184" s="132"/>
      <c r="C184" s="437" t="s">
        <v>521</v>
      </c>
      <c r="D184" s="438">
        <v>2812.9119095373298</v>
      </c>
      <c r="E184" s="438">
        <v>9571.1919999999991</v>
      </c>
      <c r="F184" s="438">
        <v>5655.3470520000001</v>
      </c>
      <c r="G184" s="438">
        <v>2053.1014816604575</v>
      </c>
      <c r="H184" s="438">
        <v>4233.482603794464</v>
      </c>
      <c r="I184" s="471">
        <f t="shared" si="4"/>
        <v>29.389358290350149</v>
      </c>
      <c r="J184" s="131"/>
    </row>
    <row r="185" spans="2:10" ht="11.25" customHeight="1">
      <c r="B185" s="132"/>
      <c r="C185" s="437" t="s">
        <v>522</v>
      </c>
      <c r="D185" s="438">
        <v>3025.8548485731599</v>
      </c>
      <c r="E185" s="438">
        <v>9571.1919999999991</v>
      </c>
      <c r="F185" s="438">
        <v>5991.8114100000003</v>
      </c>
      <c r="G185" s="438">
        <v>2040.6353134999997</v>
      </c>
      <c r="H185" s="438">
        <v>4192.7249853497142</v>
      </c>
      <c r="I185" s="471">
        <f t="shared" si="4"/>
        <v>31.614190255227982</v>
      </c>
      <c r="J185" s="131"/>
    </row>
    <row r="186" spans="2:10" ht="11.25" customHeight="1">
      <c r="B186" s="132"/>
      <c r="C186" s="799" t="s">
        <v>523</v>
      </c>
      <c r="D186" s="438">
        <v>3556.6090954012102</v>
      </c>
      <c r="E186" s="438">
        <v>9571.1919999999991</v>
      </c>
      <c r="F186" s="438">
        <v>6936.550860000003</v>
      </c>
      <c r="G186" s="438">
        <v>2341.7515915999998</v>
      </c>
      <c r="H186" s="438">
        <v>4317.2830139941634</v>
      </c>
      <c r="I186" s="833">
        <f t="shared" si="4"/>
        <v>37.159520939515275</v>
      </c>
      <c r="J186" s="131"/>
    </row>
    <row r="187" spans="2:10" ht="11.25" customHeight="1">
      <c r="B187" s="132"/>
      <c r="C187" s="437" t="s">
        <v>579</v>
      </c>
      <c r="D187" s="438">
        <v>4154.2039724203687</v>
      </c>
      <c r="E187" s="438">
        <v>9571.1919999999991</v>
      </c>
      <c r="F187" s="438">
        <v>6906.0667440000007</v>
      </c>
      <c r="G187" s="438">
        <v>2481.3455428000002</v>
      </c>
      <c r="H187" s="438">
        <v>4605.1368345554874</v>
      </c>
      <c r="I187" s="471">
        <f t="shared" ref="I187:I198" si="5">(D187/E187)*100</f>
        <v>43.403203826862622</v>
      </c>
      <c r="J187" s="131"/>
    </row>
    <row r="188" spans="2:10" ht="11.25" customHeight="1">
      <c r="B188" s="132"/>
      <c r="C188" s="437" t="s">
        <v>580</v>
      </c>
      <c r="D188" s="438">
        <v>4316.3938224628791</v>
      </c>
      <c r="E188" s="438">
        <v>9571.1919999999991</v>
      </c>
      <c r="F188" s="438">
        <v>7177.8171060000004</v>
      </c>
      <c r="G188" s="438">
        <v>2523.5793712000004</v>
      </c>
      <c r="H188" s="438">
        <v>4817.3798570124618</v>
      </c>
      <c r="I188" s="471">
        <f t="shared" si="5"/>
        <v>45.097766531722272</v>
      </c>
      <c r="J188" s="131"/>
    </row>
    <row r="189" spans="2:10" ht="11.25" customHeight="1">
      <c r="B189" s="132"/>
      <c r="C189" s="437" t="s">
        <v>581</v>
      </c>
      <c r="D189" s="438">
        <v>4524.8493672935138</v>
      </c>
      <c r="E189" s="438">
        <v>9571.1919999999991</v>
      </c>
      <c r="F189" s="438">
        <v>7186.04421</v>
      </c>
      <c r="G189" s="438">
        <v>2618.2541600000004</v>
      </c>
      <c r="H189" s="438">
        <v>5092.1507896140547</v>
      </c>
      <c r="I189" s="471">
        <f t="shared" si="5"/>
        <v>47.275714114746776</v>
      </c>
      <c r="J189" s="131"/>
    </row>
    <row r="190" spans="2:10" ht="11.25" customHeight="1">
      <c r="B190" s="132"/>
      <c r="C190" s="437" t="s">
        <v>582</v>
      </c>
      <c r="D190" s="438">
        <v>5244.3157562851457</v>
      </c>
      <c r="E190" s="438">
        <v>9571.1919999999991</v>
      </c>
      <c r="F190" s="438">
        <v>7317.2568999999985</v>
      </c>
      <c r="G190" s="438">
        <v>2803.6295700000005</v>
      </c>
      <c r="H190" s="438">
        <v>5307.2096488417483</v>
      </c>
      <c r="I190" s="471">
        <f t="shared" si="5"/>
        <v>54.792712927346422</v>
      </c>
      <c r="J190" s="131"/>
    </row>
    <row r="191" spans="2:10" ht="11.25" customHeight="1">
      <c r="B191" s="132"/>
      <c r="C191" s="437" t="s">
        <v>583</v>
      </c>
      <c r="D191" s="438">
        <v>5525.8653117827016</v>
      </c>
      <c r="E191" s="438">
        <v>9571.1919999999991</v>
      </c>
      <c r="F191" s="438">
        <v>7369.7964999999986</v>
      </c>
      <c r="G191" s="438">
        <v>2815.8583305500006</v>
      </c>
      <c r="H191" s="438">
        <v>5344.4038425799536</v>
      </c>
      <c r="I191" s="471">
        <f t="shared" si="5"/>
        <v>57.734348154155747</v>
      </c>
      <c r="J191" s="131"/>
    </row>
    <row r="192" spans="2:10" ht="11.25" customHeight="1">
      <c r="B192" s="132"/>
      <c r="C192" s="437" t="s">
        <v>584</v>
      </c>
      <c r="D192" s="438">
        <v>5479.5255460089002</v>
      </c>
      <c r="E192" s="438">
        <v>9571.1919999999991</v>
      </c>
      <c r="F192" s="438">
        <v>7188.3735499999993</v>
      </c>
      <c r="G192" s="438">
        <v>2658.7179643500008</v>
      </c>
      <c r="H192" s="438">
        <v>5155.3503374843867</v>
      </c>
      <c r="I192" s="471">
        <f t="shared" si="5"/>
        <v>57.250189380893211</v>
      </c>
      <c r="J192" s="131"/>
    </row>
    <row r="193" spans="2:12" ht="11.25" customHeight="1">
      <c r="B193" s="132"/>
      <c r="C193" s="437" t="s">
        <v>585</v>
      </c>
      <c r="D193" s="438">
        <v>5184.1512440404458</v>
      </c>
      <c r="E193" s="438">
        <v>9571.1919999999991</v>
      </c>
      <c r="F193" s="438">
        <v>6637.7887499999997</v>
      </c>
      <c r="G193" s="438">
        <v>2397.3705382099024</v>
      </c>
      <c r="H193" s="438">
        <v>4850.7743199254728</v>
      </c>
      <c r="I193" s="471">
        <f t="shared" si="5"/>
        <v>54.164112934318389</v>
      </c>
      <c r="J193" s="131"/>
    </row>
    <row r="194" spans="2:12" ht="11.25" customHeight="1">
      <c r="B194" s="132"/>
      <c r="C194" s="437" t="s">
        <v>586</v>
      </c>
      <c r="D194" s="438">
        <v>4433.9776172186639</v>
      </c>
      <c r="E194" s="438">
        <v>9571.1919999999991</v>
      </c>
      <c r="F194" s="438">
        <v>6229.819849999998</v>
      </c>
      <c r="G194" s="438">
        <v>2263.3849655061276</v>
      </c>
      <c r="H194" s="438">
        <v>4516.0326983345776</v>
      </c>
      <c r="I194" s="471">
        <f t="shared" si="5"/>
        <v>46.326284304177207</v>
      </c>
      <c r="J194" s="131"/>
    </row>
    <row r="195" spans="2:12" ht="11.25" customHeight="1">
      <c r="B195" s="132"/>
      <c r="C195" s="437" t="s">
        <v>587</v>
      </c>
      <c r="D195" s="438">
        <v>4235.7732397774826</v>
      </c>
      <c r="E195" s="438">
        <v>9571.1919999999991</v>
      </c>
      <c r="F195" s="438">
        <v>6036.256150000002</v>
      </c>
      <c r="G195" s="438">
        <v>2187.6106384513209</v>
      </c>
      <c r="H195" s="438">
        <v>4295.3500167263846</v>
      </c>
      <c r="I195" s="471">
        <f t="shared" si="5"/>
        <v>44.255441117234753</v>
      </c>
      <c r="J195" s="131"/>
    </row>
    <row r="196" spans="2:12" ht="11.25" customHeight="1">
      <c r="B196" s="132"/>
      <c r="C196" s="437" t="s">
        <v>588</v>
      </c>
      <c r="D196" s="438">
        <v>4039.7531347183135</v>
      </c>
      <c r="E196" s="438">
        <v>9571.1919999999991</v>
      </c>
      <c r="F196" s="438">
        <v>5723.0593200000003</v>
      </c>
      <c r="G196" s="438">
        <v>2085.8596585604573</v>
      </c>
      <c r="H196" s="438">
        <v>4195.9124552713301</v>
      </c>
      <c r="I196" s="471">
        <f t="shared" si="5"/>
        <v>42.207419250583563</v>
      </c>
      <c r="J196" s="131"/>
    </row>
    <row r="197" spans="2:12" ht="11.25" customHeight="1">
      <c r="B197" s="132"/>
      <c r="C197" s="437" t="s">
        <v>589</v>
      </c>
      <c r="D197" s="438">
        <v>3769.9897188870523</v>
      </c>
      <c r="E197" s="438">
        <v>9571.1919999999991</v>
      </c>
      <c r="F197" s="438">
        <v>6023.7420999999995</v>
      </c>
      <c r="G197" s="438">
        <v>2065.5110002499996</v>
      </c>
      <c r="H197" s="438">
        <v>4163.6963197783716</v>
      </c>
      <c r="I197" s="471">
        <f t="shared" si="5"/>
        <v>39.38892584003176</v>
      </c>
      <c r="J197" s="131"/>
    </row>
    <row r="198" spans="2:12" ht="11.25" customHeight="1">
      <c r="B198" s="132"/>
      <c r="C198" s="463" t="s">
        <v>590</v>
      </c>
      <c r="D198" s="464">
        <v>3855.374163673237</v>
      </c>
      <c r="E198" s="464">
        <v>9571.1919999999991</v>
      </c>
      <c r="F198" s="464">
        <v>6925.6950900000029</v>
      </c>
      <c r="G198" s="464">
        <v>2368.4714673999997</v>
      </c>
      <c r="H198" s="464">
        <v>4308.283644764223</v>
      </c>
      <c r="I198" s="478">
        <f t="shared" si="5"/>
        <v>40.281024178317992</v>
      </c>
      <c r="J198" s="131"/>
    </row>
    <row r="199" spans="2:12" ht="11.25" customHeight="1">
      <c r="B199" s="24"/>
      <c r="C199" s="23"/>
      <c r="D199" s="23"/>
      <c r="E199" s="23"/>
      <c r="F199" s="23"/>
      <c r="G199" s="23"/>
      <c r="H199" s="23"/>
      <c r="I199" s="23"/>
      <c r="J199" s="130"/>
    </row>
    <row r="200" spans="2:12" ht="11.25" customHeight="1">
      <c r="B200" s="24"/>
      <c r="C200" s="65" t="s">
        <v>187</v>
      </c>
      <c r="D200" s="65"/>
      <c r="E200" s="23"/>
      <c r="F200" s="23"/>
      <c r="G200" s="23"/>
      <c r="H200" s="23"/>
      <c r="I200" s="23"/>
      <c r="J200" s="130"/>
    </row>
    <row r="201" spans="2:12" ht="11.25" customHeight="1">
      <c r="B201" s="24"/>
      <c r="C201" s="512">
        <v>2016</v>
      </c>
      <c r="D201" s="513">
        <f>'Data 1'!I130</f>
        <v>36111.434365772002</v>
      </c>
      <c r="E201" s="23"/>
      <c r="F201" s="23"/>
      <c r="G201" s="23"/>
      <c r="H201" s="23"/>
      <c r="I201" s="23"/>
      <c r="J201" s="130"/>
    </row>
    <row r="202" spans="2:12" ht="11.25" customHeight="1">
      <c r="B202" s="24"/>
      <c r="C202" s="475">
        <v>2017</v>
      </c>
      <c r="D202" s="438">
        <f>'Data 1'!J130</f>
        <v>18447.346771659999</v>
      </c>
      <c r="E202" s="23"/>
      <c r="F202" s="23"/>
      <c r="G202" s="23"/>
      <c r="H202" s="23"/>
      <c r="I202" s="23"/>
      <c r="J202" s="130"/>
    </row>
    <row r="203" spans="2:12" ht="11.25" customHeight="1">
      <c r="B203" s="24"/>
      <c r="C203" s="475">
        <v>2018</v>
      </c>
      <c r="D203" s="438">
        <f>'Data 1'!K130</f>
        <v>34113.964229872006</v>
      </c>
      <c r="E203" s="23"/>
      <c r="F203" s="23"/>
      <c r="G203" s="23"/>
      <c r="H203" s="23"/>
      <c r="I203" s="23"/>
      <c r="J203" s="130"/>
    </row>
    <row r="204" spans="2:12" ht="11.25" customHeight="1">
      <c r="B204" s="24"/>
      <c r="C204" s="475">
        <v>2019</v>
      </c>
      <c r="D204" s="438">
        <f>'Data 1'!L130</f>
        <v>24715.505746512001</v>
      </c>
      <c r="E204" s="23"/>
      <c r="F204" s="23"/>
      <c r="G204" s="23"/>
      <c r="H204" s="23"/>
      <c r="I204" s="23"/>
      <c r="J204" s="130"/>
    </row>
    <row r="205" spans="2:12" ht="11.25" customHeight="1">
      <c r="B205" s="24"/>
      <c r="C205" s="514">
        <v>2020</v>
      </c>
      <c r="D205" s="515">
        <f>'Data 1'!M130</f>
        <v>30610.772670926002</v>
      </c>
      <c r="E205" s="23"/>
      <c r="F205" s="23"/>
      <c r="G205" s="23"/>
      <c r="H205" s="23"/>
      <c r="I205" s="23"/>
      <c r="J205" s="130"/>
    </row>
    <row r="206" spans="2:12" ht="11.25" customHeight="1">
      <c r="B206" s="24"/>
      <c r="C206" s="155"/>
      <c r="D206" s="156"/>
      <c r="E206" s="23"/>
      <c r="F206" s="23"/>
      <c r="G206" s="23"/>
      <c r="H206" s="23"/>
      <c r="I206" s="23"/>
      <c r="J206" s="130"/>
    </row>
    <row r="207" spans="2:12" ht="11.25" customHeight="1">
      <c r="B207" s="24"/>
      <c r="C207" s="128" t="s">
        <v>630</v>
      </c>
      <c r="D207" s="129"/>
      <c r="E207" s="129"/>
      <c r="F207" s="129"/>
      <c r="G207" s="116"/>
      <c r="H207" s="116"/>
      <c r="I207" s="130"/>
      <c r="J207" s="130"/>
    </row>
    <row r="208" spans="2:12" ht="11.25" customHeight="1">
      <c r="B208" s="24"/>
      <c r="C208" s="516"/>
      <c r="D208" s="1097" t="s">
        <v>191</v>
      </c>
      <c r="E208" s="1097"/>
      <c r="F208" s="1097"/>
      <c r="G208" s="1097" t="s">
        <v>192</v>
      </c>
      <c r="H208" s="1097"/>
      <c r="I208" s="1097"/>
      <c r="J208" s="814"/>
      <c r="K208" s="814" t="s">
        <v>163</v>
      </c>
      <c r="L208" s="814"/>
    </row>
    <row r="209" spans="2:12" ht="11.25" customHeight="1">
      <c r="B209" s="24"/>
      <c r="C209" s="421"/>
      <c r="D209" s="518" t="s">
        <v>389</v>
      </c>
      <c r="E209" s="519" t="s">
        <v>169</v>
      </c>
      <c r="F209" s="518" t="s">
        <v>193</v>
      </c>
      <c r="G209" s="518" t="s">
        <v>389</v>
      </c>
      <c r="H209" s="519" t="s">
        <v>169</v>
      </c>
      <c r="I209" s="518" t="s">
        <v>193</v>
      </c>
      <c r="J209" s="518" t="s">
        <v>389</v>
      </c>
      <c r="K209" s="519" t="s">
        <v>169</v>
      </c>
      <c r="L209" s="518" t="s">
        <v>193</v>
      </c>
    </row>
    <row r="210" spans="2:12" ht="11.25" customHeight="1">
      <c r="B210" s="24"/>
      <c r="C210" s="517" t="s">
        <v>136</v>
      </c>
      <c r="D210" s="467">
        <v>2546.8180000000002</v>
      </c>
      <c r="E210" s="467">
        <v>1432.5675412302039</v>
      </c>
      <c r="F210" s="827">
        <f>E210/D210</f>
        <v>0.56249309578862872</v>
      </c>
      <c r="G210" s="829">
        <v>909.476</v>
      </c>
      <c r="H210" s="829">
        <v>485.91705776468939</v>
      </c>
      <c r="I210" s="827">
        <f>H210/G210</f>
        <v>0.53428244149893933</v>
      </c>
      <c r="J210" s="829">
        <f>SUM(D210,G210)</f>
        <v>3456.2940000000003</v>
      </c>
      <c r="K210" s="829">
        <f>SUM(E210,H210)</f>
        <v>1918.4845989948933</v>
      </c>
      <c r="L210" s="827">
        <f>K210/J210</f>
        <v>0.55506985198449355</v>
      </c>
    </row>
    <row r="211" spans="2:12" ht="11.25" customHeight="1">
      <c r="B211" s="24"/>
      <c r="C211" s="517" t="s">
        <v>137</v>
      </c>
      <c r="D211" s="467">
        <v>1681</v>
      </c>
      <c r="E211" s="467">
        <v>934.85087773528824</v>
      </c>
      <c r="F211" s="827">
        <f t="shared" ref="F211:F216" si="6">E211/D211</f>
        <v>0.55612782732616795</v>
      </c>
      <c r="G211" s="829">
        <v>3120.6</v>
      </c>
      <c r="H211" s="829">
        <v>2094.1205704337995</v>
      </c>
      <c r="I211" s="827">
        <f t="shared" ref="I211:I216" si="7">H211/G211</f>
        <v>0.67106343986214179</v>
      </c>
      <c r="J211" s="829">
        <f t="shared" ref="J211:J215" si="8">SUM(D211,G211)</f>
        <v>4801.6000000000004</v>
      </c>
      <c r="K211" s="829">
        <f t="shared" ref="K211:K215" si="9">SUM(E211,H211)</f>
        <v>3028.9714481690876</v>
      </c>
      <c r="L211" s="827">
        <f t="shared" ref="L211:L216" si="10">K211/J211</f>
        <v>0.63082544322081957</v>
      </c>
    </row>
    <row r="212" spans="2:12" ht="11.25" customHeight="1">
      <c r="B212" s="24"/>
      <c r="C212" s="517" t="s">
        <v>195</v>
      </c>
      <c r="D212" s="467">
        <v>2424.9229999999998</v>
      </c>
      <c r="E212" s="467">
        <v>1707.6238232489779</v>
      </c>
      <c r="F212" s="827">
        <f t="shared" si="6"/>
        <v>0.70419713254770488</v>
      </c>
      <c r="G212" s="829">
        <v>3791.8719999999998</v>
      </c>
      <c r="H212" s="829">
        <v>936.31581997214857</v>
      </c>
      <c r="I212" s="827">
        <f t="shared" si="7"/>
        <v>0.24692706398637629</v>
      </c>
      <c r="J212" s="829">
        <f t="shared" si="8"/>
        <v>6216.7950000000001</v>
      </c>
      <c r="K212" s="829">
        <f t="shared" si="9"/>
        <v>2643.9396432211265</v>
      </c>
      <c r="L212" s="827">
        <f t="shared" si="10"/>
        <v>0.42528982268534293</v>
      </c>
    </row>
    <row r="213" spans="2:12" ht="11.25" customHeight="1">
      <c r="B213" s="24"/>
      <c r="C213" s="517" t="s">
        <v>139</v>
      </c>
      <c r="D213" s="467" t="s">
        <v>44</v>
      </c>
      <c r="E213" s="467" t="s">
        <v>44</v>
      </c>
      <c r="F213" s="827" t="s">
        <v>44</v>
      </c>
      <c r="G213" s="829">
        <v>835.14400000000001</v>
      </c>
      <c r="H213" s="829">
        <v>112.05506456500851</v>
      </c>
      <c r="I213" s="827">
        <f t="shared" si="7"/>
        <v>0.13417454303091264</v>
      </c>
      <c r="J213" s="829">
        <f t="shared" si="8"/>
        <v>835.14400000000001</v>
      </c>
      <c r="K213" s="829">
        <f t="shared" si="9"/>
        <v>112.05506456500851</v>
      </c>
      <c r="L213" s="827">
        <f t="shared" si="10"/>
        <v>0.13417454303091264</v>
      </c>
    </row>
    <row r="214" spans="2:12" ht="11.25" customHeight="1">
      <c r="B214" s="24"/>
      <c r="C214" s="517" t="s">
        <v>196</v>
      </c>
      <c r="D214" s="467">
        <v>180.3</v>
      </c>
      <c r="E214" s="467">
        <v>118.94758291176983</v>
      </c>
      <c r="F214" s="827">
        <f t="shared" si="6"/>
        <v>0.65972037111353199</v>
      </c>
      <c r="G214" s="829">
        <v>669.1</v>
      </c>
      <c r="H214" s="829">
        <v>160.72008855755726</v>
      </c>
      <c r="I214" s="827">
        <f t="shared" si="7"/>
        <v>0.24020339046115269</v>
      </c>
      <c r="J214" s="829">
        <f t="shared" si="8"/>
        <v>849.40000000000009</v>
      </c>
      <c r="K214" s="829">
        <f t="shared" si="9"/>
        <v>279.6676714693271</v>
      </c>
      <c r="L214" s="827">
        <f t="shared" si="10"/>
        <v>0.32925320399026026</v>
      </c>
    </row>
    <row r="215" spans="2:12" ht="11.25" customHeight="1">
      <c r="B215" s="24"/>
      <c r="C215" s="517" t="s">
        <v>197</v>
      </c>
      <c r="D215" s="467">
        <v>2133.8380000000002</v>
      </c>
      <c r="E215" s="467">
        <v>1369.566428069608</v>
      </c>
      <c r="F215" s="827">
        <f t="shared" si="6"/>
        <v>0.64183242967348408</v>
      </c>
      <c r="G215" s="829">
        <v>245</v>
      </c>
      <c r="H215" s="829">
        <v>66.245562380033988</v>
      </c>
      <c r="I215" s="827">
        <f t="shared" si="7"/>
        <v>0.27039005053075099</v>
      </c>
      <c r="J215" s="829">
        <f t="shared" si="8"/>
        <v>2378.8380000000002</v>
      </c>
      <c r="K215" s="829">
        <f t="shared" si="9"/>
        <v>1435.8119904496421</v>
      </c>
      <c r="L215" s="827">
        <f t="shared" si="10"/>
        <v>0.60357703654037898</v>
      </c>
    </row>
    <row r="216" spans="2:12" ht="11.25" customHeight="1">
      <c r="B216" s="24"/>
      <c r="C216" s="421" t="s">
        <v>194</v>
      </c>
      <c r="D216" s="468">
        <f>SUM(D210:D215)</f>
        <v>8966.8790000000008</v>
      </c>
      <c r="E216" s="468">
        <f>SUM(E210:E215)</f>
        <v>5563.5562531958485</v>
      </c>
      <c r="F216" s="828">
        <f t="shared" si="6"/>
        <v>0.620456265016607</v>
      </c>
      <c r="G216" s="826">
        <f>SUM(G210:G215)</f>
        <v>9571.1920000000009</v>
      </c>
      <c r="H216" s="826">
        <f>SUM(H210:H215)</f>
        <v>3855.374163673237</v>
      </c>
      <c r="I216" s="828">
        <f t="shared" si="7"/>
        <v>0.40281024178317987</v>
      </c>
      <c r="J216" s="826">
        <f>SUM(J210:J215)</f>
        <v>18538.071</v>
      </c>
      <c r="K216" s="826">
        <f>SUM(K210:K215)</f>
        <v>9418.9304168690833</v>
      </c>
      <c r="L216" s="828">
        <f t="shared" si="10"/>
        <v>0.508085788260768</v>
      </c>
    </row>
    <row r="217" spans="2:12" ht="11.25" customHeight="1">
      <c r="B217" s="24"/>
      <c r="C217" s="7"/>
      <c r="D217" s="22"/>
      <c r="F217" s="23"/>
      <c r="G217" s="23"/>
      <c r="H217" s="798"/>
      <c r="I217" s="23"/>
      <c r="J217" s="130"/>
      <c r="K217" s="769"/>
    </row>
    <row r="218" spans="2:12" ht="11.25" customHeight="1">
      <c r="B218" s="24"/>
      <c r="C218" s="128" t="s">
        <v>311</v>
      </c>
      <c r="D218" s="129"/>
      <c r="E218" s="129"/>
      <c r="F218" s="129"/>
      <c r="G218" s="11"/>
      <c r="H218" s="11"/>
      <c r="I218" s="130"/>
      <c r="J218" s="130"/>
    </row>
    <row r="219" spans="2:12" ht="11.25" customHeight="1">
      <c r="B219" s="24"/>
      <c r="C219" s="521"/>
      <c r="D219" s="522" t="s">
        <v>131</v>
      </c>
      <c r="E219" s="522" t="s">
        <v>130</v>
      </c>
      <c r="F219" s="522" t="s">
        <v>35</v>
      </c>
      <c r="G219" s="340"/>
      <c r="H219" s="341"/>
      <c r="I219"/>
      <c r="J219" s="23"/>
    </row>
    <row r="220" spans="2:12" ht="11.25" customHeight="1">
      <c r="B220" s="342"/>
      <c r="C220" s="523" t="s">
        <v>631</v>
      </c>
      <c r="D220" s="912">
        <v>0</v>
      </c>
      <c r="E220" s="912">
        <v>114.481767</v>
      </c>
      <c r="F220" s="912">
        <v>538.90817378999998</v>
      </c>
      <c r="G220" s="340"/>
      <c r="H220" s="68"/>
      <c r="I220" s="25"/>
      <c r="J220" s="23"/>
    </row>
    <row r="221" spans="2:12" ht="11.25" customHeight="1">
      <c r="B221" s="342"/>
      <c r="C221" s="523" t="s">
        <v>632</v>
      </c>
      <c r="D221" s="912">
        <v>0</v>
      </c>
      <c r="E221" s="912">
        <v>101.826848</v>
      </c>
      <c r="F221" s="912">
        <v>683.05788755000003</v>
      </c>
      <c r="G221" s="340"/>
      <c r="H221" s="68"/>
      <c r="I221" s="25"/>
      <c r="J221" s="23"/>
    </row>
    <row r="222" spans="2:12" ht="11.25" customHeight="1">
      <c r="B222" s="342"/>
      <c r="C222" s="523" t="s">
        <v>633</v>
      </c>
      <c r="D222" s="912">
        <v>0</v>
      </c>
      <c r="E222" s="912">
        <v>86.802449999999993</v>
      </c>
      <c r="F222" s="912">
        <v>713.99374863000003</v>
      </c>
      <c r="G222" s="340"/>
      <c r="H222" s="68"/>
      <c r="I222" s="25"/>
      <c r="J222" s="23"/>
    </row>
    <row r="223" spans="2:12" ht="11.25" customHeight="1">
      <c r="B223" s="342"/>
      <c r="C223" s="523" t="s">
        <v>634</v>
      </c>
      <c r="D223" s="912">
        <v>0</v>
      </c>
      <c r="E223" s="912">
        <v>95.432000000000002</v>
      </c>
      <c r="F223" s="912">
        <v>663.47839399999998</v>
      </c>
      <c r="G223" s="340"/>
      <c r="H223" s="68"/>
      <c r="I223" s="25"/>
      <c r="J223" s="23"/>
    </row>
    <row r="224" spans="2:12" ht="11.25" customHeight="1">
      <c r="B224" s="342"/>
      <c r="C224" s="523" t="s">
        <v>635</v>
      </c>
      <c r="D224" s="912">
        <v>0</v>
      </c>
      <c r="E224" s="912">
        <v>119.78325500000001</v>
      </c>
      <c r="F224" s="912">
        <v>614.4754307500001</v>
      </c>
      <c r="G224" s="340"/>
      <c r="H224" s="68"/>
      <c r="I224" s="25"/>
      <c r="J224" s="23"/>
    </row>
    <row r="225" spans="2:10" ht="11.25" customHeight="1">
      <c r="B225" s="342"/>
      <c r="C225" s="523" t="s">
        <v>636</v>
      </c>
      <c r="D225" s="912">
        <v>0</v>
      </c>
      <c r="E225" s="912">
        <v>124.658</v>
      </c>
      <c r="F225" s="912">
        <v>593.7808</v>
      </c>
      <c r="G225" s="340"/>
      <c r="H225" s="68"/>
      <c r="I225" s="25"/>
      <c r="J225" s="23"/>
    </row>
    <row r="226" spans="2:10" ht="11.25" customHeight="1">
      <c r="B226" s="342"/>
      <c r="C226" s="523" t="s">
        <v>637</v>
      </c>
      <c r="D226" s="912">
        <v>0</v>
      </c>
      <c r="E226" s="912">
        <v>125.65560799999999</v>
      </c>
      <c r="F226" s="912">
        <v>748.03320686000006</v>
      </c>
      <c r="G226" s="340"/>
      <c r="H226" s="68"/>
      <c r="I226" s="25"/>
      <c r="J226" s="23"/>
    </row>
    <row r="227" spans="2:10" ht="11.25" customHeight="1">
      <c r="B227" s="342"/>
      <c r="C227" s="523" t="s">
        <v>638</v>
      </c>
      <c r="D227" s="912">
        <v>0</v>
      </c>
      <c r="E227" s="912">
        <v>117.26580100000001</v>
      </c>
      <c r="F227" s="912">
        <v>778.52141289000008</v>
      </c>
      <c r="G227" s="340"/>
      <c r="H227" s="68"/>
      <c r="I227" s="25"/>
      <c r="J227" s="23"/>
    </row>
    <row r="228" spans="2:10" ht="11.25" customHeight="1">
      <c r="B228" s="342"/>
      <c r="C228" s="523" t="s">
        <v>639</v>
      </c>
      <c r="D228" s="912">
        <v>0</v>
      </c>
      <c r="E228" s="912">
        <v>114.61611900000001</v>
      </c>
      <c r="F228" s="912">
        <v>778.99438157600002</v>
      </c>
      <c r="G228" s="340"/>
      <c r="H228" s="68"/>
      <c r="I228" s="25"/>
      <c r="J228" s="23"/>
    </row>
    <row r="229" spans="2:10" ht="11.25" customHeight="1">
      <c r="B229" s="342"/>
      <c r="C229" s="523" t="s">
        <v>640</v>
      </c>
      <c r="D229" s="912">
        <v>0</v>
      </c>
      <c r="E229" s="912">
        <v>150.63342699999998</v>
      </c>
      <c r="F229" s="912">
        <v>772.42865051199999</v>
      </c>
      <c r="G229" s="340"/>
      <c r="H229" s="68"/>
      <c r="I229" s="25"/>
      <c r="J229" s="23"/>
    </row>
    <row r="230" spans="2:10" ht="11.25" customHeight="1">
      <c r="B230" s="342"/>
      <c r="C230" s="523" t="s">
        <v>641</v>
      </c>
      <c r="D230" s="912">
        <v>0</v>
      </c>
      <c r="E230" s="912">
        <v>137.52199999999999</v>
      </c>
      <c r="F230" s="912">
        <v>692.84688399999993</v>
      </c>
      <c r="G230" s="340"/>
      <c r="H230" s="68"/>
      <c r="I230" s="25"/>
      <c r="J230" s="23"/>
    </row>
    <row r="231" spans="2:10" ht="11.25" customHeight="1">
      <c r="B231" s="342"/>
      <c r="C231" s="523" t="s">
        <v>642</v>
      </c>
      <c r="D231" s="912">
        <v>0</v>
      </c>
      <c r="E231" s="912">
        <v>126.02539999999999</v>
      </c>
      <c r="F231" s="912">
        <v>655.73718299999996</v>
      </c>
      <c r="G231" s="340"/>
      <c r="H231" s="68"/>
      <c r="I231" s="25"/>
      <c r="J231" s="23"/>
    </row>
    <row r="232" spans="2:10" ht="11.25" customHeight="1">
      <c r="B232" s="342"/>
      <c r="C232" s="523" t="s">
        <v>643</v>
      </c>
      <c r="D232" s="912">
        <v>0</v>
      </c>
      <c r="E232" s="912">
        <v>120.111367</v>
      </c>
      <c r="F232" s="912">
        <v>787.09072500000002</v>
      </c>
      <c r="G232" s="340"/>
      <c r="H232"/>
      <c r="I232" s="25"/>
      <c r="J232" s="23"/>
    </row>
    <row r="233" spans="2:10" ht="11.25" customHeight="1">
      <c r="B233" s="342"/>
      <c r="C233" s="523" t="s">
        <v>644</v>
      </c>
      <c r="D233" s="912">
        <v>0</v>
      </c>
      <c r="E233" s="912">
        <v>140.69806500000001</v>
      </c>
      <c r="F233" s="912">
        <v>802.39172462400006</v>
      </c>
      <c r="G233" s="340"/>
      <c r="H233"/>
      <c r="I233" s="25"/>
      <c r="J233" s="23"/>
    </row>
    <row r="234" spans="2:10" ht="11.25" customHeight="1">
      <c r="B234" s="342" t="s">
        <v>250</v>
      </c>
      <c r="C234" s="523" t="s">
        <v>645</v>
      </c>
      <c r="D234" s="912">
        <v>0</v>
      </c>
      <c r="E234" s="912">
        <v>148.68471400000001</v>
      </c>
      <c r="F234" s="912">
        <v>791.05005099999994</v>
      </c>
      <c r="G234" s="340"/>
      <c r="H234"/>
      <c r="I234"/>
      <c r="J234" s="23"/>
    </row>
    <row r="235" spans="2:10" ht="11.25" customHeight="1">
      <c r="B235" s="342"/>
      <c r="C235" s="523" t="s">
        <v>646</v>
      </c>
      <c r="D235" s="912">
        <v>0</v>
      </c>
      <c r="E235" s="912">
        <v>142.99909199999999</v>
      </c>
      <c r="F235" s="912">
        <v>781.30712762999997</v>
      </c>
      <c r="G235" s="340"/>
      <c r="H235"/>
      <c r="I235"/>
      <c r="J235" s="23"/>
    </row>
    <row r="236" spans="2:10" ht="11.25" customHeight="1">
      <c r="B236" s="342"/>
      <c r="C236" s="523" t="s">
        <v>647</v>
      </c>
      <c r="D236" s="912">
        <v>0</v>
      </c>
      <c r="E236" s="912">
        <v>138.93605600000001</v>
      </c>
      <c r="F236" s="912">
        <v>766.99942061000002</v>
      </c>
      <c r="G236" s="340"/>
      <c r="H236"/>
      <c r="I236"/>
      <c r="J236" s="23"/>
    </row>
    <row r="237" spans="2:10" ht="11.25" customHeight="1">
      <c r="B237" s="342"/>
      <c r="C237" s="523" t="s">
        <v>648</v>
      </c>
      <c r="D237" s="912">
        <v>0</v>
      </c>
      <c r="E237" s="912">
        <v>124.71424</v>
      </c>
      <c r="F237" s="912">
        <v>690.50114662999999</v>
      </c>
      <c r="G237" s="340"/>
      <c r="H237"/>
      <c r="I237"/>
      <c r="J237" s="23"/>
    </row>
    <row r="238" spans="2:10" ht="11.25" customHeight="1">
      <c r="B238" s="342"/>
      <c r="C238" s="523" t="s">
        <v>649</v>
      </c>
      <c r="D238" s="912">
        <v>0</v>
      </c>
      <c r="E238" s="912">
        <v>118.4588</v>
      </c>
      <c r="F238" s="912">
        <v>651.77244429000007</v>
      </c>
      <c r="G238" s="340"/>
      <c r="H238"/>
      <c r="I238"/>
      <c r="J238" s="23"/>
    </row>
    <row r="239" spans="2:10" ht="11.25" customHeight="1">
      <c r="B239" s="342"/>
      <c r="C239" s="523" t="s">
        <v>650</v>
      </c>
      <c r="D239" s="912">
        <v>0</v>
      </c>
      <c r="E239" s="912">
        <v>141.59257699999998</v>
      </c>
      <c r="F239" s="912">
        <v>804.36250199999995</v>
      </c>
      <c r="G239" s="340"/>
      <c r="H239"/>
      <c r="I239"/>
      <c r="J239" s="23"/>
    </row>
    <row r="240" spans="2:10" ht="11.25" customHeight="1">
      <c r="B240" s="342"/>
      <c r="C240" s="523" t="s">
        <v>651</v>
      </c>
      <c r="D240" s="912">
        <v>0</v>
      </c>
      <c r="E240" s="912">
        <v>143.89068799999998</v>
      </c>
      <c r="F240" s="912">
        <v>819.60931900999992</v>
      </c>
      <c r="G240" s="340"/>
      <c r="H240"/>
      <c r="I240"/>
      <c r="J240" s="23"/>
    </row>
    <row r="241" spans="2:10" ht="11.25" customHeight="1">
      <c r="B241" s="342"/>
      <c r="C241" s="523" t="s">
        <v>652</v>
      </c>
      <c r="D241" s="912">
        <v>0</v>
      </c>
      <c r="E241" s="912">
        <v>166.620935</v>
      </c>
      <c r="F241" s="912">
        <v>799.55056200000001</v>
      </c>
      <c r="G241" s="340"/>
      <c r="H241"/>
      <c r="I241"/>
      <c r="J241" s="23"/>
    </row>
    <row r="242" spans="2:10" ht="11.25" customHeight="1">
      <c r="B242" s="342"/>
      <c r="C242" s="523" t="s">
        <v>653</v>
      </c>
      <c r="D242" s="912">
        <v>0</v>
      </c>
      <c r="E242" s="912">
        <v>162.34444200000002</v>
      </c>
      <c r="F242" s="912">
        <v>787.76359400000001</v>
      </c>
      <c r="G242" s="340"/>
      <c r="H242"/>
      <c r="I242"/>
      <c r="J242" s="23"/>
    </row>
    <row r="243" spans="2:10" ht="11.25" customHeight="1">
      <c r="B243" s="342"/>
      <c r="C243" s="523" t="s">
        <v>654</v>
      </c>
      <c r="D243" s="912">
        <v>0</v>
      </c>
      <c r="E243" s="912">
        <v>152.64638500000001</v>
      </c>
      <c r="F243" s="912">
        <v>779.68603599999994</v>
      </c>
      <c r="G243" s="340"/>
      <c r="H243"/>
      <c r="I243"/>
      <c r="J243" s="23"/>
    </row>
    <row r="244" spans="2:10" ht="11.25" customHeight="1">
      <c r="B244" s="342"/>
      <c r="C244" s="523" t="s">
        <v>655</v>
      </c>
      <c r="D244" s="912">
        <v>0</v>
      </c>
      <c r="E244" s="912">
        <v>137.43893499999999</v>
      </c>
      <c r="F244" s="912">
        <v>694.90563100000008</v>
      </c>
      <c r="G244" s="340"/>
      <c r="H244"/>
      <c r="I244"/>
      <c r="J244" s="23"/>
    </row>
    <row r="245" spans="2:10" ht="11.25" customHeight="1">
      <c r="B245" s="342"/>
      <c r="C245" s="523" t="s">
        <v>656</v>
      </c>
      <c r="D245" s="912">
        <v>0</v>
      </c>
      <c r="E245" s="912">
        <v>120.055767</v>
      </c>
      <c r="F245" s="912">
        <v>639.02667000000008</v>
      </c>
      <c r="G245" s="340"/>
      <c r="H245"/>
      <c r="I245"/>
      <c r="J245" s="23"/>
    </row>
    <row r="246" spans="2:10" ht="11.25" customHeight="1">
      <c r="B246" s="342"/>
      <c r="C246" s="523" t="s">
        <v>657</v>
      </c>
      <c r="D246" s="912">
        <v>0</v>
      </c>
      <c r="E246" s="912">
        <v>120.9632</v>
      </c>
      <c r="F246" s="912">
        <v>766.26454214</v>
      </c>
      <c r="G246" s="340"/>
      <c r="H246"/>
      <c r="I246"/>
      <c r="J246" s="23"/>
    </row>
    <row r="247" spans="2:10" ht="11.25" customHeight="1">
      <c r="B247" s="342"/>
      <c r="C247" s="523" t="s">
        <v>658</v>
      </c>
      <c r="D247" s="912">
        <v>0</v>
      </c>
      <c r="E247" s="912">
        <v>113.945234</v>
      </c>
      <c r="F247" s="912">
        <v>765.97428200000002</v>
      </c>
      <c r="G247" s="340"/>
      <c r="H247"/>
      <c r="I247"/>
      <c r="J247" s="23"/>
    </row>
    <row r="248" spans="2:10" ht="11.25" customHeight="1">
      <c r="B248" s="342"/>
      <c r="C248" s="523" t="s">
        <v>659</v>
      </c>
      <c r="D248" s="912">
        <v>0</v>
      </c>
      <c r="E248" s="912">
        <v>121.176</v>
      </c>
      <c r="F248" s="912">
        <v>751.51330394000001</v>
      </c>
      <c r="G248" s="340"/>
      <c r="H248"/>
      <c r="I248"/>
      <c r="J248" s="23"/>
    </row>
    <row r="249" spans="2:10" ht="11.25" customHeight="1">
      <c r="B249" s="342"/>
      <c r="C249" s="523" t="s">
        <v>660</v>
      </c>
      <c r="D249" s="912">
        <v>0</v>
      </c>
      <c r="E249" s="912">
        <v>118.98641099999999</v>
      </c>
      <c r="F249" s="912">
        <v>737.60312265999994</v>
      </c>
      <c r="G249" s="340"/>
      <c r="H249"/>
      <c r="I249"/>
      <c r="J249" s="23"/>
    </row>
    <row r="250" spans="2:10" ht="11.25" customHeight="1">
      <c r="B250" s="342"/>
      <c r="C250" s="523" t="s">
        <v>661</v>
      </c>
      <c r="D250" s="912">
        <v>0</v>
      </c>
      <c r="E250" s="912">
        <v>116.325799</v>
      </c>
      <c r="F250" s="912">
        <v>725.58901888999992</v>
      </c>
      <c r="G250" s="340"/>
      <c r="H250"/>
      <c r="I250"/>
      <c r="J250" s="23"/>
    </row>
    <row r="251" spans="2:10" ht="11.25" customHeight="1">
      <c r="B251" s="342"/>
      <c r="C251" s="523" t="s">
        <v>662</v>
      </c>
      <c r="D251" s="912">
        <v>20.1432</v>
      </c>
      <c r="E251" s="912">
        <v>92.661749999999998</v>
      </c>
      <c r="F251" s="912">
        <v>643.66609300000005</v>
      </c>
      <c r="G251" s="340"/>
      <c r="H251"/>
      <c r="I251"/>
      <c r="J251" s="23"/>
    </row>
    <row r="252" spans="2:10" ht="11.25" customHeight="1">
      <c r="B252" s="342"/>
      <c r="C252" s="523" t="s">
        <v>663</v>
      </c>
      <c r="D252" s="912">
        <v>30.026400000000002</v>
      </c>
      <c r="E252" s="912">
        <v>97.883049999999997</v>
      </c>
      <c r="F252" s="912">
        <v>589.45511092999993</v>
      </c>
      <c r="G252" s="340"/>
      <c r="H252"/>
      <c r="I252"/>
      <c r="J252" s="23"/>
    </row>
    <row r="253" spans="2:10" ht="11.25" customHeight="1">
      <c r="B253" s="342"/>
      <c r="C253" s="523" t="s">
        <v>664</v>
      </c>
      <c r="D253" s="912">
        <v>30.026400000000002</v>
      </c>
      <c r="E253" s="912">
        <v>103.0097</v>
      </c>
      <c r="F253" s="912">
        <v>689.81762733000005</v>
      </c>
      <c r="G253" s="340"/>
      <c r="H253"/>
      <c r="I253"/>
      <c r="J253" s="23"/>
    </row>
    <row r="254" spans="2:10" ht="11.25" customHeight="1">
      <c r="B254" s="342"/>
      <c r="C254" s="523" t="s">
        <v>665</v>
      </c>
      <c r="D254" s="912">
        <v>30.026400000000002</v>
      </c>
      <c r="E254" s="912">
        <v>94.65552000000001</v>
      </c>
      <c r="F254" s="912">
        <v>708.04859351999994</v>
      </c>
      <c r="G254" s="340"/>
      <c r="H254"/>
      <c r="I254"/>
      <c r="J254" s="23"/>
    </row>
    <row r="255" spans="2:10" ht="11.25" customHeight="1">
      <c r="B255" s="342"/>
      <c r="C255" s="523" t="s">
        <v>666</v>
      </c>
      <c r="D255" s="912">
        <v>30.026400000000002</v>
      </c>
      <c r="E255" s="912">
        <v>97.787132999999997</v>
      </c>
      <c r="F255" s="912">
        <v>718.56388104999996</v>
      </c>
      <c r="G255" s="340"/>
      <c r="H255"/>
      <c r="I255"/>
      <c r="J255" s="23"/>
    </row>
    <row r="256" spans="2:10" ht="11.25" customHeight="1">
      <c r="B256" s="342"/>
      <c r="C256" s="523" t="s">
        <v>667</v>
      </c>
      <c r="D256" s="912">
        <v>30.026400000000002</v>
      </c>
      <c r="E256" s="912">
        <v>97.457164000000006</v>
      </c>
      <c r="F256" s="912">
        <v>728.95416</v>
      </c>
      <c r="G256" s="340"/>
      <c r="H256"/>
      <c r="I256"/>
      <c r="J256" s="23"/>
    </row>
    <row r="257" spans="2:10" ht="11.25" customHeight="1">
      <c r="B257" s="342"/>
      <c r="C257" s="523" t="s">
        <v>668</v>
      </c>
      <c r="D257" s="912">
        <v>30.026400000000002</v>
      </c>
      <c r="E257" s="912">
        <v>84.073267000000001</v>
      </c>
      <c r="F257" s="912">
        <v>731.69756799999993</v>
      </c>
      <c r="G257" s="340"/>
      <c r="H257"/>
      <c r="I257"/>
      <c r="J257" s="23"/>
    </row>
    <row r="258" spans="2:10" ht="11.25" customHeight="1">
      <c r="B258" s="342"/>
      <c r="C258" s="523" t="s">
        <v>669</v>
      </c>
      <c r="D258" s="912">
        <v>49.329599999999999</v>
      </c>
      <c r="E258" s="912">
        <v>79.497541999999996</v>
      </c>
      <c r="F258" s="912">
        <v>659.48070542000005</v>
      </c>
      <c r="G258" s="340"/>
      <c r="H258"/>
      <c r="I258"/>
      <c r="J258" s="23"/>
    </row>
    <row r="259" spans="2:10" ht="11.25" customHeight="1">
      <c r="B259" s="342"/>
      <c r="C259" s="523" t="s">
        <v>670</v>
      </c>
      <c r="D259" s="912">
        <v>49.329599999999999</v>
      </c>
      <c r="E259" s="912">
        <v>85.189734000000001</v>
      </c>
      <c r="F259" s="912">
        <v>610.24062097000001</v>
      </c>
      <c r="G259" s="340"/>
      <c r="H259"/>
      <c r="I259"/>
      <c r="J259" s="23"/>
    </row>
    <row r="260" spans="2:10" ht="11.25" customHeight="1">
      <c r="B260" s="342"/>
      <c r="C260" s="523" t="s">
        <v>671</v>
      </c>
      <c r="D260" s="912">
        <v>49.329599999999999</v>
      </c>
      <c r="E260" s="912">
        <v>85.867616999999996</v>
      </c>
      <c r="F260" s="912">
        <v>709.32764760999999</v>
      </c>
      <c r="G260" s="340"/>
      <c r="H260"/>
      <c r="I260"/>
      <c r="J260" s="23"/>
    </row>
    <row r="261" spans="2:10" ht="11.25" customHeight="1">
      <c r="B261" s="342"/>
      <c r="C261" s="523" t="s">
        <v>672</v>
      </c>
      <c r="D261" s="912">
        <v>49.329599999999999</v>
      </c>
      <c r="E261" s="912">
        <v>116.667016</v>
      </c>
      <c r="F261" s="912">
        <v>720.85700444000008</v>
      </c>
      <c r="G261" s="340"/>
      <c r="H261"/>
      <c r="I261"/>
      <c r="J261" s="23"/>
    </row>
    <row r="262" spans="2:10" ht="11.25" customHeight="1">
      <c r="B262" s="342"/>
      <c r="C262" s="523" t="s">
        <v>673</v>
      </c>
      <c r="D262" s="912">
        <v>49.329599999999999</v>
      </c>
      <c r="E262" s="912">
        <v>111.251367</v>
      </c>
      <c r="F262" s="912">
        <v>725.95890399999996</v>
      </c>
      <c r="G262" s="340"/>
      <c r="H262"/>
      <c r="I262"/>
      <c r="J262" s="23"/>
    </row>
    <row r="263" spans="2:10" ht="11.25" customHeight="1">
      <c r="B263" s="342"/>
      <c r="C263" s="523" t="s">
        <v>674</v>
      </c>
      <c r="D263" s="912">
        <v>48.368732999999999</v>
      </c>
      <c r="E263" s="912">
        <v>105.321235</v>
      </c>
      <c r="F263" s="912">
        <v>719.12036907999993</v>
      </c>
      <c r="G263" s="340"/>
      <c r="H263"/>
      <c r="I263"/>
      <c r="J263" s="23"/>
    </row>
    <row r="264" spans="2:10" ht="11.25" customHeight="1">
      <c r="B264" s="342"/>
      <c r="C264" s="523" t="s">
        <v>675</v>
      </c>
      <c r="D264" s="912">
        <v>39.446400000000004</v>
      </c>
      <c r="E264" s="912">
        <v>98.66017699999999</v>
      </c>
      <c r="F264" s="912">
        <v>713.64114824000001</v>
      </c>
      <c r="G264" s="340"/>
      <c r="H264"/>
      <c r="I264"/>
      <c r="J264" s="23"/>
    </row>
    <row r="265" spans="2:10" ht="11.25" customHeight="1">
      <c r="B265" s="342" t="s">
        <v>251</v>
      </c>
      <c r="C265" s="523" t="s">
        <v>676</v>
      </c>
      <c r="D265" s="912">
        <v>39.446400000000004</v>
      </c>
      <c r="E265" s="912">
        <v>102.46475500000001</v>
      </c>
      <c r="F265" s="912">
        <v>637.85800600000005</v>
      </c>
      <c r="G265" s="340"/>
      <c r="H265"/>
      <c r="I265"/>
      <c r="J265" s="23"/>
    </row>
    <row r="266" spans="2:10" ht="11.25" customHeight="1">
      <c r="B266" s="342"/>
      <c r="C266" s="523" t="s">
        <v>677</v>
      </c>
      <c r="D266" s="912">
        <v>39.446400000000004</v>
      </c>
      <c r="E266" s="912">
        <v>100.381805</v>
      </c>
      <c r="F266" s="912">
        <v>589.34137956000006</v>
      </c>
      <c r="G266" s="340"/>
      <c r="H266"/>
      <c r="I266"/>
      <c r="J266" s="23"/>
    </row>
    <row r="267" spans="2:10" ht="11.25" customHeight="1">
      <c r="B267" s="342"/>
      <c r="C267" s="523" t="s">
        <v>678</v>
      </c>
      <c r="D267" s="912">
        <v>48.403199999999998</v>
      </c>
      <c r="E267" s="912">
        <v>102.96205</v>
      </c>
      <c r="F267" s="912">
        <v>699.62714183000003</v>
      </c>
      <c r="G267" s="340"/>
      <c r="H267"/>
      <c r="I267"/>
      <c r="J267" s="23"/>
    </row>
    <row r="268" spans="2:10" ht="11.25" customHeight="1">
      <c r="B268" s="342"/>
      <c r="C268" s="523" t="s">
        <v>679</v>
      </c>
      <c r="D268" s="912">
        <v>48.403199999999998</v>
      </c>
      <c r="E268" s="912">
        <v>101.44919999999999</v>
      </c>
      <c r="F268" s="912">
        <v>725.76256599999999</v>
      </c>
      <c r="G268" s="340"/>
      <c r="H268"/>
      <c r="I268"/>
      <c r="J268" s="23"/>
    </row>
    <row r="269" spans="2:10" ht="11.25" customHeight="1">
      <c r="B269" s="342"/>
      <c r="C269" s="523" t="s">
        <v>680</v>
      </c>
      <c r="D269" s="912">
        <v>48.403199999999998</v>
      </c>
      <c r="E269" s="912">
        <v>99.035782999999995</v>
      </c>
      <c r="F269" s="912">
        <v>724.37150899999995</v>
      </c>
      <c r="G269" s="340"/>
      <c r="H269"/>
      <c r="I269"/>
      <c r="J269" s="23"/>
    </row>
    <row r="270" spans="2:10" ht="11.25" customHeight="1">
      <c r="B270" s="342"/>
      <c r="C270" s="523" t="s">
        <v>681</v>
      </c>
      <c r="D270" s="912">
        <v>48.403199999999998</v>
      </c>
      <c r="E270" s="912">
        <v>100.180868</v>
      </c>
      <c r="F270" s="912">
        <v>722.93462</v>
      </c>
      <c r="G270" s="340"/>
      <c r="H270"/>
      <c r="I270"/>
      <c r="J270" s="23"/>
    </row>
    <row r="271" spans="2:10" ht="11.25" customHeight="1">
      <c r="B271" s="342"/>
      <c r="C271" s="523" t="s">
        <v>682</v>
      </c>
      <c r="D271" s="912">
        <v>48.403199999999998</v>
      </c>
      <c r="E271" s="912">
        <v>102.913667</v>
      </c>
      <c r="F271" s="912">
        <v>713.16296310999996</v>
      </c>
      <c r="G271" s="340"/>
      <c r="H271"/>
      <c r="I271"/>
      <c r="J271" s="23"/>
    </row>
    <row r="272" spans="2:10" ht="11.25" customHeight="1">
      <c r="B272" s="342"/>
      <c r="C272" s="523" t="s">
        <v>683</v>
      </c>
      <c r="D272" s="912">
        <v>48.403199999999998</v>
      </c>
      <c r="E272" s="912">
        <v>83.86349700000001</v>
      </c>
      <c r="F272" s="912">
        <v>633.66521799999998</v>
      </c>
      <c r="G272" s="340"/>
      <c r="H272"/>
      <c r="I272"/>
      <c r="J272" s="23"/>
    </row>
    <row r="273" spans="2:10" ht="11.25" customHeight="1">
      <c r="B273" s="342"/>
      <c r="C273" s="523" t="s">
        <v>684</v>
      </c>
      <c r="D273" s="912">
        <v>48.403199999999998</v>
      </c>
      <c r="E273" s="912">
        <v>82.298000000000002</v>
      </c>
      <c r="F273" s="912">
        <v>584.69397199999992</v>
      </c>
      <c r="G273" s="340"/>
      <c r="H273"/>
      <c r="I273"/>
      <c r="J273" s="23"/>
    </row>
    <row r="274" spans="2:10" ht="11.25" customHeight="1">
      <c r="B274" s="342"/>
      <c r="C274" s="523" t="s">
        <v>685</v>
      </c>
      <c r="D274" s="912">
        <v>48.403199999999998</v>
      </c>
      <c r="E274" s="912">
        <v>82.298000000000002</v>
      </c>
      <c r="F274" s="912">
        <v>690.66569215000004</v>
      </c>
      <c r="G274" s="340"/>
      <c r="H274"/>
      <c r="I274"/>
      <c r="J274" s="23"/>
    </row>
    <row r="275" spans="2:10" ht="11.25" customHeight="1">
      <c r="B275" s="342"/>
      <c r="C275" s="523" t="s">
        <v>686</v>
      </c>
      <c r="D275" s="912">
        <v>48.403199999999998</v>
      </c>
      <c r="E275" s="912">
        <v>73.31374000000001</v>
      </c>
      <c r="F275" s="912">
        <v>704.78727433999995</v>
      </c>
      <c r="G275" s="340"/>
      <c r="H275"/>
      <c r="I275"/>
      <c r="J275" s="23"/>
    </row>
    <row r="276" spans="2:10" ht="11.25" customHeight="1">
      <c r="B276" s="342"/>
      <c r="C276" s="523" t="s">
        <v>687</v>
      </c>
      <c r="D276" s="912">
        <v>48.403199999999998</v>
      </c>
      <c r="E276" s="912">
        <v>74.162300000000002</v>
      </c>
      <c r="F276" s="912">
        <v>712.92392739000002</v>
      </c>
      <c r="G276" s="340"/>
      <c r="H276"/>
      <c r="I276"/>
      <c r="J276" s="23"/>
    </row>
    <row r="277" spans="2:10" ht="11.25" customHeight="1">
      <c r="B277" s="342"/>
      <c r="C277" s="523" t="s">
        <v>688</v>
      </c>
      <c r="D277" s="912">
        <v>48.403199999999998</v>
      </c>
      <c r="E277" s="912">
        <v>77.910404999999997</v>
      </c>
      <c r="F277" s="912">
        <v>710.56199700000002</v>
      </c>
      <c r="G277" s="340"/>
      <c r="H277"/>
      <c r="I277"/>
      <c r="J277" s="23"/>
    </row>
    <row r="278" spans="2:10" ht="11.25" customHeight="1">
      <c r="B278" s="342"/>
      <c r="C278" s="523" t="s">
        <v>689</v>
      </c>
      <c r="D278" s="912">
        <v>39.446400000000004</v>
      </c>
      <c r="E278" s="912">
        <v>82.290800000000004</v>
      </c>
      <c r="F278" s="912">
        <v>688.36294037800008</v>
      </c>
      <c r="G278" s="340"/>
      <c r="H278"/>
      <c r="I278"/>
      <c r="J278" s="23"/>
    </row>
    <row r="279" spans="2:10" ht="11.25" customHeight="1">
      <c r="B279" s="342"/>
      <c r="C279" s="523" t="s">
        <v>690</v>
      </c>
      <c r="D279" s="912">
        <v>49.8</v>
      </c>
      <c r="E279" s="912">
        <v>79.168700000000001</v>
      </c>
      <c r="F279" s="912">
        <v>632.53702150399999</v>
      </c>
      <c r="G279" s="340"/>
      <c r="H279"/>
      <c r="I279"/>
      <c r="J279" s="23"/>
    </row>
    <row r="280" spans="2:10" ht="11.25" customHeight="1">
      <c r="B280" s="342"/>
      <c r="C280" s="523" t="s">
        <v>691</v>
      </c>
      <c r="D280" s="912">
        <v>78.9024</v>
      </c>
      <c r="E280" s="912">
        <v>82.297667000000004</v>
      </c>
      <c r="F280" s="912">
        <v>591.44799179999995</v>
      </c>
      <c r="G280" s="340"/>
      <c r="H280"/>
      <c r="I280"/>
      <c r="J280" s="23"/>
    </row>
    <row r="281" spans="2:10" ht="11.25" customHeight="1">
      <c r="B281" s="342"/>
      <c r="C281" s="523" t="s">
        <v>692</v>
      </c>
      <c r="D281" s="912">
        <v>88.293600000000012</v>
      </c>
      <c r="E281" s="912">
        <v>82.297667000000004</v>
      </c>
      <c r="F281" s="912">
        <v>701.29680514400002</v>
      </c>
      <c r="G281" s="340"/>
      <c r="H281"/>
      <c r="I281"/>
      <c r="J281" s="23"/>
    </row>
    <row r="282" spans="2:10" ht="11.25" customHeight="1">
      <c r="B282" s="342"/>
      <c r="C282" s="523" t="s">
        <v>693</v>
      </c>
      <c r="D282" s="912">
        <v>76.792600000000007</v>
      </c>
      <c r="E282" s="912">
        <v>90.362001000000006</v>
      </c>
      <c r="F282" s="912">
        <v>728.90617377800004</v>
      </c>
      <c r="G282" s="340"/>
      <c r="H282"/>
      <c r="I282"/>
      <c r="J282" s="23"/>
    </row>
    <row r="283" spans="2:10" ht="11.25" customHeight="1">
      <c r="B283" s="342"/>
      <c r="C283" s="523" t="s">
        <v>694</v>
      </c>
      <c r="D283" s="912">
        <v>76.925300000000007</v>
      </c>
      <c r="E283" s="912">
        <v>92.720797000000005</v>
      </c>
      <c r="F283" s="912">
        <v>718.90692727199996</v>
      </c>
      <c r="G283" s="340"/>
      <c r="H283"/>
      <c r="I283"/>
      <c r="J283" s="23"/>
    </row>
    <row r="284" spans="2:10" ht="11.25" customHeight="1">
      <c r="B284" s="342"/>
      <c r="C284" s="523" t="s">
        <v>695</v>
      </c>
      <c r="D284" s="912">
        <v>75.465600000000009</v>
      </c>
      <c r="E284" s="912">
        <v>103.504499</v>
      </c>
      <c r="F284" s="912">
        <v>714.45642940799996</v>
      </c>
      <c r="G284" s="340"/>
      <c r="H284"/>
      <c r="I284"/>
      <c r="J284" s="23"/>
    </row>
    <row r="285" spans="2:10" ht="11.25" customHeight="1">
      <c r="B285" s="342"/>
      <c r="C285" s="523" t="s">
        <v>696</v>
      </c>
      <c r="D285" s="912">
        <v>76.184392000000003</v>
      </c>
      <c r="E285" s="912">
        <v>106.51826799999999</v>
      </c>
      <c r="F285" s="912">
        <v>718.02097698800003</v>
      </c>
      <c r="G285" s="340"/>
      <c r="H285"/>
      <c r="I285"/>
      <c r="J285" s="23"/>
    </row>
    <row r="286" spans="2:10" ht="11.25" customHeight="1">
      <c r="B286" s="342"/>
      <c r="C286" s="523" t="s">
        <v>697</v>
      </c>
      <c r="D286" s="912">
        <v>78.650399999999991</v>
      </c>
      <c r="E286" s="912">
        <v>101.805707</v>
      </c>
      <c r="F286" s="912">
        <v>645.56899518199998</v>
      </c>
      <c r="G286" s="340"/>
      <c r="H286"/>
      <c r="I286"/>
      <c r="J286" s="23"/>
    </row>
    <row r="287" spans="2:10" ht="11.25" customHeight="1">
      <c r="B287" s="342"/>
      <c r="C287" s="523" t="s">
        <v>698</v>
      </c>
      <c r="D287" s="912">
        <v>85.35860000000001</v>
      </c>
      <c r="E287" s="912">
        <v>94.036869999999993</v>
      </c>
      <c r="F287" s="912">
        <v>594.7289900080001</v>
      </c>
      <c r="G287" s="340"/>
      <c r="H287"/>
      <c r="I287"/>
      <c r="J287" s="23"/>
    </row>
    <row r="288" spans="2:10" ht="11.25" customHeight="1">
      <c r="B288" s="342"/>
      <c r="C288" s="523" t="s">
        <v>699</v>
      </c>
      <c r="D288" s="912">
        <v>106.41839999999999</v>
      </c>
      <c r="E288" s="912">
        <v>87.874532000000002</v>
      </c>
      <c r="F288" s="912">
        <v>700.28880152199997</v>
      </c>
      <c r="G288" s="340"/>
      <c r="H288"/>
      <c r="I288"/>
      <c r="J288" s="23"/>
    </row>
    <row r="289" spans="2:10" ht="11.25" customHeight="1">
      <c r="B289" s="342"/>
      <c r="C289" s="523" t="s">
        <v>700</v>
      </c>
      <c r="D289" s="912">
        <v>106.41839999999999</v>
      </c>
      <c r="E289" s="912">
        <v>104.51456</v>
      </c>
      <c r="F289" s="912">
        <v>707.26321712000004</v>
      </c>
      <c r="G289" s="340"/>
      <c r="H289"/>
      <c r="I289"/>
      <c r="J289" s="23"/>
    </row>
    <row r="290" spans="2:10" ht="11.25" customHeight="1">
      <c r="B290" s="342"/>
      <c r="C290" s="523" t="s">
        <v>701</v>
      </c>
      <c r="D290" s="912">
        <v>106.41839999999999</v>
      </c>
      <c r="E290" s="912">
        <v>97.435592</v>
      </c>
      <c r="F290" s="912">
        <v>702.47034036799994</v>
      </c>
      <c r="G290" s="340"/>
      <c r="H290"/>
      <c r="I290"/>
      <c r="J290" s="23"/>
    </row>
    <row r="291" spans="2:10" ht="11.25" customHeight="1">
      <c r="B291" s="342"/>
      <c r="C291" s="523" t="s">
        <v>702</v>
      </c>
      <c r="D291" s="912">
        <v>105.976067</v>
      </c>
      <c r="E291" s="912">
        <v>94.655133000000006</v>
      </c>
      <c r="F291" s="912">
        <v>698.34333855999989</v>
      </c>
      <c r="G291" s="340"/>
      <c r="H291"/>
      <c r="I291"/>
      <c r="J291" s="23"/>
    </row>
    <row r="292" spans="2:10" ht="11.25" customHeight="1">
      <c r="B292" s="342"/>
      <c r="C292" s="523" t="s">
        <v>703</v>
      </c>
      <c r="D292" s="912">
        <v>70.482600000000005</v>
      </c>
      <c r="E292" s="912">
        <v>105.082224</v>
      </c>
      <c r="F292" s="912">
        <v>690.31678704800004</v>
      </c>
      <c r="G292" s="340"/>
      <c r="H292"/>
      <c r="I292"/>
      <c r="J292" s="23"/>
    </row>
    <row r="293" spans="2:10" ht="11.25" customHeight="1">
      <c r="B293" s="342" t="s">
        <v>252</v>
      </c>
      <c r="C293" s="523" t="s">
        <v>704</v>
      </c>
      <c r="D293" s="912">
        <v>68.054400000000001</v>
      </c>
      <c r="E293" s="912">
        <v>99.255080000000007</v>
      </c>
      <c r="F293" s="912">
        <v>609.22474099999999</v>
      </c>
      <c r="G293" s="340"/>
      <c r="H293"/>
      <c r="I293"/>
      <c r="J293" s="23"/>
    </row>
    <row r="294" spans="2:10" ht="11.25" customHeight="1">
      <c r="B294" s="342"/>
      <c r="C294" s="523" t="s">
        <v>705</v>
      </c>
      <c r="D294" s="912">
        <v>68.054400000000001</v>
      </c>
      <c r="E294" s="912">
        <v>87.511767000000006</v>
      </c>
      <c r="F294" s="912">
        <v>565.66419946000008</v>
      </c>
      <c r="G294" s="340"/>
      <c r="H294"/>
      <c r="I294"/>
      <c r="J294" s="23"/>
    </row>
    <row r="295" spans="2:10" ht="11.25" customHeight="1">
      <c r="B295" s="342"/>
      <c r="C295" s="523" t="s">
        <v>706</v>
      </c>
      <c r="D295" s="912">
        <v>62.94802</v>
      </c>
      <c r="E295" s="912">
        <v>99.579132999999999</v>
      </c>
      <c r="F295" s="912">
        <v>666.99236499999995</v>
      </c>
      <c r="G295" s="340"/>
      <c r="H295"/>
      <c r="I295"/>
      <c r="J295" s="23"/>
    </row>
    <row r="296" spans="2:10" ht="11.25" customHeight="1">
      <c r="B296" s="342"/>
      <c r="C296" s="523" t="s">
        <v>707</v>
      </c>
      <c r="D296" s="912">
        <v>58.699199999999998</v>
      </c>
      <c r="E296" s="912">
        <v>101.501198</v>
      </c>
      <c r="F296" s="912">
        <v>669.50378203399998</v>
      </c>
      <c r="G296" s="340"/>
      <c r="H296"/>
      <c r="I296"/>
      <c r="J296" s="23"/>
    </row>
    <row r="297" spans="2:10" ht="11.25" customHeight="1">
      <c r="B297" s="342"/>
      <c r="C297" s="523" t="s">
        <v>708</v>
      </c>
      <c r="D297" s="912">
        <v>45.142583000000002</v>
      </c>
      <c r="E297" s="912">
        <v>97.873706999999996</v>
      </c>
      <c r="F297" s="912">
        <v>648.94325300000003</v>
      </c>
      <c r="G297" s="340"/>
      <c r="H297"/>
      <c r="I297"/>
      <c r="J297" s="23"/>
    </row>
    <row r="298" spans="2:10" ht="11.25" customHeight="1">
      <c r="B298" s="342"/>
      <c r="C298" s="523" t="s">
        <v>709</v>
      </c>
      <c r="D298" s="912">
        <v>29.215199999999999</v>
      </c>
      <c r="E298" s="912">
        <v>93.556513999999993</v>
      </c>
      <c r="F298" s="912">
        <v>606.75473256599992</v>
      </c>
      <c r="G298" s="340"/>
      <c r="H298"/>
      <c r="I298"/>
      <c r="J298" s="23"/>
    </row>
    <row r="299" spans="2:10" ht="11.25" customHeight="1">
      <c r="B299" s="342"/>
      <c r="C299" s="523" t="s">
        <v>710</v>
      </c>
      <c r="D299" s="912">
        <v>29.215199999999999</v>
      </c>
      <c r="E299" s="912">
        <v>92.321600000000004</v>
      </c>
      <c r="F299" s="912">
        <v>612.411980632</v>
      </c>
      <c r="G299" s="340"/>
      <c r="H299"/>
      <c r="I299"/>
      <c r="J299" s="23"/>
    </row>
    <row r="300" spans="2:10" ht="11.25" customHeight="1">
      <c r="B300" s="342"/>
      <c r="C300" s="523" t="s">
        <v>711</v>
      </c>
      <c r="D300" s="912">
        <v>29.215199999999999</v>
      </c>
      <c r="E300" s="912">
        <v>111.0896</v>
      </c>
      <c r="F300" s="912">
        <v>579.63002023199999</v>
      </c>
      <c r="G300" s="340"/>
      <c r="H300"/>
      <c r="I300"/>
      <c r="J300" s="23"/>
    </row>
    <row r="301" spans="2:10" ht="11.25" customHeight="1">
      <c r="B301" s="342"/>
      <c r="C301" s="523" t="s">
        <v>712</v>
      </c>
      <c r="D301" s="912">
        <v>19.744799999999998</v>
      </c>
      <c r="E301" s="912">
        <v>92.321600000000004</v>
      </c>
      <c r="F301" s="912">
        <v>552.21723227799998</v>
      </c>
      <c r="G301" s="340"/>
      <c r="H301"/>
      <c r="I301"/>
      <c r="J301" s="23"/>
    </row>
    <row r="302" spans="2:10" ht="11.25" customHeight="1">
      <c r="B302" s="342"/>
      <c r="C302" s="523" t="s">
        <v>713</v>
      </c>
      <c r="D302" s="912">
        <v>19.744799999999998</v>
      </c>
      <c r="E302" s="912">
        <v>92.321600000000004</v>
      </c>
      <c r="F302" s="912">
        <v>620.66394811199996</v>
      </c>
      <c r="G302" s="340"/>
      <c r="H302"/>
      <c r="I302"/>
      <c r="J302" s="23"/>
    </row>
    <row r="303" spans="2:10" ht="11.25" customHeight="1">
      <c r="B303" s="342"/>
      <c r="C303" s="523" t="s">
        <v>714</v>
      </c>
      <c r="D303" s="912">
        <v>19.744799999999998</v>
      </c>
      <c r="E303" s="912">
        <v>92.321600000000004</v>
      </c>
      <c r="F303" s="912">
        <v>630.586522952</v>
      </c>
      <c r="G303" s="340"/>
      <c r="H303"/>
      <c r="I303"/>
      <c r="J303" s="23"/>
    </row>
    <row r="304" spans="2:10" ht="11.25" customHeight="1">
      <c r="B304" s="342"/>
      <c r="C304" s="523" t="s">
        <v>715</v>
      </c>
      <c r="D304" s="912">
        <v>15.049200000000001</v>
      </c>
      <c r="E304" s="912">
        <v>92.321600000000004</v>
      </c>
      <c r="F304" s="912">
        <v>630.96662484800004</v>
      </c>
      <c r="G304" s="340"/>
      <c r="H304"/>
      <c r="I304"/>
      <c r="J304" s="23"/>
    </row>
    <row r="305" spans="2:10" ht="11.25" customHeight="1">
      <c r="B305" s="342"/>
      <c r="C305" s="523" t="s">
        <v>716</v>
      </c>
      <c r="D305" s="912">
        <v>10.3536</v>
      </c>
      <c r="E305" s="912">
        <v>92.321600000000004</v>
      </c>
      <c r="F305" s="912">
        <v>626.93772932799993</v>
      </c>
      <c r="G305" s="340"/>
      <c r="H305"/>
      <c r="I305"/>
      <c r="J305" s="23"/>
    </row>
    <row r="306" spans="2:10" ht="11.25" customHeight="1">
      <c r="B306" s="342"/>
      <c r="C306" s="523" t="s">
        <v>717</v>
      </c>
      <c r="D306" s="912">
        <v>10.3536</v>
      </c>
      <c r="E306" s="912">
        <v>106.49197599999999</v>
      </c>
      <c r="F306" s="912">
        <v>633.68156796200003</v>
      </c>
      <c r="G306" s="340"/>
      <c r="H306"/>
      <c r="I306"/>
      <c r="J306" s="23"/>
    </row>
    <row r="307" spans="2:10" ht="11.25" customHeight="1">
      <c r="B307" s="342"/>
      <c r="C307" s="523" t="s">
        <v>718</v>
      </c>
      <c r="D307" s="912">
        <v>10.3536</v>
      </c>
      <c r="E307" s="912">
        <v>107.78730299999999</v>
      </c>
      <c r="F307" s="912">
        <v>573.241778168</v>
      </c>
      <c r="G307" s="340"/>
      <c r="H307"/>
      <c r="I307"/>
      <c r="J307" s="23"/>
    </row>
    <row r="308" spans="2:10" ht="11.25" customHeight="1">
      <c r="B308" s="342"/>
      <c r="C308" s="523" t="s">
        <v>719</v>
      </c>
      <c r="D308" s="912">
        <v>9.9222000000000001</v>
      </c>
      <c r="E308" s="912">
        <v>94.205799999999996</v>
      </c>
      <c r="F308" s="912">
        <v>511.37137367599996</v>
      </c>
      <c r="G308" s="340"/>
      <c r="H308"/>
      <c r="I308"/>
      <c r="J308" s="23"/>
    </row>
    <row r="309" spans="2:10" ht="11.25" customHeight="1">
      <c r="B309" s="342"/>
      <c r="C309" s="523" t="s">
        <v>720</v>
      </c>
      <c r="D309" s="912">
        <v>10.3536</v>
      </c>
      <c r="E309" s="912">
        <v>101.82469999999999</v>
      </c>
      <c r="F309" s="912">
        <v>579.001439</v>
      </c>
      <c r="G309" s="340"/>
      <c r="H309"/>
      <c r="I309"/>
      <c r="J309" s="23"/>
    </row>
    <row r="310" spans="2:10" ht="11.25" customHeight="1">
      <c r="B310" s="342"/>
      <c r="C310" s="523" t="s">
        <v>721</v>
      </c>
      <c r="D310" s="912">
        <v>10.3536</v>
      </c>
      <c r="E310" s="912">
        <v>95.511200000000002</v>
      </c>
      <c r="F310" s="912">
        <v>578.55323791199999</v>
      </c>
      <c r="G310" s="340"/>
      <c r="H310"/>
      <c r="I310"/>
      <c r="J310" s="23"/>
    </row>
    <row r="311" spans="2:10" ht="11.25" customHeight="1">
      <c r="B311" s="342"/>
      <c r="C311" s="523" t="s">
        <v>722</v>
      </c>
      <c r="D311" s="912">
        <v>10.3536</v>
      </c>
      <c r="E311" s="912">
        <v>95.511200000000002</v>
      </c>
      <c r="F311" s="912">
        <v>568.26698452000005</v>
      </c>
      <c r="G311" s="340"/>
      <c r="H311"/>
      <c r="I311"/>
      <c r="J311" s="23"/>
    </row>
    <row r="312" spans="2:10" ht="11.25" customHeight="1">
      <c r="B312" s="342"/>
      <c r="C312" s="523" t="s">
        <v>723</v>
      </c>
      <c r="D312" s="912">
        <v>10.3536</v>
      </c>
      <c r="E312" s="912">
        <v>100.90641599999999</v>
      </c>
      <c r="F312" s="912">
        <v>567.85830901600002</v>
      </c>
      <c r="G312" s="340"/>
      <c r="H312"/>
      <c r="I312"/>
      <c r="J312" s="23"/>
    </row>
    <row r="313" spans="2:10" ht="11.25" customHeight="1">
      <c r="B313" s="342"/>
      <c r="C313" s="523" t="s">
        <v>724</v>
      </c>
      <c r="D313" s="912">
        <v>10.3536</v>
      </c>
      <c r="E313" s="912">
        <v>96.451767000000004</v>
      </c>
      <c r="F313" s="912">
        <v>553.34929870999997</v>
      </c>
      <c r="G313" s="340"/>
      <c r="H313"/>
      <c r="I313"/>
      <c r="J313" s="23"/>
    </row>
    <row r="314" spans="2:10" ht="11.25" customHeight="1">
      <c r="B314" s="342"/>
      <c r="C314" s="523" t="s">
        <v>725</v>
      </c>
      <c r="D314" s="912">
        <v>10.3536</v>
      </c>
      <c r="E314" s="912">
        <v>96.652491999999995</v>
      </c>
      <c r="F314" s="912">
        <v>512.73586381600001</v>
      </c>
      <c r="G314" s="340"/>
      <c r="H314"/>
      <c r="I314"/>
      <c r="J314" s="23"/>
    </row>
    <row r="315" spans="2:10" ht="11.25" customHeight="1">
      <c r="B315" s="342"/>
      <c r="C315" s="523" t="s">
        <v>726</v>
      </c>
      <c r="D315" s="912">
        <v>10.3536</v>
      </c>
      <c r="E315" s="912">
        <v>103.08319999999999</v>
      </c>
      <c r="F315" s="912">
        <v>490.39955427999996</v>
      </c>
      <c r="G315" s="340"/>
      <c r="H315"/>
      <c r="I315"/>
      <c r="J315" s="23"/>
    </row>
    <row r="316" spans="2:10" ht="11.25" customHeight="1">
      <c r="B316" s="342"/>
      <c r="C316" s="523" t="s">
        <v>727</v>
      </c>
      <c r="D316" s="912">
        <v>10.3536</v>
      </c>
      <c r="E316" s="912">
        <v>96.587274999999991</v>
      </c>
      <c r="F316" s="912">
        <v>537.28119028600008</v>
      </c>
      <c r="G316" s="340"/>
      <c r="H316"/>
      <c r="I316"/>
      <c r="J316" s="23"/>
    </row>
    <row r="317" spans="2:10" ht="11.25" customHeight="1">
      <c r="B317" s="342"/>
      <c r="C317" s="523" t="s">
        <v>728</v>
      </c>
      <c r="D317" s="912">
        <v>10.3536</v>
      </c>
      <c r="E317" s="912">
        <v>95.511200000000002</v>
      </c>
      <c r="F317" s="912">
        <v>536.22230500000001</v>
      </c>
      <c r="G317" s="340"/>
      <c r="H317"/>
      <c r="I317"/>
      <c r="J317" s="23"/>
    </row>
    <row r="318" spans="2:10" ht="11.25" customHeight="1">
      <c r="B318" s="342"/>
      <c r="C318" s="523" t="s">
        <v>729</v>
      </c>
      <c r="D318" s="912">
        <v>10.3536</v>
      </c>
      <c r="E318" s="912">
        <v>95.921800000000005</v>
      </c>
      <c r="F318" s="912">
        <v>524.36418351200007</v>
      </c>
      <c r="G318" s="340"/>
      <c r="H318"/>
      <c r="I318"/>
      <c r="J318" s="23"/>
    </row>
    <row r="319" spans="2:10" ht="11.25" customHeight="1">
      <c r="B319" s="342"/>
      <c r="C319" s="523" t="s">
        <v>730</v>
      </c>
      <c r="D319" s="912">
        <v>10.3536</v>
      </c>
      <c r="E319" s="912">
        <v>106.77776700000001</v>
      </c>
      <c r="F319" s="912">
        <v>500.35892096800001</v>
      </c>
      <c r="G319" s="340"/>
      <c r="H319"/>
      <c r="I319"/>
      <c r="J319" s="23"/>
    </row>
    <row r="320" spans="2:10" ht="11.25" customHeight="1">
      <c r="B320" s="342"/>
      <c r="C320" s="523" t="s">
        <v>731</v>
      </c>
      <c r="D320" s="912">
        <v>10.3536</v>
      </c>
      <c r="E320" s="912">
        <v>97.594399999999993</v>
      </c>
      <c r="F320" s="912">
        <v>481.65556099999998</v>
      </c>
      <c r="G320" s="340"/>
      <c r="H320"/>
      <c r="I320"/>
      <c r="J320" s="23"/>
    </row>
    <row r="321" spans="2:10" ht="11.25" customHeight="1">
      <c r="B321" s="342"/>
      <c r="C321" s="523" t="s">
        <v>732</v>
      </c>
      <c r="D321" s="912">
        <v>10.3536</v>
      </c>
      <c r="E321" s="912">
        <v>97.906399999999991</v>
      </c>
      <c r="F321" s="912">
        <v>488.90746908</v>
      </c>
      <c r="G321" s="340"/>
      <c r="H321"/>
      <c r="I321"/>
      <c r="J321" s="23"/>
    </row>
    <row r="322" spans="2:10" ht="11.25" customHeight="1">
      <c r="B322" s="342"/>
      <c r="C322" s="523" t="s">
        <v>733</v>
      </c>
      <c r="D322" s="912">
        <v>10.3536</v>
      </c>
      <c r="E322" s="912">
        <v>97.906399999999991</v>
      </c>
      <c r="F322" s="912">
        <v>473.31328431999998</v>
      </c>
      <c r="G322" s="340"/>
      <c r="H322"/>
      <c r="I322"/>
      <c r="J322" s="23"/>
    </row>
    <row r="323" spans="2:10" ht="11.25" customHeight="1">
      <c r="B323" s="342"/>
      <c r="C323" s="523" t="s">
        <v>734</v>
      </c>
      <c r="D323" s="912">
        <v>10.3536</v>
      </c>
      <c r="E323" s="912">
        <v>98.410399999999996</v>
      </c>
      <c r="F323" s="912">
        <v>507.903166548</v>
      </c>
      <c r="G323" s="340"/>
      <c r="H323"/>
      <c r="I323"/>
      <c r="J323" s="23"/>
    </row>
    <row r="324" spans="2:10" ht="11.25" customHeight="1">
      <c r="B324" s="342" t="s">
        <v>253</v>
      </c>
      <c r="C324" s="523" t="s">
        <v>735</v>
      </c>
      <c r="D324" s="912">
        <v>10.3536</v>
      </c>
      <c r="E324" s="912">
        <v>110.9576</v>
      </c>
      <c r="F324" s="912">
        <v>553.47167417999992</v>
      </c>
      <c r="G324" s="340"/>
      <c r="H324"/>
      <c r="I324"/>
      <c r="J324" s="23"/>
    </row>
    <row r="325" spans="2:10" ht="11.25" customHeight="1">
      <c r="B325" s="342"/>
      <c r="C325" s="523" t="s">
        <v>736</v>
      </c>
      <c r="D325" s="912">
        <v>10.3536</v>
      </c>
      <c r="E325" s="912">
        <v>136.435787</v>
      </c>
      <c r="F325" s="912">
        <v>573.61335315199995</v>
      </c>
      <c r="G325" s="340"/>
      <c r="H325"/>
      <c r="I325"/>
      <c r="J325" s="23"/>
    </row>
    <row r="326" spans="2:10" ht="11.25" customHeight="1">
      <c r="B326" s="342"/>
      <c r="C326" s="523" t="s">
        <v>737</v>
      </c>
      <c r="D326" s="912">
        <v>10.3536</v>
      </c>
      <c r="E326" s="912">
        <v>136.58240000000001</v>
      </c>
      <c r="F326" s="912">
        <v>573.95241170399993</v>
      </c>
      <c r="G326" s="340"/>
      <c r="H326"/>
      <c r="I326"/>
      <c r="J326" s="23"/>
    </row>
    <row r="327" spans="2:10" ht="11.25" customHeight="1">
      <c r="B327" s="342"/>
      <c r="C327" s="523" t="s">
        <v>738</v>
      </c>
      <c r="D327" s="912">
        <v>10.3536</v>
      </c>
      <c r="E327" s="912">
        <v>135.97103300000001</v>
      </c>
      <c r="F327" s="912">
        <v>568.20217083199998</v>
      </c>
      <c r="G327" s="340"/>
      <c r="H327"/>
      <c r="I327"/>
      <c r="J327" s="23"/>
    </row>
    <row r="328" spans="2:10" ht="11.25" customHeight="1">
      <c r="B328" s="342"/>
      <c r="C328" s="523" t="s">
        <v>739</v>
      </c>
      <c r="D328" s="912">
        <v>10.3536</v>
      </c>
      <c r="E328" s="912">
        <v>144.732125</v>
      </c>
      <c r="F328" s="912">
        <v>523.58931016200006</v>
      </c>
      <c r="G328" s="340"/>
      <c r="H328"/>
      <c r="I328"/>
      <c r="J328" s="23"/>
    </row>
    <row r="329" spans="2:10" ht="11.25" customHeight="1">
      <c r="B329" s="342"/>
      <c r="C329" s="523" t="s">
        <v>740</v>
      </c>
      <c r="D329" s="912">
        <v>10.3536</v>
      </c>
      <c r="E329" s="912">
        <v>133.52720000000002</v>
      </c>
      <c r="F329" s="912">
        <v>491.877619772</v>
      </c>
      <c r="G329" s="340"/>
      <c r="H329"/>
      <c r="I329"/>
      <c r="J329" s="23"/>
    </row>
    <row r="330" spans="2:10" ht="11.25" customHeight="1">
      <c r="B330" s="342"/>
      <c r="C330" s="523" t="s">
        <v>741</v>
      </c>
      <c r="D330" s="912">
        <v>10.3536</v>
      </c>
      <c r="E330" s="912">
        <v>139.20400000000001</v>
      </c>
      <c r="F330" s="912">
        <v>554.81510778400002</v>
      </c>
      <c r="G330" s="340"/>
      <c r="H330"/>
      <c r="I330"/>
      <c r="J330" s="23"/>
    </row>
    <row r="331" spans="2:10" ht="11.25" customHeight="1">
      <c r="B331" s="342"/>
      <c r="C331" s="523" t="s">
        <v>742</v>
      </c>
      <c r="D331" s="912">
        <v>10.3536</v>
      </c>
      <c r="E331" s="912">
        <v>140.87941699999999</v>
      </c>
      <c r="F331" s="912">
        <v>578.43695989599996</v>
      </c>
      <c r="G331" s="340"/>
      <c r="H331"/>
      <c r="I331"/>
      <c r="J331" s="23"/>
    </row>
    <row r="332" spans="2:10" ht="11.25" customHeight="1">
      <c r="B332" s="342"/>
      <c r="C332" s="523" t="s">
        <v>743</v>
      </c>
      <c r="D332" s="912">
        <v>10.3536</v>
      </c>
      <c r="E332" s="912">
        <v>160.079553</v>
      </c>
      <c r="F332" s="912">
        <v>577.59708265800009</v>
      </c>
      <c r="G332" s="340"/>
      <c r="H332"/>
      <c r="I332"/>
      <c r="J332" s="23"/>
    </row>
    <row r="333" spans="2:10" ht="11.25" customHeight="1">
      <c r="B333" s="342"/>
      <c r="C333" s="523" t="s">
        <v>744</v>
      </c>
      <c r="D333" s="912">
        <v>10.3536</v>
      </c>
      <c r="E333" s="912">
        <v>133.96606700000001</v>
      </c>
      <c r="F333" s="912">
        <v>569.314758192</v>
      </c>
      <c r="G333" s="340"/>
      <c r="H333"/>
      <c r="I333"/>
      <c r="J333" s="23"/>
    </row>
    <row r="334" spans="2:10" ht="11.25" customHeight="1">
      <c r="B334" s="342"/>
      <c r="C334" s="523" t="s">
        <v>745</v>
      </c>
      <c r="D334" s="912">
        <v>10.3536</v>
      </c>
      <c r="E334" s="912">
        <v>134.26856700000002</v>
      </c>
      <c r="F334" s="912">
        <v>564.53980673800004</v>
      </c>
      <c r="G334" s="340"/>
      <c r="H334"/>
      <c r="I334"/>
      <c r="J334" s="23"/>
    </row>
    <row r="335" spans="2:10" ht="11.25" customHeight="1">
      <c r="B335" s="342"/>
      <c r="C335" s="523" t="s">
        <v>746</v>
      </c>
      <c r="D335" s="912">
        <v>10.3536</v>
      </c>
      <c r="E335" s="912">
        <v>134.436567</v>
      </c>
      <c r="F335" s="912">
        <v>526.83074791200011</v>
      </c>
      <c r="G335" s="340"/>
      <c r="H335"/>
      <c r="I335"/>
      <c r="J335" s="23"/>
    </row>
    <row r="336" spans="2:10" ht="11.25" customHeight="1">
      <c r="B336" s="342"/>
      <c r="C336" s="523" t="s">
        <v>747</v>
      </c>
      <c r="D336" s="912">
        <v>10.3536</v>
      </c>
      <c r="E336" s="912">
        <v>134.436567</v>
      </c>
      <c r="F336" s="912">
        <v>494.48495495200001</v>
      </c>
      <c r="G336" s="340"/>
      <c r="H336"/>
      <c r="I336"/>
      <c r="J336" s="23"/>
    </row>
    <row r="337" spans="2:10" ht="11.25" customHeight="1">
      <c r="B337" s="342"/>
      <c r="C337" s="523" t="s">
        <v>748</v>
      </c>
      <c r="D337" s="912">
        <v>10.3536</v>
      </c>
      <c r="E337" s="912">
        <v>137.12876699999998</v>
      </c>
      <c r="F337" s="912">
        <v>560.52923750399998</v>
      </c>
      <c r="G337" s="340"/>
      <c r="H337"/>
      <c r="I337"/>
      <c r="J337" s="23"/>
    </row>
    <row r="338" spans="2:10" ht="11.25" customHeight="1">
      <c r="B338" s="342"/>
      <c r="C338" s="523" t="s">
        <v>749</v>
      </c>
      <c r="D338" s="912">
        <v>10.3536</v>
      </c>
      <c r="E338" s="912">
        <v>161.52983399999999</v>
      </c>
      <c r="F338" s="912">
        <v>571.19353297199996</v>
      </c>
      <c r="G338" s="340"/>
      <c r="H338"/>
      <c r="I338"/>
      <c r="J338" s="23"/>
    </row>
    <row r="339" spans="2:10" ht="11.25" customHeight="1">
      <c r="B339" s="342"/>
      <c r="C339" s="523" t="s">
        <v>750</v>
      </c>
      <c r="D339" s="912">
        <v>10.3536</v>
      </c>
      <c r="E339" s="912">
        <v>161.87575000000001</v>
      </c>
      <c r="F339" s="912">
        <v>570.32472836600004</v>
      </c>
      <c r="G339" s="340"/>
      <c r="H339"/>
      <c r="I339"/>
      <c r="J339" s="23"/>
    </row>
    <row r="340" spans="2:10" ht="11.25" customHeight="1">
      <c r="B340" s="342"/>
      <c r="C340" s="523" t="s">
        <v>751</v>
      </c>
      <c r="D340" s="912">
        <v>10.3536</v>
      </c>
      <c r="E340" s="912">
        <v>153.15656700000002</v>
      </c>
      <c r="F340" s="912">
        <v>565.059781552</v>
      </c>
      <c r="G340" s="340"/>
      <c r="H340"/>
      <c r="I340"/>
      <c r="J340" s="23"/>
    </row>
    <row r="341" spans="2:10" ht="11.25" customHeight="1">
      <c r="B341" s="342"/>
      <c r="C341" s="523" t="s">
        <v>752</v>
      </c>
      <c r="D341" s="912">
        <v>20.436</v>
      </c>
      <c r="E341" s="912">
        <v>143.82660000000001</v>
      </c>
      <c r="F341" s="912">
        <v>497.386835168</v>
      </c>
      <c r="G341" s="340"/>
      <c r="H341"/>
      <c r="I341"/>
      <c r="J341" s="23"/>
    </row>
    <row r="342" spans="2:10" ht="11.25" customHeight="1">
      <c r="B342" s="342"/>
      <c r="C342" s="523" t="s">
        <v>753</v>
      </c>
      <c r="D342" s="912">
        <v>20.436</v>
      </c>
      <c r="E342" s="912">
        <v>145.744754</v>
      </c>
      <c r="F342" s="912">
        <v>500.74396467199995</v>
      </c>
      <c r="G342" s="340"/>
      <c r="H342"/>
      <c r="I342"/>
      <c r="J342" s="23"/>
    </row>
    <row r="343" spans="2:10" ht="11.25" customHeight="1">
      <c r="B343" s="342"/>
      <c r="C343" s="523" t="s">
        <v>754</v>
      </c>
      <c r="D343" s="912">
        <v>20.436</v>
      </c>
      <c r="E343" s="912">
        <v>144.310832</v>
      </c>
      <c r="F343" s="912">
        <v>481.82385439000001</v>
      </c>
      <c r="G343" s="340"/>
      <c r="H343"/>
      <c r="I343"/>
      <c r="J343" s="23"/>
    </row>
    <row r="344" spans="2:10" ht="11.25" customHeight="1">
      <c r="B344" s="342"/>
      <c r="C344" s="523" t="s">
        <v>755</v>
      </c>
      <c r="D344" s="912">
        <v>20.436</v>
      </c>
      <c r="E344" s="912">
        <v>143.084</v>
      </c>
      <c r="F344" s="912">
        <v>555.80264189399998</v>
      </c>
      <c r="G344" s="340"/>
      <c r="H344"/>
      <c r="I344"/>
      <c r="J344" s="23"/>
    </row>
    <row r="345" spans="2:10" ht="11.25" customHeight="1">
      <c r="B345" s="342"/>
      <c r="C345" s="523" t="s">
        <v>756</v>
      </c>
      <c r="D345" s="912">
        <v>20.436</v>
      </c>
      <c r="E345" s="912">
        <v>143.084</v>
      </c>
      <c r="F345" s="912">
        <v>576.87702811999998</v>
      </c>
      <c r="G345" s="340"/>
      <c r="H345"/>
      <c r="I345"/>
      <c r="J345" s="23"/>
    </row>
    <row r="346" spans="2:10" ht="11.25" customHeight="1">
      <c r="B346" s="342"/>
      <c r="C346" s="523" t="s">
        <v>757</v>
      </c>
      <c r="D346" s="912">
        <v>20.436</v>
      </c>
      <c r="E346" s="912">
        <v>143.084</v>
      </c>
      <c r="F346" s="912">
        <v>579.8107791760001</v>
      </c>
      <c r="G346" s="340"/>
      <c r="H346"/>
      <c r="I346"/>
      <c r="J346" s="23"/>
    </row>
    <row r="347" spans="2:10" ht="11.25" customHeight="1">
      <c r="B347" s="342"/>
      <c r="C347" s="523" t="s">
        <v>758</v>
      </c>
      <c r="D347" s="912">
        <v>20.436</v>
      </c>
      <c r="E347" s="912">
        <v>144.786967</v>
      </c>
      <c r="F347" s="912">
        <v>574.17058052800007</v>
      </c>
      <c r="G347" s="340"/>
      <c r="H347"/>
      <c r="I347"/>
      <c r="J347" s="23"/>
    </row>
    <row r="348" spans="2:10" ht="11.25" customHeight="1">
      <c r="B348" s="342"/>
      <c r="C348" s="523" t="s">
        <v>759</v>
      </c>
      <c r="D348" s="912">
        <v>20.436</v>
      </c>
      <c r="E348" s="912">
        <v>143.34488000000002</v>
      </c>
      <c r="F348" s="912">
        <v>566.75623050399997</v>
      </c>
      <c r="G348" s="340"/>
      <c r="H348"/>
      <c r="I348"/>
      <c r="J348" s="23"/>
    </row>
    <row r="349" spans="2:10" ht="11.25" customHeight="1">
      <c r="B349" s="342"/>
      <c r="C349" s="523" t="s">
        <v>760</v>
      </c>
      <c r="D349" s="912">
        <v>20.436</v>
      </c>
      <c r="E349" s="912">
        <v>143.084</v>
      </c>
      <c r="F349" s="912">
        <v>517.89597932799995</v>
      </c>
      <c r="G349" s="340"/>
      <c r="H349"/>
      <c r="I349"/>
      <c r="J349" s="23"/>
    </row>
    <row r="350" spans="2:10" ht="11.25" customHeight="1">
      <c r="B350" s="342"/>
      <c r="C350" s="523" t="s">
        <v>761</v>
      </c>
      <c r="D350" s="912">
        <v>20.436</v>
      </c>
      <c r="E350" s="912">
        <v>146.78720000000001</v>
      </c>
      <c r="F350" s="912">
        <v>485.32521886800004</v>
      </c>
      <c r="G350" s="340"/>
      <c r="H350"/>
      <c r="I350"/>
      <c r="J350" s="23"/>
    </row>
    <row r="351" spans="2:10" ht="11.25" customHeight="1">
      <c r="B351" s="342"/>
      <c r="C351" s="523" t="s">
        <v>762</v>
      </c>
      <c r="D351" s="912">
        <v>20.436</v>
      </c>
      <c r="E351" s="912">
        <v>143.08366699999999</v>
      </c>
      <c r="F351" s="912">
        <v>560.94420773599995</v>
      </c>
      <c r="G351" s="340"/>
      <c r="H351"/>
      <c r="I351"/>
      <c r="J351" s="23"/>
    </row>
    <row r="352" spans="2:10" ht="11.25" customHeight="1">
      <c r="B352" s="342"/>
      <c r="C352" s="523" t="s">
        <v>763</v>
      </c>
      <c r="D352" s="912">
        <v>20.436</v>
      </c>
      <c r="E352" s="912">
        <v>143.66217699999999</v>
      </c>
      <c r="F352" s="912">
        <v>586.719174168</v>
      </c>
      <c r="G352" s="340"/>
      <c r="H352"/>
      <c r="I352"/>
      <c r="J352" s="23"/>
    </row>
    <row r="353" spans="2:10" ht="11.25" customHeight="1">
      <c r="B353" s="342"/>
      <c r="C353" s="523" t="s">
        <v>764</v>
      </c>
      <c r="D353" s="912">
        <v>20.436</v>
      </c>
      <c r="E353" s="912">
        <v>143.08366699999999</v>
      </c>
      <c r="F353" s="912">
        <v>586.43240898900001</v>
      </c>
      <c r="G353" s="340"/>
      <c r="H353"/>
      <c r="I353"/>
      <c r="J353" s="23"/>
    </row>
    <row r="354" spans="2:10" ht="11.25" customHeight="1">
      <c r="B354" s="342" t="s">
        <v>252</v>
      </c>
      <c r="C354" s="523" t="s">
        <v>765</v>
      </c>
      <c r="D354" s="912">
        <v>20.436</v>
      </c>
      <c r="E354" s="912">
        <v>143.084</v>
      </c>
      <c r="F354" s="912">
        <v>589.56173063200004</v>
      </c>
      <c r="G354" s="340"/>
      <c r="H354"/>
      <c r="I354"/>
      <c r="J354" s="23"/>
    </row>
    <row r="355" spans="2:10" ht="11.25" customHeight="1">
      <c r="B355" s="342"/>
      <c r="C355" s="523" t="s">
        <v>766</v>
      </c>
      <c r="D355" s="912">
        <v>20.436</v>
      </c>
      <c r="E355" s="912">
        <v>146.37200000000001</v>
      </c>
      <c r="F355" s="912">
        <v>578.18094654399999</v>
      </c>
      <c r="G355" s="340"/>
      <c r="H355"/>
      <c r="I355"/>
      <c r="J355" s="23"/>
    </row>
    <row r="356" spans="2:10" ht="11.25" customHeight="1">
      <c r="B356" s="342"/>
      <c r="C356" s="523" t="s">
        <v>767</v>
      </c>
      <c r="D356" s="912">
        <v>20.436</v>
      </c>
      <c r="E356" s="912">
        <v>164.85060000000001</v>
      </c>
      <c r="F356" s="912">
        <v>526.68073590200004</v>
      </c>
      <c r="G356" s="340"/>
      <c r="H356"/>
      <c r="I356"/>
      <c r="J356" s="23"/>
    </row>
    <row r="357" spans="2:10" ht="11.25" customHeight="1">
      <c r="B357" s="342"/>
      <c r="C357" s="523" t="s">
        <v>768</v>
      </c>
      <c r="D357" s="912">
        <v>20.436</v>
      </c>
      <c r="E357" s="912">
        <v>157.11926699999998</v>
      </c>
      <c r="F357" s="912">
        <v>491.77299875199998</v>
      </c>
      <c r="G357" s="340"/>
      <c r="H357"/>
      <c r="I357"/>
      <c r="J357" s="23"/>
    </row>
    <row r="358" spans="2:10" ht="11.25" customHeight="1">
      <c r="B358" s="342"/>
      <c r="C358" s="523" t="s">
        <v>769</v>
      </c>
      <c r="D358" s="912">
        <v>41.507400000000004</v>
      </c>
      <c r="E358" s="912">
        <v>162.06242</v>
      </c>
      <c r="F358" s="912">
        <v>565.84891329599998</v>
      </c>
      <c r="G358" s="340"/>
      <c r="H358"/>
      <c r="I358"/>
      <c r="J358" s="23"/>
    </row>
    <row r="359" spans="2:10" ht="11.25" customHeight="1">
      <c r="B359" s="342"/>
      <c r="C359" s="523" t="s">
        <v>770</v>
      </c>
      <c r="D359" s="912">
        <v>44.517600000000002</v>
      </c>
      <c r="E359" s="912">
        <v>161.54</v>
      </c>
      <c r="F359" s="912">
        <v>583.82215220799992</v>
      </c>
      <c r="G359" s="340"/>
      <c r="H359"/>
      <c r="I359"/>
      <c r="J359" s="23"/>
    </row>
    <row r="360" spans="2:10" ht="11.25" customHeight="1">
      <c r="B360" s="342"/>
      <c r="C360" s="523" t="s">
        <v>771</v>
      </c>
      <c r="D360" s="912">
        <v>44.517600000000002</v>
      </c>
      <c r="E360" s="912">
        <v>161.54</v>
      </c>
      <c r="F360" s="912">
        <v>591.02638154400006</v>
      </c>
      <c r="G360" s="340"/>
      <c r="H360"/>
      <c r="I360"/>
      <c r="J360" s="23"/>
    </row>
    <row r="361" spans="2:10" ht="11.25" customHeight="1">
      <c r="B361" s="342"/>
      <c r="C361" s="523" t="s">
        <v>772</v>
      </c>
      <c r="D361" s="912">
        <v>44.517600000000002</v>
      </c>
      <c r="E361" s="912">
        <v>161.54</v>
      </c>
      <c r="F361" s="912">
        <v>598.63086954400001</v>
      </c>
      <c r="G361" s="340"/>
      <c r="H361"/>
      <c r="I361"/>
      <c r="J361" s="23"/>
    </row>
    <row r="362" spans="2:10" ht="11.25" customHeight="1">
      <c r="B362" s="342"/>
      <c r="C362" s="523" t="s">
        <v>773</v>
      </c>
      <c r="D362" s="912">
        <v>44.517600000000002</v>
      </c>
      <c r="E362" s="912">
        <v>177.52483100000001</v>
      </c>
      <c r="F362" s="912">
        <v>602.73568253600001</v>
      </c>
      <c r="G362" s="340"/>
      <c r="H362"/>
      <c r="I362"/>
      <c r="J362" s="23"/>
    </row>
    <row r="363" spans="2:10" ht="11.25" customHeight="1">
      <c r="B363" s="342"/>
      <c r="C363" s="523" t="s">
        <v>774</v>
      </c>
      <c r="D363" s="912">
        <v>44.517600000000002</v>
      </c>
      <c r="E363" s="912">
        <v>180.892</v>
      </c>
      <c r="F363" s="912">
        <v>552.843448352</v>
      </c>
      <c r="G363" s="340"/>
      <c r="H363"/>
      <c r="I363"/>
      <c r="J363" s="23"/>
    </row>
    <row r="364" spans="2:10" ht="11.25" customHeight="1">
      <c r="B364" s="342"/>
      <c r="C364" s="523" t="s">
        <v>775</v>
      </c>
      <c r="D364" s="912">
        <v>44.517600000000002</v>
      </c>
      <c r="E364" s="912">
        <v>167.57585</v>
      </c>
      <c r="F364" s="912">
        <v>513.65063350800006</v>
      </c>
      <c r="G364" s="340"/>
      <c r="H364"/>
      <c r="I364"/>
      <c r="J364" s="23"/>
    </row>
    <row r="365" spans="2:10" ht="11.25" customHeight="1">
      <c r="B365" s="342"/>
      <c r="C365" s="523" t="s">
        <v>776</v>
      </c>
      <c r="D365" s="912">
        <v>44.517600000000002</v>
      </c>
      <c r="E365" s="912">
        <v>158.32640000000001</v>
      </c>
      <c r="F365" s="912">
        <v>595.44804355999997</v>
      </c>
      <c r="G365" s="340"/>
      <c r="H365"/>
      <c r="I365"/>
      <c r="J365" s="23"/>
    </row>
    <row r="366" spans="2:10" ht="11.25" customHeight="1">
      <c r="B366" s="342"/>
      <c r="C366" s="523" t="s">
        <v>777</v>
      </c>
      <c r="D366" s="912">
        <v>44.517600000000002</v>
      </c>
      <c r="E366" s="912">
        <v>159.9452</v>
      </c>
      <c r="F366" s="912">
        <v>610.58614248799995</v>
      </c>
      <c r="G366" s="340"/>
      <c r="H366"/>
      <c r="I366"/>
      <c r="J366" s="23"/>
    </row>
    <row r="367" spans="2:10" ht="11.25" customHeight="1">
      <c r="B367" s="342"/>
      <c r="C367" s="523" t="s">
        <v>778</v>
      </c>
      <c r="D367" s="912">
        <v>44.517600000000002</v>
      </c>
      <c r="E367" s="912">
        <v>164.50666699999999</v>
      </c>
      <c r="F367" s="912">
        <v>612.2062565519999</v>
      </c>
      <c r="G367" s="340"/>
      <c r="H367"/>
      <c r="I367"/>
      <c r="J367" s="23"/>
    </row>
    <row r="368" spans="2:10" ht="11.25" customHeight="1">
      <c r="B368" s="342"/>
      <c r="C368" s="523" t="s">
        <v>779</v>
      </c>
      <c r="D368" s="912">
        <v>44.517600000000002</v>
      </c>
      <c r="E368" s="912">
        <v>158.32606700000002</v>
      </c>
      <c r="F368" s="912">
        <v>609.40673101599998</v>
      </c>
      <c r="G368" s="340"/>
      <c r="H368"/>
      <c r="I368"/>
      <c r="J368" s="23"/>
    </row>
    <row r="369" spans="2:10" ht="11.25" customHeight="1">
      <c r="B369" s="342"/>
      <c r="C369" s="523" t="s">
        <v>780</v>
      </c>
      <c r="D369" s="912">
        <v>44.517600000000002</v>
      </c>
      <c r="E369" s="912">
        <v>159.149867</v>
      </c>
      <c r="F369" s="912">
        <v>609.25116704800007</v>
      </c>
      <c r="G369" s="340"/>
      <c r="H369"/>
      <c r="I369"/>
      <c r="J369" s="23"/>
    </row>
    <row r="370" spans="2:10" ht="11.25" customHeight="1">
      <c r="B370" s="342"/>
      <c r="C370" s="523" t="s">
        <v>781</v>
      </c>
      <c r="D370" s="912">
        <v>82.562399999999997</v>
      </c>
      <c r="E370" s="912">
        <v>180.11835399999998</v>
      </c>
      <c r="F370" s="912">
        <v>553.19998343999998</v>
      </c>
      <c r="G370" s="340"/>
      <c r="H370"/>
      <c r="I370"/>
      <c r="J370" s="23"/>
    </row>
    <row r="371" spans="2:10" ht="11.25" customHeight="1">
      <c r="B371" s="342"/>
      <c r="C371" s="523" t="s">
        <v>782</v>
      </c>
      <c r="D371" s="912">
        <v>65.535466999999997</v>
      </c>
      <c r="E371" s="912">
        <v>174.59361699999999</v>
      </c>
      <c r="F371" s="912">
        <v>512.84816244000001</v>
      </c>
      <c r="G371" s="340"/>
      <c r="H371"/>
      <c r="I371"/>
      <c r="J371" s="23"/>
    </row>
    <row r="372" spans="2:10" ht="11.25" customHeight="1">
      <c r="B372" s="342"/>
      <c r="C372" s="523" t="s">
        <v>783</v>
      </c>
      <c r="D372" s="912">
        <v>84.880800000000008</v>
      </c>
      <c r="E372" s="912">
        <v>178.4016</v>
      </c>
      <c r="F372" s="912">
        <v>594.57077300799995</v>
      </c>
      <c r="G372" s="340"/>
      <c r="H372"/>
      <c r="I372"/>
      <c r="J372" s="23"/>
    </row>
    <row r="373" spans="2:10" ht="11.25" customHeight="1">
      <c r="B373" s="342"/>
      <c r="C373" s="523" t="s">
        <v>784</v>
      </c>
      <c r="D373" s="912">
        <v>65.133600000000001</v>
      </c>
      <c r="E373" s="912">
        <v>193.217716</v>
      </c>
      <c r="F373" s="912">
        <v>620.46053491999999</v>
      </c>
      <c r="G373" s="340"/>
      <c r="H373"/>
      <c r="I373"/>
      <c r="J373" s="23"/>
    </row>
    <row r="374" spans="2:10" ht="11.25" customHeight="1">
      <c r="B374" s="342"/>
      <c r="C374" s="523" t="s">
        <v>785</v>
      </c>
      <c r="D374" s="912">
        <v>65.133600000000001</v>
      </c>
      <c r="E374" s="912">
        <v>189.43142</v>
      </c>
      <c r="F374" s="912">
        <v>629.24257646400008</v>
      </c>
      <c r="G374" s="340"/>
      <c r="H374"/>
      <c r="I374"/>
      <c r="J374" s="23"/>
    </row>
    <row r="375" spans="2:10" ht="11.25" customHeight="1">
      <c r="B375" s="342"/>
      <c r="C375" s="523" t="s">
        <v>786</v>
      </c>
      <c r="D375" s="912">
        <v>65.133600000000001</v>
      </c>
      <c r="E375" s="912">
        <v>191.586545</v>
      </c>
      <c r="F375" s="912">
        <v>617.90113100799999</v>
      </c>
      <c r="G375" s="340"/>
      <c r="H375"/>
      <c r="I375"/>
      <c r="J375" s="23"/>
    </row>
    <row r="376" spans="2:10" ht="11.25" customHeight="1">
      <c r="B376" s="342"/>
      <c r="C376" s="523" t="s">
        <v>787</v>
      </c>
      <c r="D376" s="912">
        <v>65.133600000000001</v>
      </c>
      <c r="E376" s="912">
        <v>164.465125</v>
      </c>
      <c r="F376" s="912">
        <v>607.83656022399998</v>
      </c>
      <c r="G376" s="340"/>
      <c r="H376"/>
      <c r="I376"/>
      <c r="J376" s="23"/>
    </row>
    <row r="377" spans="2:10" ht="11.25" customHeight="1">
      <c r="B377" s="342"/>
      <c r="C377" s="523" t="s">
        <v>788</v>
      </c>
      <c r="D377" s="912">
        <v>57.832099999999997</v>
      </c>
      <c r="E377" s="912">
        <v>166.41382300000001</v>
      </c>
      <c r="F377" s="912">
        <v>551.50381486399999</v>
      </c>
      <c r="G377" s="340"/>
      <c r="H377"/>
      <c r="I377"/>
      <c r="J377" s="23"/>
    </row>
    <row r="378" spans="2:10" ht="11.25" customHeight="1">
      <c r="B378" s="342"/>
      <c r="C378" s="523" t="s">
        <v>789</v>
      </c>
      <c r="D378" s="912">
        <v>54.489599999999996</v>
      </c>
      <c r="E378" s="912">
        <v>163.64075</v>
      </c>
      <c r="F378" s="912">
        <v>511.040039584</v>
      </c>
      <c r="G378" s="340"/>
      <c r="H378"/>
      <c r="I378"/>
      <c r="J378" s="23"/>
    </row>
    <row r="379" spans="2:10" ht="11.25" customHeight="1">
      <c r="B379" s="342"/>
      <c r="C379" s="523" t="s">
        <v>790</v>
      </c>
      <c r="D379" s="912">
        <v>60.668099999999995</v>
      </c>
      <c r="E379" s="912">
        <v>148.4768</v>
      </c>
      <c r="F379" s="912">
        <v>593.02792796799997</v>
      </c>
      <c r="G379" s="340"/>
      <c r="H379"/>
      <c r="I379"/>
      <c r="J379" s="23"/>
    </row>
    <row r="380" spans="2:10" ht="11.25" customHeight="1">
      <c r="B380" s="342"/>
      <c r="C380" s="523" t="s">
        <v>791</v>
      </c>
      <c r="D380" s="912">
        <v>64.375199999999992</v>
      </c>
      <c r="E380" s="912">
        <v>176.34044699999998</v>
      </c>
      <c r="F380" s="912">
        <v>610.82003246400006</v>
      </c>
      <c r="G380" s="340"/>
      <c r="H380"/>
      <c r="I380"/>
      <c r="J380" s="23"/>
    </row>
    <row r="381" spans="2:10" ht="11.25" customHeight="1">
      <c r="B381" s="342"/>
      <c r="C381" s="523" t="s">
        <v>792</v>
      </c>
      <c r="D381" s="912">
        <v>64.375199999999992</v>
      </c>
      <c r="E381" s="912">
        <v>175.49160000000001</v>
      </c>
      <c r="F381" s="912">
        <v>620.861393056</v>
      </c>
      <c r="G381" s="340"/>
      <c r="H381"/>
      <c r="I381"/>
      <c r="J381" s="23"/>
    </row>
    <row r="382" spans="2:10" ht="11.25" customHeight="1">
      <c r="B382" s="342"/>
      <c r="C382" s="523" t="s">
        <v>793</v>
      </c>
      <c r="D382" s="912">
        <v>64.375199999999992</v>
      </c>
      <c r="E382" s="912">
        <v>161.39866699999999</v>
      </c>
      <c r="F382" s="912">
        <v>620.40311847999999</v>
      </c>
      <c r="G382" s="340"/>
      <c r="H382"/>
      <c r="I382"/>
      <c r="J382" s="23"/>
    </row>
    <row r="383" spans="2:10" ht="11.25" customHeight="1">
      <c r="B383" s="342"/>
      <c r="C383" s="523" t="s">
        <v>794</v>
      </c>
      <c r="D383" s="912">
        <v>64.375199999999992</v>
      </c>
      <c r="E383" s="912">
        <v>155.627815</v>
      </c>
      <c r="F383" s="912">
        <v>612.49410405599997</v>
      </c>
      <c r="G383" s="340"/>
      <c r="H383"/>
      <c r="I383"/>
      <c r="J383" s="23"/>
    </row>
    <row r="384" spans="2:10" ht="11.25" customHeight="1">
      <c r="B384" s="342"/>
      <c r="C384" s="523" t="s">
        <v>795</v>
      </c>
      <c r="D384" s="912">
        <v>64.375199999999992</v>
      </c>
      <c r="E384" s="912">
        <v>155.65556000000001</v>
      </c>
      <c r="F384" s="912">
        <v>549.63137055999994</v>
      </c>
      <c r="G384" s="340"/>
      <c r="H384"/>
      <c r="I384"/>
      <c r="J384" s="23"/>
    </row>
    <row r="385" spans="2:10" ht="11.25" customHeight="1">
      <c r="B385" s="342" t="s">
        <v>254</v>
      </c>
      <c r="C385" s="523" t="s">
        <v>796</v>
      </c>
      <c r="D385" s="912">
        <v>64.375199999999992</v>
      </c>
      <c r="E385" s="912">
        <v>157.46520000000001</v>
      </c>
      <c r="F385" s="912">
        <v>513.773716552</v>
      </c>
      <c r="G385" s="340"/>
      <c r="H385"/>
      <c r="I385"/>
      <c r="J385" s="23"/>
    </row>
    <row r="386" spans="2:10" ht="11.25" customHeight="1">
      <c r="B386" s="342"/>
      <c r="C386" s="523" t="s">
        <v>797</v>
      </c>
      <c r="D386" s="912">
        <v>64.375199999999992</v>
      </c>
      <c r="E386" s="912">
        <v>165.3219</v>
      </c>
      <c r="F386" s="912">
        <v>610.23882596800001</v>
      </c>
      <c r="G386" s="340"/>
      <c r="H386"/>
      <c r="I386"/>
      <c r="J386" s="23"/>
    </row>
    <row r="387" spans="2:10" ht="11.25" customHeight="1">
      <c r="B387" s="342"/>
      <c r="C387" s="523" t="s">
        <v>798</v>
      </c>
      <c r="D387" s="912">
        <v>62.263075000000001</v>
      </c>
      <c r="E387" s="912">
        <v>132.2525</v>
      </c>
      <c r="F387" s="912">
        <v>622.39225549600008</v>
      </c>
      <c r="G387" s="340"/>
      <c r="H387"/>
      <c r="I387"/>
      <c r="J387" s="23"/>
    </row>
    <row r="388" spans="2:10" ht="11.25" customHeight="1">
      <c r="B388" s="342"/>
      <c r="C388" s="523" t="s">
        <v>799</v>
      </c>
      <c r="D388" s="912">
        <v>44.517600000000002</v>
      </c>
      <c r="E388" s="912">
        <v>144.51803799999999</v>
      </c>
      <c r="F388" s="912">
        <v>626.38514355999996</v>
      </c>
      <c r="G388" s="340"/>
      <c r="H388"/>
      <c r="I388"/>
      <c r="J388" s="23"/>
    </row>
    <row r="389" spans="2:10" ht="11.25" customHeight="1">
      <c r="B389" s="342"/>
      <c r="C389" s="523" t="s">
        <v>800</v>
      </c>
      <c r="D389" s="912">
        <v>44.517600000000002</v>
      </c>
      <c r="E389" s="912">
        <v>151.79496599999999</v>
      </c>
      <c r="F389" s="912">
        <v>627.27330155200002</v>
      </c>
      <c r="G389" s="340"/>
      <c r="H389"/>
      <c r="I389"/>
      <c r="J389" s="23"/>
    </row>
    <row r="390" spans="2:10" ht="11.25" customHeight="1">
      <c r="B390" s="342"/>
      <c r="C390" s="523" t="s">
        <v>801</v>
      </c>
      <c r="D390" s="912">
        <v>54.489599999999996</v>
      </c>
      <c r="E390" s="912">
        <v>148.74515</v>
      </c>
      <c r="F390" s="912">
        <v>623.11355984799991</v>
      </c>
      <c r="G390" s="340"/>
      <c r="H390"/>
      <c r="I390"/>
      <c r="J390" s="23"/>
    </row>
    <row r="391" spans="2:10" ht="11.25" customHeight="1">
      <c r="B391" s="342"/>
      <c r="C391" s="523" t="s">
        <v>802</v>
      </c>
      <c r="D391" s="912">
        <v>43.452199999999998</v>
      </c>
      <c r="E391" s="912">
        <v>143.543049</v>
      </c>
      <c r="F391" s="912">
        <v>575.53069919199993</v>
      </c>
      <c r="G391" s="340"/>
      <c r="H391"/>
      <c r="I391"/>
      <c r="J391" s="23"/>
    </row>
    <row r="392" spans="2:10" ht="11.25" customHeight="1">
      <c r="B392" s="342"/>
      <c r="C392" s="523" t="s">
        <v>803</v>
      </c>
      <c r="D392" s="912">
        <v>24.1755</v>
      </c>
      <c r="E392" s="912">
        <v>131.965464</v>
      </c>
      <c r="F392" s="912">
        <v>542.23636618400008</v>
      </c>
      <c r="G392" s="340"/>
      <c r="H392"/>
      <c r="I392"/>
      <c r="J392" s="23"/>
    </row>
    <row r="393" spans="2:10" ht="11.25" customHeight="1">
      <c r="B393" s="342"/>
      <c r="C393" s="523" t="s">
        <v>804</v>
      </c>
      <c r="D393" s="912">
        <v>20.436</v>
      </c>
      <c r="E393" s="912">
        <v>123.27157000000001</v>
      </c>
      <c r="F393" s="912">
        <v>647.83050410200008</v>
      </c>
      <c r="G393" s="340"/>
      <c r="H393"/>
      <c r="I393"/>
      <c r="J393" s="23"/>
    </row>
    <row r="394" spans="2:10" ht="11.25" customHeight="1">
      <c r="B394" s="342"/>
      <c r="C394" s="523" t="s">
        <v>805</v>
      </c>
      <c r="D394" s="912">
        <v>20.436</v>
      </c>
      <c r="E394" s="912">
        <v>134.57690299999999</v>
      </c>
      <c r="F394" s="912">
        <v>671.53518801600001</v>
      </c>
      <c r="G394" s="340"/>
      <c r="H394"/>
      <c r="I394"/>
      <c r="J394" s="23"/>
    </row>
    <row r="395" spans="2:10" ht="11.25" customHeight="1">
      <c r="B395" s="342"/>
      <c r="C395" s="523" t="s">
        <v>806</v>
      </c>
      <c r="D395" s="912">
        <v>20.436</v>
      </c>
      <c r="E395" s="912">
        <v>155.146367</v>
      </c>
      <c r="F395" s="912">
        <v>634.38046105599994</v>
      </c>
      <c r="G395" s="340"/>
      <c r="H395"/>
      <c r="I395"/>
      <c r="J395" s="23"/>
    </row>
    <row r="396" spans="2:10" ht="11.25" customHeight="1">
      <c r="B396" s="342"/>
      <c r="C396" s="523" t="s">
        <v>807</v>
      </c>
      <c r="D396" s="912">
        <v>20.436</v>
      </c>
      <c r="E396" s="912">
        <v>158.90167700000001</v>
      </c>
      <c r="F396" s="912">
        <v>676.10325396799999</v>
      </c>
      <c r="G396" s="340"/>
      <c r="H396"/>
      <c r="I396"/>
      <c r="J396" s="23"/>
    </row>
    <row r="397" spans="2:10" ht="11.25" customHeight="1">
      <c r="B397" s="342"/>
      <c r="C397" s="523" t="s">
        <v>808</v>
      </c>
      <c r="D397" s="912">
        <v>20.436</v>
      </c>
      <c r="E397" s="912">
        <v>157.877917</v>
      </c>
      <c r="F397" s="912">
        <v>666.09995895999998</v>
      </c>
      <c r="G397" s="340"/>
      <c r="H397"/>
      <c r="I397"/>
      <c r="J397" s="23"/>
    </row>
    <row r="398" spans="2:10" ht="11.25" customHeight="1">
      <c r="B398" s="342"/>
      <c r="C398" s="523" t="s">
        <v>809</v>
      </c>
      <c r="D398" s="912">
        <v>20.436</v>
      </c>
      <c r="E398" s="912">
        <v>140.81053700000001</v>
      </c>
      <c r="F398" s="912">
        <v>603.90630900799999</v>
      </c>
      <c r="G398" s="340"/>
      <c r="H398"/>
      <c r="I398"/>
      <c r="J398" s="23"/>
    </row>
    <row r="399" spans="2:10" ht="11.25" customHeight="1">
      <c r="B399" s="342"/>
      <c r="C399" s="523" t="s">
        <v>810</v>
      </c>
      <c r="D399" s="912">
        <v>20.436</v>
      </c>
      <c r="E399" s="912">
        <v>131.512325</v>
      </c>
      <c r="F399" s="912">
        <v>572.10844999999995</v>
      </c>
      <c r="G399" s="340"/>
      <c r="H399"/>
      <c r="I399"/>
      <c r="J399" s="23"/>
    </row>
    <row r="400" spans="2:10" ht="11.25" customHeight="1">
      <c r="B400" s="342"/>
      <c r="C400" s="523" t="s">
        <v>811</v>
      </c>
      <c r="D400" s="912">
        <v>20.436</v>
      </c>
      <c r="E400" s="912">
        <v>94.247539999999987</v>
      </c>
      <c r="F400" s="912">
        <v>687.02039296800001</v>
      </c>
      <c r="G400" s="340"/>
      <c r="H400"/>
      <c r="I400"/>
      <c r="J400" s="23"/>
    </row>
    <row r="401" spans="2:10" ht="11.25" customHeight="1">
      <c r="B401" s="342"/>
      <c r="C401" s="523" t="s">
        <v>812</v>
      </c>
      <c r="D401" s="912">
        <v>20.436</v>
      </c>
      <c r="E401" s="912">
        <v>84.331355000000002</v>
      </c>
      <c r="F401" s="912">
        <v>714.55907795999997</v>
      </c>
      <c r="G401" s="340"/>
      <c r="H401"/>
      <c r="I401"/>
      <c r="J401" s="23"/>
    </row>
    <row r="402" spans="2:10" ht="11.25" customHeight="1">
      <c r="B402" s="342"/>
      <c r="C402" s="523" t="s">
        <v>813</v>
      </c>
      <c r="D402" s="912">
        <v>60.323999999999998</v>
      </c>
      <c r="E402" s="912">
        <v>132.40693999999999</v>
      </c>
      <c r="F402" s="912">
        <v>724.6285024</v>
      </c>
      <c r="G402" s="340"/>
      <c r="H402"/>
      <c r="I402"/>
      <c r="J402" s="23"/>
    </row>
    <row r="403" spans="2:10" ht="11.25" customHeight="1">
      <c r="B403" s="342"/>
      <c r="C403" s="523" t="s">
        <v>814</v>
      </c>
      <c r="D403" s="912">
        <v>60.323999999999998</v>
      </c>
      <c r="E403" s="912">
        <v>148.38930999999999</v>
      </c>
      <c r="F403" s="912">
        <v>726.60095288000002</v>
      </c>
      <c r="G403" s="340"/>
      <c r="H403"/>
      <c r="I403"/>
      <c r="J403" s="23"/>
    </row>
    <row r="404" spans="2:10" ht="11.25" customHeight="1">
      <c r="B404" s="342"/>
      <c r="C404" s="523" t="s">
        <v>815</v>
      </c>
      <c r="D404" s="912">
        <v>60.323999999999998</v>
      </c>
      <c r="E404" s="912">
        <v>148.33870300000001</v>
      </c>
      <c r="F404" s="912">
        <v>696.9447470560001</v>
      </c>
      <c r="G404" s="340"/>
      <c r="H404"/>
      <c r="I404"/>
      <c r="J404" s="23"/>
    </row>
    <row r="405" spans="2:10" ht="11.25" customHeight="1">
      <c r="B405" s="342"/>
      <c r="C405" s="523" t="s">
        <v>816</v>
      </c>
      <c r="D405" s="912">
        <v>60.323999999999998</v>
      </c>
      <c r="E405" s="912">
        <v>133.5488</v>
      </c>
      <c r="F405" s="912">
        <v>625.07963648199996</v>
      </c>
      <c r="G405" s="340"/>
      <c r="H405"/>
      <c r="I405"/>
      <c r="J405" s="23"/>
    </row>
    <row r="406" spans="2:10" ht="11.25" customHeight="1">
      <c r="B406" s="342"/>
      <c r="C406" s="523" t="s">
        <v>817</v>
      </c>
      <c r="D406" s="912">
        <v>60.323999999999998</v>
      </c>
      <c r="E406" s="912">
        <v>140.82650000000001</v>
      </c>
      <c r="F406" s="912">
        <v>592.55058678400007</v>
      </c>
      <c r="G406" s="340"/>
      <c r="H406"/>
      <c r="I406"/>
      <c r="J406" s="23"/>
    </row>
    <row r="407" spans="2:10" ht="11.25" customHeight="1">
      <c r="B407" s="342"/>
      <c r="C407" s="523" t="s">
        <v>818</v>
      </c>
      <c r="D407" s="912">
        <v>60.323999999999998</v>
      </c>
      <c r="E407" s="912">
        <v>139.53601599999999</v>
      </c>
      <c r="F407" s="912">
        <v>718.23264380800003</v>
      </c>
      <c r="G407" s="340"/>
      <c r="H407"/>
      <c r="I407"/>
      <c r="J407" s="23"/>
    </row>
    <row r="408" spans="2:10" ht="11.25" customHeight="1">
      <c r="B408" s="342"/>
      <c r="C408" s="523" t="s">
        <v>819</v>
      </c>
      <c r="D408" s="912">
        <v>60.323999999999998</v>
      </c>
      <c r="E408" s="912">
        <v>154.69939499999998</v>
      </c>
      <c r="F408" s="912">
        <v>740.18879075199993</v>
      </c>
      <c r="G408" s="340"/>
      <c r="H408"/>
      <c r="I408"/>
      <c r="J408" s="23"/>
    </row>
    <row r="409" spans="2:10" ht="11.25" customHeight="1">
      <c r="B409" s="342"/>
      <c r="C409" s="523" t="s">
        <v>820</v>
      </c>
      <c r="D409" s="912">
        <v>60.323999999999998</v>
      </c>
      <c r="E409" s="912">
        <v>146.32329999999999</v>
      </c>
      <c r="F409" s="912">
        <v>744.15829345600002</v>
      </c>
      <c r="G409" s="340"/>
      <c r="H409"/>
      <c r="I409"/>
      <c r="J409" s="23"/>
    </row>
    <row r="410" spans="2:10" ht="11.25" customHeight="1">
      <c r="B410" s="342"/>
      <c r="C410" s="523" t="s">
        <v>821</v>
      </c>
      <c r="D410" s="912">
        <v>60.323999999999998</v>
      </c>
      <c r="E410" s="912">
        <v>133.95876699999999</v>
      </c>
      <c r="F410" s="912">
        <v>730.68917704800003</v>
      </c>
      <c r="G410" s="340"/>
      <c r="H410"/>
      <c r="I410"/>
      <c r="J410" s="23"/>
    </row>
    <row r="411" spans="2:10" ht="11.25" customHeight="1">
      <c r="B411" s="342"/>
      <c r="C411" s="523" t="s">
        <v>822</v>
      </c>
      <c r="D411" s="912">
        <v>60.323999999999998</v>
      </c>
      <c r="E411" s="912">
        <v>143.39566699999997</v>
      </c>
      <c r="F411" s="912">
        <v>718.66253993600003</v>
      </c>
      <c r="G411" s="340"/>
      <c r="H411"/>
      <c r="I411"/>
      <c r="J411" s="23"/>
    </row>
    <row r="412" spans="2:10" ht="11.25" customHeight="1">
      <c r="B412" s="342"/>
      <c r="C412" s="523" t="s">
        <v>823</v>
      </c>
      <c r="D412" s="912">
        <v>60.323999999999998</v>
      </c>
      <c r="E412" s="912">
        <v>150.61866899999998</v>
      </c>
      <c r="F412" s="912">
        <v>652.73547740800007</v>
      </c>
      <c r="G412" s="340"/>
      <c r="H412"/>
      <c r="I412"/>
      <c r="J412" s="23"/>
    </row>
    <row r="413" spans="2:10" ht="11.25" customHeight="1">
      <c r="B413" s="342"/>
      <c r="C413" s="523" t="s">
        <v>824</v>
      </c>
      <c r="D413" s="912">
        <v>60.323999999999998</v>
      </c>
      <c r="E413" s="912">
        <v>152.852</v>
      </c>
      <c r="F413" s="912">
        <v>597.63857400799998</v>
      </c>
      <c r="G413" s="340"/>
      <c r="H413"/>
      <c r="I413"/>
      <c r="J413" s="23"/>
    </row>
    <row r="414" spans="2:10" ht="11.25" customHeight="1">
      <c r="B414" s="342"/>
      <c r="C414" s="523" t="s">
        <v>825</v>
      </c>
      <c r="D414" s="912">
        <v>60.323999999999998</v>
      </c>
      <c r="E414" s="912">
        <v>161.91162499999999</v>
      </c>
      <c r="F414" s="912">
        <v>712.14657160000002</v>
      </c>
      <c r="G414" s="340"/>
      <c r="H414"/>
      <c r="I414"/>
      <c r="J414" s="23"/>
    </row>
    <row r="415" spans="2:10" ht="11.25" customHeight="1">
      <c r="B415" s="342" t="s">
        <v>254</v>
      </c>
      <c r="C415" s="523" t="s">
        <v>826</v>
      </c>
      <c r="D415" s="912">
        <v>60.323999999999998</v>
      </c>
      <c r="E415" s="912">
        <v>167.48450599999998</v>
      </c>
      <c r="F415" s="912">
        <v>720.14283726399992</v>
      </c>
      <c r="G415" s="340"/>
      <c r="H415"/>
      <c r="I415"/>
      <c r="J415" s="23"/>
    </row>
    <row r="416" spans="2:10" ht="11.25" customHeight="1">
      <c r="B416" s="342"/>
      <c r="C416" s="523" t="s">
        <v>827</v>
      </c>
      <c r="D416" s="912">
        <v>60.323999999999998</v>
      </c>
      <c r="E416" s="912">
        <v>153.27029999999999</v>
      </c>
      <c r="F416" s="912">
        <v>718.30403792999994</v>
      </c>
      <c r="G416" s="340"/>
      <c r="H416"/>
      <c r="I416"/>
      <c r="J416" s="23"/>
    </row>
    <row r="417" spans="2:10" ht="11.25" customHeight="1">
      <c r="B417" s="342"/>
      <c r="C417" s="523" t="s">
        <v>828</v>
      </c>
      <c r="D417" s="912">
        <v>60.323999999999998</v>
      </c>
      <c r="E417" s="912">
        <v>154.79060000000001</v>
      </c>
      <c r="F417" s="912">
        <v>722.72434745199996</v>
      </c>
      <c r="G417" s="340"/>
      <c r="H417"/>
      <c r="I417"/>
      <c r="J417" s="23"/>
    </row>
    <row r="418" spans="2:10" ht="11.25" customHeight="1">
      <c r="B418" s="342"/>
      <c r="C418" s="523" t="s">
        <v>829</v>
      </c>
      <c r="D418" s="912">
        <v>60.323999999999998</v>
      </c>
      <c r="E418" s="912">
        <v>142.81052199999999</v>
      </c>
      <c r="F418" s="912">
        <v>719.73918664799999</v>
      </c>
      <c r="G418" s="340"/>
      <c r="H418"/>
      <c r="I418"/>
      <c r="J418" s="23"/>
    </row>
    <row r="419" spans="2:10" ht="11.25" customHeight="1">
      <c r="B419" s="342"/>
      <c r="C419" s="523" t="s">
        <v>830</v>
      </c>
      <c r="D419" s="912">
        <v>60.323999999999998</v>
      </c>
      <c r="E419" s="912">
        <v>125.347667</v>
      </c>
      <c r="F419" s="912">
        <v>650.19948546400008</v>
      </c>
      <c r="G419" s="340"/>
      <c r="H419"/>
      <c r="I419"/>
      <c r="J419" s="23"/>
    </row>
    <row r="420" spans="2:10" ht="11.25" customHeight="1">
      <c r="B420" s="342"/>
      <c r="C420" s="523" t="s">
        <v>831</v>
      </c>
      <c r="D420" s="912">
        <v>60.323999999999998</v>
      </c>
      <c r="E420" s="912">
        <v>131.64586700000001</v>
      </c>
      <c r="F420" s="912">
        <v>607.737282306</v>
      </c>
      <c r="G420" s="340"/>
      <c r="H420"/>
      <c r="I420"/>
      <c r="J420" s="23"/>
    </row>
    <row r="421" spans="2:10" ht="11.25" customHeight="1">
      <c r="B421" s="342"/>
      <c r="C421" s="523" t="s">
        <v>832</v>
      </c>
      <c r="D421" s="912">
        <v>60.323999999999998</v>
      </c>
      <c r="E421" s="912">
        <v>142.199322</v>
      </c>
      <c r="F421" s="912">
        <v>727.5574530560001</v>
      </c>
      <c r="G421" s="340"/>
      <c r="H421"/>
      <c r="I421"/>
      <c r="J421" s="23"/>
    </row>
    <row r="422" spans="2:10" ht="11.25" customHeight="1">
      <c r="B422" s="342"/>
      <c r="C422" s="523" t="s">
        <v>833</v>
      </c>
      <c r="D422" s="912">
        <v>60.323999999999998</v>
      </c>
      <c r="E422" s="912">
        <v>129.942768</v>
      </c>
      <c r="F422" s="912">
        <v>743.74482395999996</v>
      </c>
      <c r="G422" s="340"/>
      <c r="H422"/>
      <c r="I422"/>
      <c r="J422" s="23"/>
    </row>
    <row r="423" spans="2:10" ht="11.25" customHeight="1">
      <c r="B423" s="342"/>
      <c r="C423" s="523" t="s">
        <v>834</v>
      </c>
      <c r="D423" s="912">
        <v>60.323999999999998</v>
      </c>
      <c r="E423" s="912">
        <v>158.96245400000001</v>
      </c>
      <c r="F423" s="912">
        <v>734.47002172800001</v>
      </c>
      <c r="G423" s="340"/>
      <c r="H423"/>
      <c r="I423"/>
      <c r="J423" s="23"/>
    </row>
    <row r="424" spans="2:10" ht="11.25" customHeight="1">
      <c r="B424" s="342"/>
      <c r="C424" s="523" t="s">
        <v>835</v>
      </c>
      <c r="D424" s="912">
        <v>60.323999999999998</v>
      </c>
      <c r="E424" s="912">
        <v>149.084867</v>
      </c>
      <c r="F424" s="912">
        <v>746.86769415999993</v>
      </c>
      <c r="G424" s="340"/>
      <c r="H424"/>
      <c r="I424"/>
      <c r="J424" s="23"/>
    </row>
    <row r="425" spans="2:10" ht="11.25" customHeight="1">
      <c r="B425" s="342"/>
      <c r="C425" s="523" t="s">
        <v>836</v>
      </c>
      <c r="D425" s="912">
        <v>60.323999999999998</v>
      </c>
      <c r="E425" s="912">
        <v>149.86776699999999</v>
      </c>
      <c r="F425" s="912">
        <v>745.93118145599999</v>
      </c>
      <c r="G425" s="340"/>
      <c r="H425"/>
      <c r="I425"/>
      <c r="J425" s="23"/>
    </row>
    <row r="426" spans="2:10" ht="11.25" customHeight="1">
      <c r="B426" s="342"/>
      <c r="C426" s="523" t="s">
        <v>837</v>
      </c>
      <c r="D426" s="912">
        <v>60.323999999999998</v>
      </c>
      <c r="E426" s="912">
        <v>153.68206700000002</v>
      </c>
      <c r="F426" s="912">
        <v>663.50537545600002</v>
      </c>
      <c r="G426" s="340"/>
      <c r="H426"/>
      <c r="I426"/>
      <c r="J426" s="23"/>
    </row>
    <row r="427" spans="2:10" ht="11.25" customHeight="1">
      <c r="B427" s="342"/>
      <c r="C427" s="523" t="s">
        <v>838</v>
      </c>
      <c r="D427" s="912">
        <v>60.323999999999998</v>
      </c>
      <c r="E427" s="912">
        <v>161.642134</v>
      </c>
      <c r="F427" s="912">
        <v>626.00098395999999</v>
      </c>
      <c r="G427" s="340"/>
      <c r="H427"/>
      <c r="I427"/>
      <c r="J427" s="23"/>
    </row>
    <row r="428" spans="2:10" ht="11.25" customHeight="1">
      <c r="B428" s="342"/>
      <c r="C428" s="523" t="s">
        <v>839</v>
      </c>
      <c r="D428" s="912">
        <v>60.323999999999998</v>
      </c>
      <c r="E428" s="912">
        <v>154.301117</v>
      </c>
      <c r="F428" s="912">
        <v>750.75936802399997</v>
      </c>
      <c r="G428" s="340"/>
      <c r="H428"/>
      <c r="I428"/>
      <c r="J428" s="23"/>
    </row>
    <row r="429" spans="2:10" ht="11.25" customHeight="1">
      <c r="B429" s="342"/>
      <c r="C429" s="523" t="s">
        <v>840</v>
      </c>
      <c r="D429" s="912">
        <v>60.323999999999998</v>
      </c>
      <c r="E429" s="912">
        <v>153.6824</v>
      </c>
      <c r="F429" s="912">
        <v>769.781731552</v>
      </c>
      <c r="G429" s="340"/>
      <c r="H429"/>
      <c r="I429"/>
      <c r="J429" s="23"/>
    </row>
    <row r="430" spans="2:10" ht="11.25" customHeight="1">
      <c r="B430" s="342"/>
      <c r="C430" s="523" t="s">
        <v>841</v>
      </c>
      <c r="D430" s="912">
        <v>60.323999999999998</v>
      </c>
      <c r="E430" s="912">
        <v>154.07946299999998</v>
      </c>
      <c r="F430" s="912">
        <v>772.63239255200006</v>
      </c>
      <c r="G430" s="340"/>
      <c r="H430"/>
      <c r="I430"/>
      <c r="J430" s="23"/>
    </row>
    <row r="431" spans="2:10" ht="11.25" customHeight="1">
      <c r="B431" s="342"/>
      <c r="C431" s="523" t="s">
        <v>842</v>
      </c>
      <c r="D431" s="912">
        <v>60.323999999999998</v>
      </c>
      <c r="E431" s="912">
        <v>157.24025</v>
      </c>
      <c r="F431" s="912">
        <v>779.874084552</v>
      </c>
      <c r="G431" s="340"/>
      <c r="H431"/>
      <c r="I431"/>
      <c r="J431" s="23"/>
    </row>
    <row r="432" spans="2:10" ht="11.25" customHeight="1">
      <c r="B432" s="342"/>
      <c r="C432" s="523" t="s">
        <v>843</v>
      </c>
      <c r="D432" s="912">
        <v>60.323999999999998</v>
      </c>
      <c r="E432" s="912">
        <v>169.34203299999999</v>
      </c>
      <c r="F432" s="912">
        <v>764.53057405599998</v>
      </c>
      <c r="G432" s="340"/>
      <c r="H432"/>
      <c r="I432"/>
      <c r="J432" s="23"/>
    </row>
    <row r="433" spans="2:10" ht="11.25" customHeight="1">
      <c r="B433" s="342"/>
      <c r="C433" s="523" t="s">
        <v>844</v>
      </c>
      <c r="D433" s="912">
        <v>60.323999999999998</v>
      </c>
      <c r="E433" s="912">
        <v>163.196</v>
      </c>
      <c r="F433" s="912">
        <v>694.52875895199998</v>
      </c>
      <c r="G433" s="340"/>
      <c r="H433"/>
      <c r="I433"/>
      <c r="J433" s="23"/>
    </row>
    <row r="434" spans="2:10" ht="11.25" customHeight="1">
      <c r="B434" s="342"/>
      <c r="C434" s="523" t="s">
        <v>845</v>
      </c>
      <c r="D434" s="912">
        <v>60.323999999999998</v>
      </c>
      <c r="E434" s="912">
        <v>151.689911</v>
      </c>
      <c r="F434" s="912">
        <v>633.01355400799991</v>
      </c>
      <c r="G434" s="340"/>
      <c r="H434"/>
      <c r="I434"/>
      <c r="J434" s="23"/>
    </row>
    <row r="435" spans="2:10" ht="11.25" customHeight="1">
      <c r="B435" s="342"/>
      <c r="C435" s="523" t="s">
        <v>846</v>
      </c>
      <c r="D435" s="912">
        <v>60.323999999999998</v>
      </c>
      <c r="E435" s="912">
        <v>148.6464</v>
      </c>
      <c r="F435" s="912">
        <v>703.694414456</v>
      </c>
      <c r="G435" s="340"/>
      <c r="H435"/>
      <c r="I435"/>
      <c r="J435" s="23"/>
    </row>
    <row r="436" spans="2:10" ht="11.25" customHeight="1">
      <c r="B436" s="342"/>
      <c r="C436" s="523" t="s">
        <v>847</v>
      </c>
      <c r="D436" s="912">
        <v>60.323999999999998</v>
      </c>
      <c r="E436" s="912">
        <v>140.417834</v>
      </c>
      <c r="F436" s="912">
        <v>708.64091215600001</v>
      </c>
      <c r="G436" s="340"/>
      <c r="H436"/>
      <c r="I436"/>
      <c r="J436" s="23"/>
    </row>
    <row r="437" spans="2:10" ht="11.25" customHeight="1">
      <c r="B437" s="342"/>
      <c r="C437" s="523" t="s">
        <v>848</v>
      </c>
      <c r="D437" s="912">
        <v>60.323999999999998</v>
      </c>
      <c r="E437" s="912">
        <v>150.723422</v>
      </c>
      <c r="F437" s="912">
        <v>721.40268748799997</v>
      </c>
      <c r="G437" s="340"/>
      <c r="H437"/>
      <c r="I437"/>
      <c r="J437" s="23"/>
    </row>
    <row r="438" spans="2:10" ht="11.25" customHeight="1">
      <c r="B438" s="342"/>
      <c r="C438" s="523" t="s">
        <v>849</v>
      </c>
      <c r="D438" s="912">
        <v>60.323999999999998</v>
      </c>
      <c r="E438" s="912">
        <v>146.64299499999998</v>
      </c>
      <c r="F438" s="912">
        <v>733.34496745600006</v>
      </c>
      <c r="G438" s="340"/>
      <c r="H438"/>
      <c r="I438"/>
      <c r="J438" s="23"/>
    </row>
    <row r="439" spans="2:10" ht="11.25" customHeight="1">
      <c r="B439" s="342"/>
      <c r="C439" s="523" t="s">
        <v>850</v>
      </c>
      <c r="D439" s="912">
        <v>60.323999999999998</v>
      </c>
      <c r="E439" s="912">
        <v>130.6728</v>
      </c>
      <c r="F439" s="912">
        <v>732.37967775799996</v>
      </c>
      <c r="G439" s="340"/>
      <c r="H439"/>
      <c r="I439"/>
      <c r="J439" s="23"/>
    </row>
    <row r="440" spans="2:10" ht="11.25" customHeight="1">
      <c r="B440" s="342"/>
      <c r="C440" s="523" t="s">
        <v>851</v>
      </c>
      <c r="D440" s="912">
        <v>60.323999999999998</v>
      </c>
      <c r="E440" s="912">
        <v>130.6728</v>
      </c>
      <c r="F440" s="912">
        <v>659.94013295999991</v>
      </c>
      <c r="G440" s="340"/>
      <c r="H440"/>
      <c r="I440"/>
      <c r="J440" s="23"/>
    </row>
    <row r="441" spans="2:10" ht="11.25" customHeight="1">
      <c r="B441" s="342"/>
      <c r="C441" s="523" t="s">
        <v>852</v>
      </c>
      <c r="D441" s="912">
        <v>60.323999999999998</v>
      </c>
      <c r="E441" s="912">
        <v>130.6728</v>
      </c>
      <c r="F441" s="912">
        <v>618.60757607199992</v>
      </c>
      <c r="G441" s="340"/>
      <c r="H441"/>
      <c r="I441"/>
      <c r="J441" s="23"/>
    </row>
    <row r="442" spans="2:10" ht="11.25" customHeight="1">
      <c r="B442" s="342"/>
      <c r="C442" s="523" t="s">
        <v>853</v>
      </c>
      <c r="D442" s="912">
        <v>70.178399999999996</v>
      </c>
      <c r="E442" s="912">
        <v>134.24039999999999</v>
      </c>
      <c r="F442" s="912">
        <v>694.24971150400006</v>
      </c>
      <c r="G442" s="340"/>
      <c r="H442"/>
      <c r="I442"/>
      <c r="J442" s="23"/>
    </row>
    <row r="443" spans="2:10" ht="11.25" customHeight="1">
      <c r="B443" s="342"/>
      <c r="C443" s="523" t="s">
        <v>854</v>
      </c>
      <c r="D443" s="912">
        <v>70.178399999999996</v>
      </c>
      <c r="E443" s="912">
        <v>140.18639999999999</v>
      </c>
      <c r="F443" s="912">
        <v>690.16826695999998</v>
      </c>
      <c r="G443" s="340"/>
      <c r="H443"/>
      <c r="I443"/>
      <c r="J443" s="23"/>
    </row>
    <row r="444" spans="2:10" ht="11.25" customHeight="1">
      <c r="B444" s="342"/>
      <c r="C444" s="523" t="s">
        <v>855</v>
      </c>
      <c r="D444" s="912">
        <v>70.178399999999996</v>
      </c>
      <c r="E444" s="912">
        <v>137.7577</v>
      </c>
      <c r="F444" s="912">
        <v>668.16797355999995</v>
      </c>
      <c r="G444" s="340"/>
      <c r="H444"/>
      <c r="I444"/>
      <c r="J444" s="23"/>
    </row>
    <row r="445" spans="2:10" ht="11.25" customHeight="1">
      <c r="B445" s="342"/>
      <c r="C445" s="523" t="s">
        <v>856</v>
      </c>
      <c r="D445" s="912">
        <v>70.178399999999996</v>
      </c>
      <c r="E445" s="912">
        <v>131.79164699999998</v>
      </c>
      <c r="F445" s="912">
        <v>671.73610496000003</v>
      </c>
      <c r="G445" s="340"/>
      <c r="H445"/>
      <c r="I445"/>
      <c r="J445" s="23"/>
    </row>
    <row r="446" spans="2:10" ht="11.25" customHeight="1">
      <c r="B446" s="342" t="s">
        <v>253</v>
      </c>
      <c r="C446" s="523" t="s">
        <v>857</v>
      </c>
      <c r="D446" s="912">
        <v>70.178399999999996</v>
      </c>
      <c r="E446" s="912">
        <v>150.03200000000001</v>
      </c>
      <c r="F446" s="912">
        <v>666.36289151200003</v>
      </c>
      <c r="G446" s="340"/>
      <c r="H446"/>
      <c r="I446"/>
      <c r="J446" s="23"/>
    </row>
    <row r="447" spans="2:10" ht="11.25" customHeight="1">
      <c r="B447" s="342"/>
      <c r="C447" s="523" t="s">
        <v>858</v>
      </c>
      <c r="D447" s="912">
        <v>70.178399999999996</v>
      </c>
      <c r="E447" s="912">
        <v>122.83305</v>
      </c>
      <c r="F447" s="912">
        <v>590.32555205599999</v>
      </c>
      <c r="G447" s="340"/>
      <c r="H447"/>
      <c r="I447"/>
      <c r="J447" s="23"/>
    </row>
    <row r="448" spans="2:10" ht="11.25" customHeight="1">
      <c r="B448" s="342"/>
      <c r="C448" s="523" t="s">
        <v>859</v>
      </c>
      <c r="D448" s="912">
        <v>70.178399999999996</v>
      </c>
      <c r="E448" s="912">
        <v>128.46799999999999</v>
      </c>
      <c r="F448" s="912">
        <v>552.34603442000002</v>
      </c>
      <c r="G448" s="340"/>
      <c r="H448"/>
      <c r="I448"/>
      <c r="J448" s="23"/>
    </row>
    <row r="449" spans="2:10" ht="11.25" customHeight="1">
      <c r="B449" s="342"/>
      <c r="C449" s="523" t="s">
        <v>860</v>
      </c>
      <c r="D449" s="912">
        <v>70.178399999999996</v>
      </c>
      <c r="E449" s="912">
        <v>139.40238399999998</v>
      </c>
      <c r="F449" s="912">
        <v>640.34450800799993</v>
      </c>
      <c r="G449" s="340"/>
      <c r="H449"/>
      <c r="I449"/>
      <c r="J449" s="23"/>
    </row>
    <row r="450" spans="2:10" ht="11.25" customHeight="1">
      <c r="B450" s="342"/>
      <c r="C450" s="523" t="s">
        <v>861</v>
      </c>
      <c r="D450" s="912">
        <v>70.178399999999996</v>
      </c>
      <c r="E450" s="912">
        <v>138.31966699999998</v>
      </c>
      <c r="F450" s="912">
        <v>664.89780856000004</v>
      </c>
      <c r="G450" s="340"/>
      <c r="H450"/>
      <c r="I450"/>
      <c r="J450" s="23"/>
    </row>
    <row r="451" spans="2:10" ht="11.25" customHeight="1">
      <c r="B451" s="342"/>
      <c r="C451" s="523" t="s">
        <v>862</v>
      </c>
      <c r="D451" s="912">
        <v>70.178399999999996</v>
      </c>
      <c r="E451" s="912">
        <v>138.31966699999998</v>
      </c>
      <c r="F451" s="912">
        <v>681.31926346399996</v>
      </c>
      <c r="G451" s="340"/>
      <c r="H451"/>
      <c r="I451"/>
      <c r="J451" s="23"/>
    </row>
    <row r="452" spans="2:10" ht="11.25" customHeight="1">
      <c r="B452" s="342"/>
      <c r="C452" s="523" t="s">
        <v>863</v>
      </c>
      <c r="D452" s="912">
        <v>70.178399999999996</v>
      </c>
      <c r="E452" s="912">
        <v>138.31966699999998</v>
      </c>
      <c r="F452" s="912">
        <v>685.09927496</v>
      </c>
      <c r="G452" s="340"/>
      <c r="H452"/>
      <c r="I452"/>
      <c r="J452" s="23"/>
    </row>
    <row r="453" spans="2:10" ht="11.25" customHeight="1">
      <c r="B453" s="342"/>
      <c r="C453" s="523" t="s">
        <v>864</v>
      </c>
      <c r="D453" s="912">
        <v>70.178399999999996</v>
      </c>
      <c r="E453" s="912">
        <v>142.473534</v>
      </c>
      <c r="F453" s="912">
        <v>693.6823015760001</v>
      </c>
      <c r="G453" s="340"/>
      <c r="H453"/>
      <c r="I453"/>
      <c r="J453" s="23"/>
    </row>
    <row r="454" spans="2:10" ht="11.25" customHeight="1">
      <c r="B454" s="342"/>
      <c r="C454" s="523" t="s">
        <v>865</v>
      </c>
      <c r="D454" s="912">
        <v>70.178399999999996</v>
      </c>
      <c r="E454" s="912">
        <v>145.06164699999999</v>
      </c>
      <c r="F454" s="912">
        <v>633.35681655999997</v>
      </c>
      <c r="G454" s="340"/>
      <c r="H454"/>
      <c r="I454"/>
      <c r="J454" s="23"/>
    </row>
    <row r="455" spans="2:10" ht="11.25" customHeight="1">
      <c r="B455" s="342"/>
      <c r="C455" s="523" t="s">
        <v>866</v>
      </c>
      <c r="D455" s="912">
        <v>70.178399999999996</v>
      </c>
      <c r="E455" s="912">
        <v>138.193299</v>
      </c>
      <c r="F455" s="912">
        <v>585.371073056</v>
      </c>
      <c r="G455" s="340"/>
      <c r="H455"/>
      <c r="I455"/>
      <c r="J455" s="23"/>
    </row>
    <row r="456" spans="2:10" ht="11.25" customHeight="1">
      <c r="B456" s="342"/>
      <c r="C456" s="523" t="s">
        <v>867</v>
      </c>
      <c r="D456" s="912">
        <v>70.178399999999996</v>
      </c>
      <c r="E456" s="912">
        <v>131.40621999999999</v>
      </c>
      <c r="F456" s="912">
        <v>689.83469085400009</v>
      </c>
      <c r="G456" s="340"/>
      <c r="H456"/>
      <c r="I456"/>
      <c r="J456" s="23"/>
    </row>
    <row r="457" spans="2:10" ht="11.25" customHeight="1">
      <c r="B457" s="342"/>
      <c r="C457" s="523" t="s">
        <v>868</v>
      </c>
      <c r="D457" s="912">
        <v>70.178399999999996</v>
      </c>
      <c r="E457" s="912">
        <v>131.948555</v>
      </c>
      <c r="F457" s="912">
        <v>728.31021462399997</v>
      </c>
      <c r="G457" s="340"/>
      <c r="H457"/>
      <c r="I457"/>
      <c r="J457" s="23"/>
    </row>
    <row r="458" spans="2:10" ht="11.25" customHeight="1">
      <c r="B458" s="342"/>
      <c r="C458" s="523" t="s">
        <v>869</v>
      </c>
      <c r="D458" s="912">
        <v>70.178399999999996</v>
      </c>
      <c r="E458" s="912">
        <v>140.12509400000002</v>
      </c>
      <c r="F458" s="912">
        <v>746.28874815999995</v>
      </c>
      <c r="G458" s="340"/>
      <c r="H458"/>
      <c r="I458"/>
      <c r="J458" s="23"/>
    </row>
    <row r="459" spans="2:10" ht="11.25" customHeight="1">
      <c r="B459" s="342"/>
      <c r="C459" s="523" t="s">
        <v>870</v>
      </c>
      <c r="D459" s="912">
        <v>70.178399999999996</v>
      </c>
      <c r="E459" s="912">
        <v>158.176593</v>
      </c>
      <c r="F459" s="912">
        <v>751.72382046400003</v>
      </c>
      <c r="G459" s="340"/>
      <c r="H459"/>
      <c r="I459"/>
      <c r="J459" s="23"/>
    </row>
    <row r="460" spans="2:10" ht="11.25" customHeight="1">
      <c r="B460" s="342"/>
      <c r="C460" s="523" t="s">
        <v>871</v>
      </c>
      <c r="D460" s="912">
        <v>70.178399999999996</v>
      </c>
      <c r="E460" s="912">
        <v>168.76239699999999</v>
      </c>
      <c r="F460" s="912">
        <v>728.13125632799995</v>
      </c>
      <c r="G460" s="340"/>
      <c r="H460"/>
      <c r="I460"/>
      <c r="J460" s="23"/>
    </row>
    <row r="461" spans="2:10" ht="11.25" customHeight="1">
      <c r="B461" s="342"/>
      <c r="C461" s="523" t="s">
        <v>872</v>
      </c>
      <c r="D461" s="912">
        <v>70.178399999999996</v>
      </c>
      <c r="E461" s="912">
        <v>158.045267</v>
      </c>
      <c r="F461" s="912">
        <v>595.92347600799997</v>
      </c>
      <c r="G461" s="340"/>
      <c r="H461"/>
      <c r="I461"/>
      <c r="J461" s="23"/>
    </row>
    <row r="462" spans="2:10" ht="11.25" customHeight="1">
      <c r="B462" s="342"/>
      <c r="C462" s="523" t="s">
        <v>873</v>
      </c>
      <c r="D462" s="912">
        <v>70.178399999999996</v>
      </c>
      <c r="E462" s="912">
        <v>152.60261700000001</v>
      </c>
      <c r="F462" s="912">
        <v>537.11750252800005</v>
      </c>
      <c r="G462" s="340"/>
      <c r="H462"/>
      <c r="I462"/>
      <c r="J462" s="23"/>
    </row>
    <row r="463" spans="2:10" ht="11.25" customHeight="1">
      <c r="B463" s="342"/>
      <c r="C463" s="523" t="s">
        <v>874</v>
      </c>
      <c r="D463" s="912">
        <v>70.178399999999996</v>
      </c>
      <c r="E463" s="912">
        <v>144.7824</v>
      </c>
      <c r="F463" s="912">
        <v>640.25017797600003</v>
      </c>
      <c r="G463" s="340"/>
      <c r="H463"/>
      <c r="I463"/>
      <c r="J463" s="23"/>
    </row>
    <row r="464" spans="2:10" ht="11.25" customHeight="1">
      <c r="B464" s="342"/>
      <c r="C464" s="523" t="s">
        <v>875</v>
      </c>
      <c r="D464" s="912">
        <v>70.178399999999996</v>
      </c>
      <c r="E464" s="912">
        <v>172.86754500000001</v>
      </c>
      <c r="F464" s="912">
        <v>660.92718462400001</v>
      </c>
      <c r="G464" s="340"/>
      <c r="H464"/>
      <c r="I464"/>
      <c r="J464" s="23"/>
    </row>
    <row r="465" spans="2:10" ht="11.25" customHeight="1">
      <c r="B465" s="342"/>
      <c r="C465" s="523" t="s">
        <v>876</v>
      </c>
      <c r="D465" s="912">
        <v>70.178399999999996</v>
      </c>
      <c r="E465" s="912">
        <v>191.16932500000001</v>
      </c>
      <c r="F465" s="912">
        <v>672.12044010400007</v>
      </c>
      <c r="G465" s="340"/>
      <c r="H465"/>
      <c r="I465"/>
      <c r="J465" s="23"/>
    </row>
    <row r="466" spans="2:10" ht="11.25" customHeight="1">
      <c r="B466" s="342"/>
      <c r="C466" s="523" t="s">
        <v>877</v>
      </c>
      <c r="D466" s="912">
        <v>70.178399999999996</v>
      </c>
      <c r="E466" s="912">
        <v>159.82530799999998</v>
      </c>
      <c r="F466" s="912">
        <v>679.873021408</v>
      </c>
      <c r="G466" s="340"/>
      <c r="H466"/>
      <c r="I466"/>
      <c r="J466" s="23"/>
    </row>
    <row r="467" spans="2:10" ht="11.25" customHeight="1">
      <c r="B467" s="342"/>
      <c r="C467" s="523" t="s">
        <v>878</v>
      </c>
      <c r="D467" s="912">
        <v>70.178399999999996</v>
      </c>
      <c r="E467" s="912">
        <v>159.95842999999999</v>
      </c>
      <c r="F467" s="912">
        <v>685.53119851999998</v>
      </c>
      <c r="G467" s="340"/>
      <c r="H467"/>
      <c r="I467"/>
      <c r="J467" s="23"/>
    </row>
    <row r="468" spans="2:10" ht="11.25" customHeight="1">
      <c r="B468" s="342"/>
      <c r="C468" s="523" t="s">
        <v>879</v>
      </c>
      <c r="D468" s="912">
        <v>90.007199999999997</v>
      </c>
      <c r="E468" s="912">
        <v>174.261583</v>
      </c>
      <c r="F468" s="912">
        <v>616.61080054399997</v>
      </c>
      <c r="G468" s="340"/>
      <c r="H468"/>
      <c r="I468"/>
      <c r="J468" s="23"/>
    </row>
    <row r="469" spans="2:10" ht="11.25" customHeight="1">
      <c r="B469" s="342"/>
      <c r="C469" s="523" t="s">
        <v>880</v>
      </c>
      <c r="D469" s="912">
        <v>90.007199999999997</v>
      </c>
      <c r="E469" s="912">
        <v>167.75279999999998</v>
      </c>
      <c r="F469" s="912">
        <v>569.51548151999998</v>
      </c>
      <c r="G469" s="340"/>
      <c r="H469"/>
      <c r="I469"/>
      <c r="J469" s="23"/>
    </row>
    <row r="470" spans="2:10" ht="11.25" customHeight="1">
      <c r="B470" s="342"/>
      <c r="C470" s="523" t="s">
        <v>881</v>
      </c>
      <c r="D470" s="912">
        <v>79.653600000000012</v>
      </c>
      <c r="E470" s="912">
        <v>181.40103299999998</v>
      </c>
      <c r="F470" s="912">
        <v>658.84640151200006</v>
      </c>
      <c r="G470" s="340"/>
      <c r="H470"/>
      <c r="I470"/>
      <c r="J470" s="23"/>
    </row>
    <row r="471" spans="2:10" ht="11.25" customHeight="1">
      <c r="B471" s="342"/>
      <c r="C471" s="523" t="s">
        <v>882</v>
      </c>
      <c r="D471" s="912">
        <v>79.653600000000012</v>
      </c>
      <c r="E471" s="912">
        <v>162.02093400000001</v>
      </c>
      <c r="F471" s="912">
        <v>660.74086451200003</v>
      </c>
      <c r="G471" s="340"/>
      <c r="H471"/>
      <c r="I471"/>
      <c r="J471" s="23"/>
    </row>
    <row r="472" spans="2:10" ht="11.25" customHeight="1">
      <c r="B472" s="342"/>
      <c r="C472" s="523" t="s">
        <v>883</v>
      </c>
      <c r="D472" s="912">
        <v>79.653600000000012</v>
      </c>
      <c r="E472" s="912">
        <v>177.42253400000001</v>
      </c>
      <c r="F472" s="912">
        <v>678.90061291200004</v>
      </c>
      <c r="G472" s="340"/>
      <c r="H472"/>
      <c r="I472"/>
      <c r="J472" s="23"/>
    </row>
    <row r="473" spans="2:10" ht="11.25" customHeight="1">
      <c r="B473" s="342"/>
      <c r="C473" s="523" t="s">
        <v>884</v>
      </c>
      <c r="D473" s="912">
        <v>79.653600000000012</v>
      </c>
      <c r="E473" s="912">
        <v>182.36031</v>
      </c>
      <c r="F473" s="912">
        <v>682.60356653600002</v>
      </c>
      <c r="G473" s="340"/>
      <c r="H473"/>
      <c r="I473"/>
      <c r="J473" s="23"/>
    </row>
    <row r="474" spans="2:10" ht="11.25" customHeight="1">
      <c r="B474" s="342"/>
      <c r="C474" s="523" t="s">
        <v>885</v>
      </c>
      <c r="D474" s="912">
        <v>79.653600000000012</v>
      </c>
      <c r="E474" s="912">
        <v>197.950074</v>
      </c>
      <c r="F474" s="912">
        <v>659.68077691200006</v>
      </c>
      <c r="G474" s="340"/>
      <c r="H474"/>
      <c r="I474"/>
      <c r="J474" s="23"/>
    </row>
    <row r="475" spans="2:10" ht="11.25" customHeight="1">
      <c r="B475" s="342"/>
      <c r="C475" s="523" t="s">
        <v>886</v>
      </c>
      <c r="D475" s="912">
        <v>79.653600000000012</v>
      </c>
      <c r="E475" s="912">
        <v>178.19164499999999</v>
      </c>
      <c r="F475" s="912">
        <v>612.66256199999998</v>
      </c>
      <c r="G475" s="340"/>
      <c r="H475"/>
      <c r="I475"/>
      <c r="J475" s="23"/>
    </row>
    <row r="476" spans="2:10" ht="11.25" customHeight="1">
      <c r="B476" s="342"/>
      <c r="C476" s="523" t="s">
        <v>887</v>
      </c>
      <c r="D476" s="912">
        <v>79.653600000000012</v>
      </c>
      <c r="E476" s="912">
        <v>169.3152</v>
      </c>
      <c r="F476" s="912">
        <v>571.33845700799998</v>
      </c>
      <c r="G476" s="340"/>
      <c r="H476"/>
      <c r="I476"/>
      <c r="J476" s="23"/>
    </row>
    <row r="477" spans="2:10" ht="11.25" customHeight="1">
      <c r="B477" s="342" t="s">
        <v>255</v>
      </c>
      <c r="C477" s="523" t="s">
        <v>888</v>
      </c>
      <c r="D477" s="912">
        <v>79.653600000000012</v>
      </c>
      <c r="E477" s="912">
        <v>143.35290000000001</v>
      </c>
      <c r="F477" s="912">
        <v>680.49586051200004</v>
      </c>
      <c r="G477" s="340"/>
      <c r="H477"/>
      <c r="I477"/>
      <c r="J477" s="23"/>
    </row>
    <row r="478" spans="2:10" ht="11.25" customHeight="1">
      <c r="B478" s="342"/>
      <c r="C478" s="523" t="s">
        <v>889</v>
      </c>
      <c r="D478" s="912">
        <v>69.616799999999998</v>
      </c>
      <c r="E478" s="912">
        <v>164.323533</v>
      </c>
      <c r="F478" s="912">
        <v>701.51353131200005</v>
      </c>
      <c r="G478" s="340"/>
      <c r="H478"/>
      <c r="I478"/>
      <c r="J478" s="23"/>
    </row>
    <row r="479" spans="2:10" ht="11.25" customHeight="1">
      <c r="B479" s="342"/>
      <c r="C479" s="523" t="s">
        <v>890</v>
      </c>
      <c r="D479" s="912">
        <v>90.151200000000003</v>
      </c>
      <c r="E479" s="912">
        <v>148.97093599999999</v>
      </c>
      <c r="F479" s="912">
        <v>712.24709500800009</v>
      </c>
      <c r="G479" s="340"/>
      <c r="H479"/>
      <c r="I479"/>
      <c r="J479" s="23"/>
    </row>
    <row r="480" spans="2:10" ht="11.25" customHeight="1">
      <c r="B480" s="342"/>
      <c r="C480" s="523" t="s">
        <v>891</v>
      </c>
      <c r="D480" s="912">
        <v>89.420603</v>
      </c>
      <c r="E480" s="912">
        <v>150.13080499999998</v>
      </c>
      <c r="F480" s="912">
        <v>701.56825767999999</v>
      </c>
      <c r="G480" s="340"/>
      <c r="H480"/>
      <c r="I480"/>
      <c r="J480" s="23"/>
    </row>
    <row r="481" spans="2:10" ht="11.25" customHeight="1">
      <c r="B481" s="342"/>
      <c r="C481" s="523" t="s">
        <v>892</v>
      </c>
      <c r="D481" s="912">
        <v>86.620800000000003</v>
      </c>
      <c r="E481" s="912">
        <v>148.08345</v>
      </c>
      <c r="F481" s="912">
        <v>675.26798299999996</v>
      </c>
      <c r="G481" s="340"/>
      <c r="H481"/>
      <c r="I481"/>
      <c r="J481" s="23"/>
    </row>
    <row r="482" spans="2:10" ht="11.25" customHeight="1">
      <c r="B482" s="342"/>
      <c r="C482" s="523" t="s">
        <v>893</v>
      </c>
      <c r="D482" s="912">
        <v>86.620800000000003</v>
      </c>
      <c r="E482" s="912">
        <v>170.79492999999999</v>
      </c>
      <c r="F482" s="912">
        <v>591.26680099999999</v>
      </c>
      <c r="G482" s="340"/>
      <c r="H482"/>
      <c r="I482"/>
      <c r="J482" s="23"/>
    </row>
    <row r="483" spans="2:10" ht="11.25" customHeight="1">
      <c r="B483" s="342"/>
      <c r="C483" s="523" t="s">
        <v>894</v>
      </c>
      <c r="D483" s="912">
        <v>86.620800000000003</v>
      </c>
      <c r="E483" s="912">
        <v>157.49146900000002</v>
      </c>
      <c r="F483" s="912">
        <v>539.96893467200005</v>
      </c>
      <c r="G483" s="340"/>
      <c r="H483"/>
      <c r="I483"/>
      <c r="J483" s="23"/>
    </row>
    <row r="484" spans="2:10" ht="11.25" customHeight="1">
      <c r="B484" s="342"/>
      <c r="C484" s="523" t="s">
        <v>895</v>
      </c>
      <c r="D484" s="912">
        <v>106.4616</v>
      </c>
      <c r="E484" s="912">
        <v>138.02002100000001</v>
      </c>
      <c r="F484" s="912">
        <v>644.57898640000008</v>
      </c>
      <c r="G484" s="340"/>
      <c r="H484"/>
      <c r="I484"/>
      <c r="J484" s="23"/>
    </row>
    <row r="485" spans="2:10" ht="11.25" customHeight="1">
      <c r="B485" s="342"/>
      <c r="C485" s="523" t="s">
        <v>896</v>
      </c>
      <c r="D485" s="912">
        <v>106.4616</v>
      </c>
      <c r="E485" s="912">
        <v>131.04730000000001</v>
      </c>
      <c r="F485" s="912">
        <v>664.95338790400001</v>
      </c>
      <c r="G485" s="340"/>
      <c r="H485"/>
      <c r="I485"/>
      <c r="J485" s="23"/>
    </row>
    <row r="486" spans="2:10" ht="11.25" customHeight="1">
      <c r="B486" s="342"/>
      <c r="C486" s="523" t="s">
        <v>897</v>
      </c>
      <c r="D486" s="912">
        <v>106.4616</v>
      </c>
      <c r="E486" s="912">
        <v>131.93679</v>
      </c>
      <c r="F486" s="912">
        <v>674.1854654</v>
      </c>
      <c r="G486" s="340"/>
      <c r="H486"/>
      <c r="I486"/>
      <c r="J486" s="23"/>
    </row>
    <row r="487" spans="2:10" ht="11.25" customHeight="1">
      <c r="B487" s="342"/>
      <c r="C487" s="523" t="s">
        <v>898</v>
      </c>
      <c r="D487" s="912">
        <v>106.4616</v>
      </c>
      <c r="E487" s="912">
        <v>119.67955000000001</v>
      </c>
      <c r="F487" s="912">
        <v>673.83572781600003</v>
      </c>
      <c r="G487" s="340"/>
      <c r="H487"/>
      <c r="I487"/>
      <c r="J487" s="23"/>
    </row>
    <row r="488" spans="2:10" ht="11.25" customHeight="1">
      <c r="B488" s="342"/>
      <c r="C488" s="523" t="s">
        <v>899</v>
      </c>
      <c r="D488" s="912">
        <v>106.4616</v>
      </c>
      <c r="E488" s="912">
        <v>113.3245</v>
      </c>
      <c r="F488" s="912">
        <v>653.50946140000008</v>
      </c>
      <c r="G488" s="340"/>
      <c r="H488"/>
      <c r="I488"/>
      <c r="J488" s="23"/>
    </row>
    <row r="489" spans="2:10" ht="11.25" customHeight="1">
      <c r="B489" s="342"/>
      <c r="C489" s="523" t="s">
        <v>900</v>
      </c>
      <c r="D489" s="912">
        <v>106.4616</v>
      </c>
      <c r="E489" s="912">
        <v>157.26319699999999</v>
      </c>
      <c r="F489" s="912">
        <v>579.62651000000005</v>
      </c>
      <c r="G489" s="340"/>
      <c r="H489"/>
      <c r="I489"/>
      <c r="J489" s="23"/>
    </row>
    <row r="490" spans="2:10" ht="11.25" customHeight="1">
      <c r="B490" s="342"/>
      <c r="C490" s="523" t="s">
        <v>901</v>
      </c>
      <c r="D490" s="912">
        <v>101.23819999999999</v>
      </c>
      <c r="E490" s="912">
        <v>140.33279999999999</v>
      </c>
      <c r="F490" s="912">
        <v>536.63633279999999</v>
      </c>
      <c r="G490" s="340"/>
      <c r="H490"/>
      <c r="I490"/>
      <c r="J490" s="23"/>
    </row>
    <row r="491" spans="2:10" ht="11.25" customHeight="1">
      <c r="B491" s="342"/>
      <c r="C491" s="523" t="s">
        <v>902</v>
      </c>
      <c r="D491" s="912">
        <v>83.298355000000001</v>
      </c>
      <c r="E491" s="912">
        <v>143.13379999999998</v>
      </c>
      <c r="F491" s="912">
        <v>630.75013897600002</v>
      </c>
      <c r="G491" s="340"/>
      <c r="H491"/>
      <c r="I491"/>
      <c r="J491" s="23"/>
    </row>
    <row r="492" spans="2:10" ht="11.25" customHeight="1">
      <c r="B492" s="342"/>
      <c r="C492" s="523" t="s">
        <v>903</v>
      </c>
      <c r="D492" s="912">
        <v>89.659199999999998</v>
      </c>
      <c r="E492" s="912">
        <v>138.93600000000001</v>
      </c>
      <c r="F492" s="912">
        <v>650.97703376799996</v>
      </c>
      <c r="G492" s="340"/>
      <c r="H492"/>
      <c r="I492"/>
      <c r="J492" s="23"/>
    </row>
    <row r="493" spans="2:10" ht="11.25" customHeight="1">
      <c r="B493" s="342"/>
      <c r="C493" s="523" t="s">
        <v>904</v>
      </c>
      <c r="D493" s="912">
        <v>89.659199999999998</v>
      </c>
      <c r="E493" s="912">
        <v>135.014625</v>
      </c>
      <c r="F493" s="912">
        <v>654.75822391199995</v>
      </c>
      <c r="G493" s="340"/>
      <c r="H493"/>
      <c r="I493"/>
      <c r="J493" s="23"/>
    </row>
    <row r="494" spans="2:10" ht="11.25" customHeight="1">
      <c r="B494" s="342"/>
      <c r="C494" s="523" t="s">
        <v>905</v>
      </c>
      <c r="D494" s="912">
        <v>89.659199999999998</v>
      </c>
      <c r="E494" s="912">
        <v>138.11329999999998</v>
      </c>
      <c r="F494" s="912">
        <v>664.00393120800004</v>
      </c>
      <c r="G494" s="340"/>
      <c r="H494"/>
      <c r="I494"/>
      <c r="J494" s="23"/>
    </row>
    <row r="495" spans="2:10" ht="11.25" customHeight="1">
      <c r="B495" s="342"/>
      <c r="C495" s="523" t="s">
        <v>906</v>
      </c>
      <c r="D495" s="912">
        <v>89.659199999999998</v>
      </c>
      <c r="E495" s="912">
        <v>137.5712</v>
      </c>
      <c r="F495" s="912">
        <v>661.39622620800003</v>
      </c>
      <c r="G495" s="340"/>
      <c r="H495"/>
      <c r="I495"/>
      <c r="J495" s="23"/>
    </row>
    <row r="496" spans="2:10" ht="11.25" customHeight="1">
      <c r="B496" s="342"/>
      <c r="C496" s="523" t="s">
        <v>907</v>
      </c>
      <c r="D496" s="912">
        <v>122.542188</v>
      </c>
      <c r="E496" s="912">
        <v>127.973545</v>
      </c>
      <c r="F496" s="912">
        <v>577.28482400000007</v>
      </c>
      <c r="G496" s="340"/>
      <c r="H496"/>
      <c r="I496"/>
      <c r="J496" s="23"/>
    </row>
    <row r="497" spans="2:10" ht="11.25" customHeight="1">
      <c r="B497" s="342"/>
      <c r="C497" s="523" t="s">
        <v>908</v>
      </c>
      <c r="D497" s="912">
        <v>122.724</v>
      </c>
      <c r="E497" s="912">
        <v>148.43015</v>
      </c>
      <c r="F497" s="912">
        <v>542.99791000000005</v>
      </c>
      <c r="G497" s="340"/>
      <c r="H497"/>
      <c r="I497"/>
      <c r="J497" s="23"/>
    </row>
    <row r="498" spans="2:10" ht="11.25" customHeight="1">
      <c r="B498" s="342"/>
      <c r="C498" s="523" t="s">
        <v>909</v>
      </c>
      <c r="D498" s="912">
        <v>133.70923999999999</v>
      </c>
      <c r="E498" s="912">
        <v>138.625755</v>
      </c>
      <c r="F498" s="912">
        <v>634.83314251199999</v>
      </c>
      <c r="G498" s="340"/>
      <c r="H498"/>
      <c r="I498"/>
      <c r="J498" s="23"/>
    </row>
    <row r="499" spans="2:10" ht="11.25" customHeight="1">
      <c r="B499" s="342"/>
      <c r="C499" s="523" t="s">
        <v>910</v>
      </c>
      <c r="D499" s="912">
        <v>131.52720000000002</v>
      </c>
      <c r="E499" s="912">
        <v>133.72459099999998</v>
      </c>
      <c r="F499" s="912">
        <v>654.12310350400003</v>
      </c>
      <c r="G499" s="340"/>
      <c r="H499"/>
      <c r="I499"/>
      <c r="J499" s="23"/>
    </row>
    <row r="500" spans="2:10" ht="11.25" customHeight="1">
      <c r="B500" s="342"/>
      <c r="C500" s="523" t="s">
        <v>911</v>
      </c>
      <c r="D500" s="912">
        <v>131.52720000000002</v>
      </c>
      <c r="E500" s="912">
        <v>126.67235000000001</v>
      </c>
      <c r="F500" s="912">
        <v>662.98122080799999</v>
      </c>
      <c r="G500" s="340"/>
      <c r="H500"/>
      <c r="I500"/>
      <c r="J500" s="23"/>
    </row>
    <row r="501" spans="2:10" ht="11.25" customHeight="1">
      <c r="B501" s="342"/>
      <c r="C501" s="523" t="s">
        <v>912</v>
      </c>
      <c r="D501" s="912">
        <v>131.52720000000002</v>
      </c>
      <c r="E501" s="912">
        <v>84.448449999999994</v>
      </c>
      <c r="F501" s="912">
        <v>662.61637451199999</v>
      </c>
      <c r="G501" s="340"/>
      <c r="H501"/>
      <c r="I501"/>
      <c r="J501" s="23"/>
    </row>
    <row r="502" spans="2:10" ht="11.25" customHeight="1">
      <c r="B502" s="342"/>
      <c r="C502" s="523" t="s">
        <v>913</v>
      </c>
      <c r="D502" s="912">
        <v>131.52720000000002</v>
      </c>
      <c r="E502" s="912">
        <v>84.028800000000004</v>
      </c>
      <c r="F502" s="912">
        <v>643.42923100000007</v>
      </c>
      <c r="G502" s="340"/>
      <c r="H502"/>
      <c r="I502"/>
      <c r="J502" s="23"/>
    </row>
    <row r="503" spans="2:10" ht="11.25" customHeight="1">
      <c r="B503" s="342"/>
      <c r="C503" s="523" t="s">
        <v>914</v>
      </c>
      <c r="D503" s="912">
        <v>131.52720000000002</v>
      </c>
      <c r="E503" s="912">
        <v>84.24615</v>
      </c>
      <c r="F503" s="912">
        <v>580.12677258999997</v>
      </c>
      <c r="G503" s="340"/>
      <c r="H503"/>
      <c r="I503"/>
      <c r="J503" s="23"/>
    </row>
    <row r="504" spans="2:10" ht="11.25" customHeight="1">
      <c r="B504" s="342"/>
      <c r="C504" s="523" t="s">
        <v>915</v>
      </c>
      <c r="D504" s="912">
        <v>131.52720000000002</v>
      </c>
      <c r="E504" s="912">
        <v>85.256962999999999</v>
      </c>
      <c r="F504" s="912">
        <v>531.85795640000003</v>
      </c>
      <c r="G504" s="340"/>
      <c r="H504"/>
      <c r="I504"/>
      <c r="J504" s="23"/>
    </row>
    <row r="505" spans="2:10" ht="11.25" customHeight="1">
      <c r="B505" s="342"/>
      <c r="C505" s="523" t="s">
        <v>916</v>
      </c>
      <c r="D505" s="912">
        <v>131.52720000000002</v>
      </c>
      <c r="E505" s="912">
        <v>97.938335000000009</v>
      </c>
      <c r="F505" s="912">
        <v>537.7252097999999</v>
      </c>
      <c r="G505" s="340"/>
      <c r="H505"/>
      <c r="I505"/>
      <c r="J505" s="23"/>
    </row>
    <row r="506" spans="2:10" ht="11.25" customHeight="1">
      <c r="B506" s="342"/>
      <c r="C506" s="523" t="s">
        <v>917</v>
      </c>
      <c r="D506" s="912">
        <v>131.52720000000002</v>
      </c>
      <c r="E506" s="912">
        <v>93.338399999999993</v>
      </c>
      <c r="F506" s="912">
        <v>637.31348899999989</v>
      </c>
      <c r="G506" s="340"/>
      <c r="H506"/>
      <c r="I506"/>
      <c r="J506" s="23"/>
    </row>
    <row r="507" spans="2:10" ht="11.25" customHeight="1">
      <c r="B507" s="342" t="s">
        <v>256</v>
      </c>
      <c r="C507" s="523" t="s">
        <v>918</v>
      </c>
      <c r="D507" s="912">
        <v>131.52720000000002</v>
      </c>
      <c r="E507" s="912">
        <v>94.287480000000002</v>
      </c>
      <c r="F507" s="912">
        <v>666.00403700000004</v>
      </c>
      <c r="G507" s="340"/>
      <c r="H507"/>
      <c r="I507"/>
      <c r="J507" s="23"/>
    </row>
    <row r="508" spans="2:10" ht="11.25" customHeight="1">
      <c r="B508" s="342"/>
      <c r="C508" s="523" t="s">
        <v>919</v>
      </c>
      <c r="D508" s="912">
        <v>131.52720000000002</v>
      </c>
      <c r="E508" s="912">
        <v>97.652600000000007</v>
      </c>
      <c r="F508" s="912">
        <v>673.18448799999999</v>
      </c>
      <c r="G508" s="340"/>
      <c r="H508"/>
      <c r="I508"/>
      <c r="J508" s="23"/>
    </row>
    <row r="509" spans="2:10" ht="11.25" customHeight="1">
      <c r="B509" s="342"/>
      <c r="C509" s="523" t="s">
        <v>920</v>
      </c>
      <c r="D509" s="912">
        <v>140.83679999999998</v>
      </c>
      <c r="E509" s="912">
        <v>103.0303</v>
      </c>
      <c r="F509" s="912">
        <v>667.72077772</v>
      </c>
      <c r="G509" s="340"/>
      <c r="H509"/>
      <c r="I509"/>
      <c r="J509" s="23"/>
    </row>
    <row r="510" spans="2:10" ht="11.25" customHeight="1">
      <c r="B510" s="342"/>
      <c r="C510" s="523" t="s">
        <v>921</v>
      </c>
      <c r="D510" s="912">
        <v>140.83679999999998</v>
      </c>
      <c r="E510" s="912">
        <v>111.359583</v>
      </c>
      <c r="F510" s="912">
        <v>597.88146600000005</v>
      </c>
      <c r="G510" s="340"/>
      <c r="H510"/>
      <c r="I510"/>
      <c r="J510" s="23"/>
    </row>
    <row r="511" spans="2:10" ht="11.25" customHeight="1">
      <c r="B511" s="342"/>
      <c r="C511" s="523" t="s">
        <v>922</v>
      </c>
      <c r="D511" s="912">
        <v>140.83679999999998</v>
      </c>
      <c r="E511" s="912">
        <v>101.01960000000001</v>
      </c>
      <c r="F511" s="912">
        <v>551.27637000000004</v>
      </c>
      <c r="G511" s="340"/>
      <c r="H511"/>
      <c r="I511"/>
      <c r="J511" s="23"/>
    </row>
    <row r="512" spans="2:10" ht="11.25" customHeight="1">
      <c r="B512" s="342"/>
      <c r="C512" s="523" t="s">
        <v>923</v>
      </c>
      <c r="D512" s="912">
        <v>179.3064</v>
      </c>
      <c r="E512" s="912">
        <v>83.577600000000004</v>
      </c>
      <c r="F512" s="912">
        <v>650.77475071000003</v>
      </c>
      <c r="G512" s="340"/>
      <c r="H512"/>
      <c r="I512"/>
      <c r="J512" s="23"/>
    </row>
    <row r="513" spans="2:10" ht="11.25" customHeight="1">
      <c r="B513" s="342"/>
      <c r="C513" s="523" t="s">
        <v>924</v>
      </c>
      <c r="D513" s="912">
        <v>169.96559999999999</v>
      </c>
      <c r="E513" s="912">
        <v>100.92705000000001</v>
      </c>
      <c r="F513" s="912">
        <v>675.29680200000007</v>
      </c>
      <c r="G513" s="340"/>
      <c r="H513"/>
      <c r="I513"/>
      <c r="J513" s="23"/>
    </row>
    <row r="514" spans="2:10" ht="11.25" customHeight="1">
      <c r="B514" s="342"/>
      <c r="C514" s="523" t="s">
        <v>925</v>
      </c>
      <c r="D514" s="912">
        <v>169.96559999999999</v>
      </c>
      <c r="E514" s="912">
        <v>103.05460000000001</v>
      </c>
      <c r="F514" s="912">
        <v>670.65653859999998</v>
      </c>
      <c r="G514" s="340"/>
      <c r="H514"/>
      <c r="I514"/>
      <c r="J514" s="23"/>
    </row>
    <row r="515" spans="2:10" ht="11.25" customHeight="1">
      <c r="B515" s="342"/>
      <c r="C515" s="523" t="s">
        <v>926</v>
      </c>
      <c r="D515" s="912">
        <v>169.96559999999999</v>
      </c>
      <c r="E515" s="912">
        <v>115.180076</v>
      </c>
      <c r="F515" s="912">
        <v>674.80115239999998</v>
      </c>
      <c r="G515" s="340"/>
      <c r="H515"/>
      <c r="I515"/>
      <c r="J515" s="23"/>
    </row>
    <row r="516" spans="2:10" ht="11.25" customHeight="1">
      <c r="B516" s="342"/>
      <c r="C516" s="523" t="s">
        <v>927</v>
      </c>
      <c r="D516" s="912">
        <v>169.96559999999999</v>
      </c>
      <c r="E516" s="912">
        <v>101.91901300000001</v>
      </c>
      <c r="F516" s="912">
        <v>661.94266451999999</v>
      </c>
      <c r="G516" s="340"/>
      <c r="H516"/>
      <c r="I516"/>
      <c r="J516" s="23"/>
    </row>
    <row r="517" spans="2:10" ht="11.25" customHeight="1">
      <c r="B517" s="342"/>
      <c r="C517" s="523" t="s">
        <v>928</v>
      </c>
      <c r="D517" s="912">
        <v>169.96559999999999</v>
      </c>
      <c r="E517" s="912">
        <v>92.918399999999991</v>
      </c>
      <c r="F517" s="912">
        <v>592.49224300000003</v>
      </c>
      <c r="G517" s="340"/>
      <c r="H517"/>
      <c r="I517"/>
      <c r="J517" s="23"/>
    </row>
    <row r="518" spans="2:10" ht="11.25" customHeight="1">
      <c r="B518" s="342"/>
      <c r="C518" s="523" t="s">
        <v>929</v>
      </c>
      <c r="D518" s="912">
        <v>177.04750000000001</v>
      </c>
      <c r="E518" s="912">
        <v>107.0325</v>
      </c>
      <c r="F518" s="912">
        <v>568.91410400000007</v>
      </c>
      <c r="G518" s="340"/>
      <c r="H518"/>
      <c r="I518"/>
      <c r="J518" s="23"/>
    </row>
    <row r="519" spans="2:10" ht="11.25" customHeight="1">
      <c r="B519" s="342"/>
      <c r="C519" s="523" t="s">
        <v>930</v>
      </c>
      <c r="D519" s="912">
        <v>177.81566699999999</v>
      </c>
      <c r="E519" s="912">
        <v>105.00262499999999</v>
      </c>
      <c r="F519" s="912">
        <v>654.66806200000008</v>
      </c>
      <c r="G519" s="340"/>
      <c r="H519"/>
      <c r="I519"/>
      <c r="J519" s="23"/>
    </row>
    <row r="520" spans="2:10" ht="11.25" customHeight="1">
      <c r="B520" s="342"/>
      <c r="C520" s="523" t="s">
        <v>931</v>
      </c>
      <c r="D520" s="912">
        <v>156.78720000000001</v>
      </c>
      <c r="E520" s="912">
        <v>102.7512</v>
      </c>
      <c r="F520" s="912">
        <v>679.47976399999993</v>
      </c>
      <c r="G520" s="340"/>
      <c r="H520"/>
      <c r="I520"/>
      <c r="J520" s="23"/>
    </row>
    <row r="521" spans="2:10" ht="11.25" customHeight="1">
      <c r="B521" s="342"/>
      <c r="C521" s="523" t="s">
        <v>932</v>
      </c>
      <c r="D521" s="912">
        <v>156.78720000000001</v>
      </c>
      <c r="E521" s="912">
        <v>102.80905499999999</v>
      </c>
      <c r="F521" s="912">
        <v>680.50286199999994</v>
      </c>
      <c r="G521" s="340"/>
      <c r="H521"/>
      <c r="I521"/>
      <c r="J521" s="23"/>
    </row>
    <row r="522" spans="2:10" ht="11.25" customHeight="1">
      <c r="B522" s="342"/>
      <c r="C522" s="523" t="s">
        <v>933</v>
      </c>
      <c r="D522" s="912">
        <v>152.87820000000002</v>
      </c>
      <c r="E522" s="912">
        <v>105.225527</v>
      </c>
      <c r="F522" s="912">
        <v>679.84411340000008</v>
      </c>
      <c r="G522" s="340"/>
      <c r="H522"/>
      <c r="I522"/>
      <c r="J522" s="23"/>
    </row>
    <row r="523" spans="2:10" ht="11.25" customHeight="1">
      <c r="B523" s="342"/>
      <c r="C523" s="523" t="s">
        <v>934</v>
      </c>
      <c r="D523" s="912">
        <v>152.34397000000001</v>
      </c>
      <c r="E523" s="912">
        <v>103.0536</v>
      </c>
      <c r="F523" s="912">
        <v>669.07723111999996</v>
      </c>
      <c r="G523" s="340"/>
      <c r="H523"/>
      <c r="I523"/>
      <c r="J523" s="23"/>
    </row>
    <row r="524" spans="2:10" ht="11.25" customHeight="1">
      <c r="B524" s="342"/>
      <c r="C524" s="523" t="s">
        <v>935</v>
      </c>
      <c r="D524" s="912">
        <v>157.8408</v>
      </c>
      <c r="E524" s="912">
        <v>85.498383000000004</v>
      </c>
      <c r="F524" s="912">
        <v>594.52853131999996</v>
      </c>
      <c r="G524" s="340"/>
      <c r="H524"/>
      <c r="I524"/>
      <c r="J524" s="23"/>
    </row>
    <row r="525" spans="2:10" ht="11.25" customHeight="1">
      <c r="B525" s="342"/>
      <c r="C525" s="523" t="s">
        <v>936</v>
      </c>
      <c r="D525" s="912">
        <v>157.8408</v>
      </c>
      <c r="E525" s="912">
        <v>81.168676000000005</v>
      </c>
      <c r="F525" s="912">
        <v>543.37321304</v>
      </c>
      <c r="G525" s="340"/>
      <c r="H525"/>
      <c r="I525"/>
      <c r="J525" s="23"/>
    </row>
    <row r="526" spans="2:10" ht="11.25" customHeight="1">
      <c r="B526" s="342"/>
      <c r="C526" s="523" t="s">
        <v>937</v>
      </c>
      <c r="D526" s="912">
        <v>196.11211799999998</v>
      </c>
      <c r="E526" s="912">
        <v>95.467020999999988</v>
      </c>
      <c r="F526" s="912">
        <v>611.88272316000007</v>
      </c>
      <c r="G526" s="340"/>
      <c r="H526"/>
      <c r="I526"/>
      <c r="J526" s="23"/>
    </row>
    <row r="527" spans="2:10" ht="11.25" customHeight="1">
      <c r="B527" s="342"/>
      <c r="C527" s="523" t="s">
        <v>938</v>
      </c>
      <c r="D527" s="912">
        <v>188.9256</v>
      </c>
      <c r="E527" s="912">
        <v>95.965817999999999</v>
      </c>
      <c r="F527" s="912">
        <v>670.77251927999998</v>
      </c>
      <c r="G527" s="340"/>
      <c r="H527"/>
      <c r="I527"/>
      <c r="J527" s="23"/>
    </row>
    <row r="528" spans="2:10" ht="11.25" customHeight="1">
      <c r="B528" s="342"/>
      <c r="C528" s="523" t="s">
        <v>939</v>
      </c>
      <c r="D528" s="912">
        <v>188.9256</v>
      </c>
      <c r="E528" s="912">
        <v>100.16160000000001</v>
      </c>
      <c r="F528" s="912">
        <v>693.03045655999995</v>
      </c>
      <c r="G528" s="340"/>
      <c r="H528"/>
      <c r="I528"/>
      <c r="J528" s="23"/>
    </row>
    <row r="529" spans="2:10" ht="11.25" customHeight="1">
      <c r="B529" s="342"/>
      <c r="C529" s="523" t="s">
        <v>940</v>
      </c>
      <c r="D529" s="912">
        <v>165.12479999999999</v>
      </c>
      <c r="E529" s="912">
        <v>124.43634299999999</v>
      </c>
      <c r="F529" s="912">
        <v>689.31368692000001</v>
      </c>
      <c r="G529" s="340"/>
      <c r="H529"/>
      <c r="I529"/>
      <c r="J529" s="23"/>
    </row>
    <row r="530" spans="2:10" ht="11.25" customHeight="1">
      <c r="B530" s="342"/>
      <c r="C530" s="523" t="s">
        <v>941</v>
      </c>
      <c r="D530" s="912">
        <v>162.615105</v>
      </c>
      <c r="E530" s="912">
        <v>124.31339999999999</v>
      </c>
      <c r="F530" s="912">
        <v>675.06077028000004</v>
      </c>
      <c r="G530" s="340"/>
      <c r="H530"/>
      <c r="I530"/>
      <c r="J530" s="23"/>
    </row>
    <row r="531" spans="2:10" ht="11.25" customHeight="1">
      <c r="B531" s="342"/>
      <c r="C531" s="523" t="s">
        <v>942</v>
      </c>
      <c r="D531" s="912">
        <v>155.78639999999999</v>
      </c>
      <c r="E531" s="912">
        <v>123.95531800000001</v>
      </c>
      <c r="F531" s="912">
        <v>601.31887355999993</v>
      </c>
      <c r="G531" s="340"/>
      <c r="H531"/>
      <c r="I531"/>
      <c r="J531" s="23"/>
    </row>
    <row r="532" spans="2:10" ht="11.25" customHeight="1">
      <c r="B532" s="342"/>
      <c r="C532" s="523" t="s">
        <v>943</v>
      </c>
      <c r="D532" s="912">
        <v>175.47839999999999</v>
      </c>
      <c r="E532" s="912">
        <v>124.5539</v>
      </c>
      <c r="F532" s="912">
        <v>554.06006259999992</v>
      </c>
      <c r="G532" s="340"/>
      <c r="H532"/>
      <c r="I532"/>
      <c r="J532" s="23"/>
    </row>
    <row r="533" spans="2:10" ht="11.25" customHeight="1">
      <c r="B533" s="342"/>
      <c r="C533" s="523" t="s">
        <v>944</v>
      </c>
      <c r="D533" s="912">
        <v>177.21388300000001</v>
      </c>
      <c r="E533" s="912">
        <v>149.11508799999999</v>
      </c>
      <c r="F533" s="912">
        <v>653.02709271999993</v>
      </c>
      <c r="G533" s="340"/>
      <c r="H533"/>
      <c r="I533"/>
      <c r="J533" s="23"/>
    </row>
    <row r="534" spans="2:10" ht="11.25" customHeight="1">
      <c r="B534" s="342"/>
      <c r="C534" s="523" t="s">
        <v>945</v>
      </c>
      <c r="D534" s="912">
        <v>183.6456</v>
      </c>
      <c r="E534" s="912">
        <v>150.82557299999999</v>
      </c>
      <c r="F534" s="912">
        <v>676.27543444000003</v>
      </c>
      <c r="G534" s="340"/>
      <c r="H534"/>
      <c r="I534"/>
      <c r="J534" s="23"/>
    </row>
    <row r="535" spans="2:10" ht="11.25" customHeight="1">
      <c r="B535" s="342"/>
      <c r="C535" s="523" t="s">
        <v>946</v>
      </c>
      <c r="D535" s="912">
        <v>183.6456</v>
      </c>
      <c r="E535" s="912">
        <v>153.85996599999999</v>
      </c>
      <c r="F535" s="912">
        <v>682.56810581600007</v>
      </c>
      <c r="G535" s="340"/>
      <c r="H535"/>
      <c r="I535"/>
      <c r="J535" s="23"/>
    </row>
    <row r="536" spans="2:10" ht="11.25" customHeight="1">
      <c r="B536" s="342"/>
      <c r="C536" s="523" t="s">
        <v>947</v>
      </c>
      <c r="D536" s="912">
        <v>183.6456</v>
      </c>
      <c r="E536" s="912">
        <v>147.33054999999999</v>
      </c>
      <c r="F536" s="912">
        <v>682.06776314399997</v>
      </c>
      <c r="G536" s="340"/>
      <c r="H536"/>
      <c r="I536"/>
      <c r="J536" s="23"/>
    </row>
    <row r="537" spans="2:10" ht="11.25" customHeight="1">
      <c r="B537" s="342"/>
      <c r="C537" s="523" t="s">
        <v>948</v>
      </c>
      <c r="D537" s="912">
        <v>177.37360000000001</v>
      </c>
      <c r="E537" s="912">
        <v>142.09072499999999</v>
      </c>
      <c r="F537" s="912">
        <v>677.45417367199991</v>
      </c>
      <c r="G537" s="340"/>
      <c r="H537"/>
      <c r="I537"/>
      <c r="J537" s="23"/>
    </row>
    <row r="538" spans="2:10" ht="11.25" customHeight="1">
      <c r="B538" s="342" t="s">
        <v>257</v>
      </c>
      <c r="C538" s="523" t="s">
        <v>949</v>
      </c>
      <c r="D538" s="912">
        <v>149.84078400000001</v>
      </c>
      <c r="E538" s="912">
        <v>130.34844100000001</v>
      </c>
      <c r="F538" s="912">
        <v>607.57999146399993</v>
      </c>
      <c r="G538" s="340"/>
      <c r="H538"/>
      <c r="I538"/>
      <c r="J538" s="23"/>
    </row>
    <row r="539" spans="2:10" ht="11.25" customHeight="1">
      <c r="B539" s="342"/>
      <c r="C539" s="523" t="s">
        <v>950</v>
      </c>
      <c r="D539" s="912">
        <v>128.390467</v>
      </c>
      <c r="E539" s="912">
        <v>123.36005299999999</v>
      </c>
      <c r="F539" s="912">
        <v>554.06677378999996</v>
      </c>
      <c r="G539" s="340"/>
      <c r="H539"/>
      <c r="I539"/>
      <c r="J539" s="23"/>
    </row>
    <row r="540" spans="2:10" ht="11.25" customHeight="1">
      <c r="B540" s="342"/>
      <c r="C540" s="523" t="s">
        <v>951</v>
      </c>
      <c r="D540" s="912">
        <v>97.322399999999988</v>
      </c>
      <c r="E540" s="912">
        <v>137.64089000000001</v>
      </c>
      <c r="F540" s="912">
        <v>657.65498963200002</v>
      </c>
      <c r="G540" s="340"/>
      <c r="H540"/>
      <c r="I540"/>
      <c r="J540" s="23"/>
    </row>
    <row r="541" spans="2:10" ht="11.25" customHeight="1">
      <c r="B541" s="342"/>
      <c r="C541" s="523" t="s">
        <v>952</v>
      </c>
      <c r="D541" s="912">
        <v>97.322399999999988</v>
      </c>
      <c r="E541" s="912">
        <v>143.164616</v>
      </c>
      <c r="F541" s="912">
        <v>677.09008386400001</v>
      </c>
      <c r="G541" s="340"/>
      <c r="H541"/>
      <c r="I541"/>
      <c r="J541" s="23"/>
    </row>
    <row r="542" spans="2:10" ht="11.25" customHeight="1">
      <c r="B542" s="342"/>
      <c r="C542" s="523" t="s">
        <v>953</v>
      </c>
      <c r="D542" s="912">
        <v>97.322399999999988</v>
      </c>
      <c r="E542" s="912">
        <v>143.42357000000001</v>
      </c>
      <c r="F542" s="912">
        <v>682.05863069599991</v>
      </c>
      <c r="G542" s="340"/>
      <c r="H542"/>
      <c r="I542"/>
      <c r="J542" s="23"/>
    </row>
    <row r="543" spans="2:10" ht="11.25" customHeight="1">
      <c r="B543" s="342"/>
      <c r="C543" s="523" t="s">
        <v>954</v>
      </c>
      <c r="D543" s="912">
        <v>97.322399999999988</v>
      </c>
      <c r="E543" s="912">
        <v>148.48479999999998</v>
      </c>
      <c r="F543" s="912">
        <v>682.44475567999996</v>
      </c>
      <c r="G543" s="340"/>
      <c r="H543"/>
      <c r="I543"/>
      <c r="J543" s="23"/>
    </row>
    <row r="544" spans="2:10" ht="11.25" customHeight="1">
      <c r="B544" s="342"/>
      <c r="C544" s="523" t="s">
        <v>955</v>
      </c>
      <c r="D544" s="912">
        <v>76.787999999999997</v>
      </c>
      <c r="E544" s="912">
        <v>161.92939999999999</v>
      </c>
      <c r="F544" s="912">
        <v>680.28800231999992</v>
      </c>
      <c r="G544" s="340"/>
      <c r="H544"/>
      <c r="I544"/>
      <c r="J544" s="23"/>
    </row>
    <row r="545" spans="2:10" ht="11.25" customHeight="1">
      <c r="B545" s="342"/>
      <c r="C545" s="523" t="s">
        <v>956</v>
      </c>
      <c r="D545" s="912">
        <v>76.787999999999997</v>
      </c>
      <c r="E545" s="912">
        <v>157.95203799999999</v>
      </c>
      <c r="F545" s="912">
        <v>610.17453</v>
      </c>
      <c r="G545" s="340"/>
      <c r="H545"/>
      <c r="I545"/>
      <c r="J545" s="23"/>
    </row>
    <row r="546" spans="2:10" ht="11.25" customHeight="1">
      <c r="B546" s="342"/>
      <c r="C546" s="523" t="s">
        <v>957</v>
      </c>
      <c r="D546" s="912">
        <v>76.787999999999997</v>
      </c>
      <c r="E546" s="912">
        <v>157.56479999999999</v>
      </c>
      <c r="F546" s="912">
        <v>573.17831207999996</v>
      </c>
      <c r="G546" s="340"/>
      <c r="H546"/>
      <c r="I546"/>
      <c r="J546" s="23"/>
    </row>
    <row r="547" spans="2:10" ht="11.25" customHeight="1">
      <c r="B547" s="342"/>
      <c r="C547" s="523" t="s">
        <v>958</v>
      </c>
      <c r="D547" s="912">
        <v>56.171999999999997</v>
      </c>
      <c r="E547" s="912">
        <v>190.35239999999999</v>
      </c>
      <c r="F547" s="912">
        <v>691.39707700000008</v>
      </c>
      <c r="G547" s="340"/>
      <c r="H547"/>
      <c r="I547"/>
      <c r="J547" s="23"/>
    </row>
    <row r="548" spans="2:10" ht="11.25" customHeight="1">
      <c r="B548" s="342"/>
      <c r="C548" s="523" t="s">
        <v>959</v>
      </c>
      <c r="D548" s="912">
        <v>56.171999999999997</v>
      </c>
      <c r="E548" s="912">
        <v>195.36019300000001</v>
      </c>
      <c r="F548" s="912">
        <v>720.31323915999997</v>
      </c>
      <c r="G548" s="340"/>
      <c r="H548"/>
      <c r="I548"/>
      <c r="J548" s="23"/>
    </row>
    <row r="549" spans="2:10" ht="11.25" customHeight="1">
      <c r="B549" s="342"/>
      <c r="C549" s="523" t="s">
        <v>960</v>
      </c>
      <c r="D549" s="912">
        <v>56.171999999999997</v>
      </c>
      <c r="E549" s="912">
        <v>216.700683</v>
      </c>
      <c r="F549" s="912">
        <v>728.21660787999997</v>
      </c>
      <c r="G549" s="340"/>
      <c r="H549"/>
      <c r="I549"/>
      <c r="J549" s="23"/>
    </row>
    <row r="550" spans="2:10" ht="11.25" customHeight="1">
      <c r="B550" s="342"/>
      <c r="C550" s="523" t="s">
        <v>961</v>
      </c>
      <c r="D550" s="912">
        <v>56.171999999999997</v>
      </c>
      <c r="E550" s="912">
        <v>204.43439999999998</v>
      </c>
      <c r="F550" s="912">
        <v>729.63655111999992</v>
      </c>
      <c r="G550" s="340"/>
      <c r="H550"/>
      <c r="I550"/>
      <c r="J550" s="23"/>
    </row>
    <row r="551" spans="2:10" ht="11.25" customHeight="1">
      <c r="B551" s="342"/>
      <c r="C551" s="523" t="s">
        <v>962</v>
      </c>
      <c r="D551" s="912">
        <v>36.5976</v>
      </c>
      <c r="E551" s="912">
        <v>203.40911799999998</v>
      </c>
      <c r="F551" s="912">
        <v>714.59007453599997</v>
      </c>
      <c r="G551" s="340"/>
      <c r="H551"/>
      <c r="I551"/>
      <c r="J551" s="23"/>
    </row>
    <row r="552" spans="2:10" ht="11.25" customHeight="1">
      <c r="B552" s="342"/>
      <c r="C552" s="523" t="s">
        <v>963</v>
      </c>
      <c r="D552" s="912">
        <v>31.778400000000001</v>
      </c>
      <c r="E552" s="912">
        <v>169.513476</v>
      </c>
      <c r="F552" s="912">
        <v>632.20959141600008</v>
      </c>
      <c r="G552" s="340"/>
      <c r="H552"/>
      <c r="I552"/>
      <c r="J552" s="23"/>
    </row>
    <row r="553" spans="2:10" ht="11.25" customHeight="1">
      <c r="B553" s="342"/>
      <c r="C553" s="523" t="s">
        <v>964</v>
      </c>
      <c r="D553" s="912">
        <v>31.778400000000001</v>
      </c>
      <c r="E553" s="912">
        <v>162.32866000000001</v>
      </c>
      <c r="F553" s="912">
        <v>590.86058620000006</v>
      </c>
      <c r="G553" s="340"/>
      <c r="H553"/>
      <c r="I553"/>
      <c r="J553" s="23"/>
    </row>
    <row r="554" spans="2:10" ht="11.25" customHeight="1">
      <c r="B554" s="342"/>
      <c r="C554" s="523" t="s">
        <v>965</v>
      </c>
      <c r="D554" s="912">
        <v>31.778400000000001</v>
      </c>
      <c r="E554" s="912">
        <v>152.32945000000001</v>
      </c>
      <c r="F554" s="912">
        <v>698.50804612800005</v>
      </c>
      <c r="G554" s="340"/>
      <c r="H554"/>
      <c r="I554"/>
      <c r="J554" s="23"/>
    </row>
    <row r="555" spans="2:10" ht="11.25" customHeight="1">
      <c r="B555" s="342"/>
      <c r="C555" s="523" t="s">
        <v>966</v>
      </c>
      <c r="D555" s="912">
        <v>31.778400000000001</v>
      </c>
      <c r="E555" s="912">
        <v>137.13460000000001</v>
      </c>
      <c r="F555" s="912">
        <v>718.68876844799991</v>
      </c>
      <c r="G555" s="340"/>
      <c r="H555"/>
      <c r="I555"/>
      <c r="J555" s="23"/>
    </row>
    <row r="556" spans="2:10" ht="11.25" customHeight="1">
      <c r="B556" s="342"/>
      <c r="C556" s="523" t="s">
        <v>967</v>
      </c>
      <c r="D556" s="912">
        <v>31.778400000000001</v>
      </c>
      <c r="E556" s="912">
        <v>118.35372</v>
      </c>
      <c r="F556" s="912">
        <v>729.80569932799995</v>
      </c>
      <c r="G556" s="340"/>
      <c r="H556"/>
      <c r="I556"/>
      <c r="J556" s="23"/>
    </row>
    <row r="557" spans="2:10" ht="11.25" customHeight="1">
      <c r="B557" s="342"/>
      <c r="C557" s="523" t="s">
        <v>968</v>
      </c>
      <c r="D557" s="912">
        <v>31.778400000000001</v>
      </c>
      <c r="E557" s="912">
        <v>102.8334</v>
      </c>
      <c r="F557" s="912">
        <v>746.55899199200007</v>
      </c>
      <c r="G557" s="340"/>
      <c r="H557"/>
      <c r="I557"/>
      <c r="J557" s="23"/>
    </row>
    <row r="558" spans="2:10" ht="11.25" customHeight="1">
      <c r="B558" s="342"/>
      <c r="C558" s="523" t="s">
        <v>969</v>
      </c>
      <c r="D558" s="912">
        <v>30.314700000000002</v>
      </c>
      <c r="E558" s="912">
        <v>105.26264999999999</v>
      </c>
      <c r="F558" s="912">
        <v>752.73960715999999</v>
      </c>
      <c r="G558" s="340"/>
      <c r="H558"/>
      <c r="I558"/>
      <c r="J558" s="23"/>
    </row>
    <row r="559" spans="2:10" ht="11.25" customHeight="1">
      <c r="B559" s="342"/>
      <c r="C559" s="523" t="s">
        <v>970</v>
      </c>
      <c r="D559" s="912">
        <v>21.741599999999998</v>
      </c>
      <c r="E559" s="912">
        <v>125.03886999999999</v>
      </c>
      <c r="F559" s="912">
        <v>687.11023623999995</v>
      </c>
      <c r="G559" s="340"/>
      <c r="H559"/>
      <c r="I559"/>
      <c r="J559" s="23"/>
    </row>
    <row r="560" spans="2:10" ht="11.25" customHeight="1">
      <c r="B560" s="342"/>
      <c r="C560" s="523" t="s">
        <v>971</v>
      </c>
      <c r="D560" s="912">
        <v>21.741599999999998</v>
      </c>
      <c r="E560" s="912">
        <v>118.10091899999999</v>
      </c>
      <c r="F560" s="912">
        <v>641.02850799999999</v>
      </c>
      <c r="G560" s="340"/>
      <c r="H560"/>
      <c r="I560"/>
      <c r="J560" s="23"/>
    </row>
    <row r="561" spans="2:10" ht="11.25" customHeight="1">
      <c r="B561" s="342"/>
      <c r="C561" s="523" t="s">
        <v>972</v>
      </c>
      <c r="D561" s="912">
        <v>21.741599999999998</v>
      </c>
      <c r="E561" s="912">
        <v>142.96702199999999</v>
      </c>
      <c r="F561" s="912">
        <v>676.26337895999995</v>
      </c>
      <c r="G561" s="340"/>
      <c r="H561"/>
      <c r="I561"/>
      <c r="J561" s="23"/>
    </row>
    <row r="562" spans="2:10" ht="11.25" customHeight="1">
      <c r="B562" s="342"/>
      <c r="C562" s="523" t="s">
        <v>973</v>
      </c>
      <c r="D562" s="912">
        <v>21.741599999999998</v>
      </c>
      <c r="E562" s="912">
        <v>124.34519999999999</v>
      </c>
      <c r="F562" s="912">
        <v>657.55586170000004</v>
      </c>
      <c r="G562" s="340"/>
      <c r="H562"/>
      <c r="I562"/>
      <c r="J562" s="23"/>
    </row>
    <row r="563" spans="2:10" ht="11.25" customHeight="1">
      <c r="B563" s="342"/>
      <c r="C563" s="523" t="s">
        <v>974</v>
      </c>
      <c r="D563" s="912">
        <v>21.741599999999998</v>
      </c>
      <c r="E563" s="912">
        <v>136.93177600000001</v>
      </c>
      <c r="F563" s="912">
        <v>764.22676032000004</v>
      </c>
      <c r="G563" s="340"/>
      <c r="H563"/>
      <c r="I563"/>
      <c r="J563" s="23"/>
    </row>
    <row r="564" spans="2:10" ht="11.25" customHeight="1">
      <c r="B564" s="342"/>
      <c r="C564" s="523" t="s">
        <v>975</v>
      </c>
      <c r="D564" s="912">
        <v>21.741599999999998</v>
      </c>
      <c r="E564" s="912">
        <v>124.501446</v>
      </c>
      <c r="F564" s="912">
        <v>768.76772652</v>
      </c>
      <c r="G564" s="340"/>
      <c r="H564"/>
      <c r="I564"/>
      <c r="J564" s="23"/>
    </row>
    <row r="565" spans="2:10" ht="11.25" customHeight="1">
      <c r="B565" s="342"/>
      <c r="C565" s="523" t="s">
        <v>976</v>
      </c>
      <c r="D565" s="912">
        <v>21.741599999999998</v>
      </c>
      <c r="E565" s="912">
        <v>112.8805</v>
      </c>
      <c r="F565" s="912">
        <v>746.22998985000004</v>
      </c>
      <c r="G565" s="340"/>
      <c r="H565"/>
      <c r="I565"/>
      <c r="J565" s="23"/>
    </row>
    <row r="566" spans="2:10" ht="11.25" customHeight="1">
      <c r="B566" s="342"/>
      <c r="C566" s="523" t="s">
        <v>977</v>
      </c>
      <c r="D566" s="912">
        <v>21.741599999999998</v>
      </c>
      <c r="E566" s="912">
        <v>110.33005800000001</v>
      </c>
      <c r="F566" s="912">
        <v>650.45185408999998</v>
      </c>
      <c r="G566" s="340"/>
      <c r="H566"/>
      <c r="I566"/>
      <c r="J566" s="23"/>
    </row>
    <row r="567" spans="2:10" ht="11.25" customHeight="1">
      <c r="B567" s="342"/>
      <c r="C567" s="523" t="s">
        <v>978</v>
      </c>
      <c r="D567" s="912">
        <v>21.741599999999998</v>
      </c>
      <c r="E567" s="912">
        <v>104.47083000000001</v>
      </c>
      <c r="F567" s="912">
        <v>610.68475720000004</v>
      </c>
      <c r="G567" s="340"/>
      <c r="H567"/>
      <c r="I567"/>
      <c r="J567" s="23"/>
    </row>
    <row r="568" spans="2:10" ht="11.25" customHeight="1">
      <c r="B568" s="342" t="s">
        <v>258</v>
      </c>
      <c r="C568" s="523" t="s">
        <v>979</v>
      </c>
      <c r="D568" s="912">
        <v>21.741599999999998</v>
      </c>
      <c r="E568" s="912">
        <v>120.105003</v>
      </c>
      <c r="F568" s="912">
        <v>721.87701621600002</v>
      </c>
      <c r="G568" s="340"/>
      <c r="H568"/>
      <c r="I568"/>
      <c r="J568" s="23"/>
    </row>
    <row r="569" spans="2:10" ht="11.25" customHeight="1">
      <c r="B569" s="342"/>
      <c r="C569" s="523" t="s">
        <v>980</v>
      </c>
      <c r="D569" s="912">
        <v>21.741599999999998</v>
      </c>
      <c r="E569" s="912">
        <v>131.140827</v>
      </c>
      <c r="F569" s="912">
        <v>728.79608644999996</v>
      </c>
      <c r="G569" s="340"/>
      <c r="H569"/>
      <c r="I569"/>
      <c r="J569" s="23"/>
    </row>
    <row r="570" spans="2:10" ht="11.25" customHeight="1">
      <c r="B570" s="342"/>
      <c r="C570" s="523" t="s">
        <v>981</v>
      </c>
      <c r="D570" s="912">
        <v>21.741599999999998</v>
      </c>
      <c r="E570" s="912">
        <v>131.68106700000001</v>
      </c>
      <c r="F570" s="912">
        <v>742.71382963999997</v>
      </c>
      <c r="G570" s="340"/>
      <c r="H570"/>
      <c r="I570"/>
      <c r="J570" s="23"/>
    </row>
    <row r="571" spans="2:10" ht="11.25" customHeight="1">
      <c r="B571" s="342"/>
      <c r="C571" s="523" t="s">
        <v>982</v>
      </c>
      <c r="D571" s="912">
        <v>21.741599999999998</v>
      </c>
      <c r="E571" s="912">
        <v>108.8715</v>
      </c>
      <c r="F571" s="912">
        <v>741.26062348799996</v>
      </c>
      <c r="G571" s="340"/>
      <c r="H571"/>
      <c r="I571"/>
      <c r="J571" s="23"/>
    </row>
    <row r="572" spans="2:10" ht="11.25" customHeight="1">
      <c r="B572" s="342"/>
      <c r="C572" s="523" t="s">
        <v>983</v>
      </c>
      <c r="D572" s="912">
        <v>21.741599999999998</v>
      </c>
      <c r="E572" s="912">
        <v>82.839341000000005</v>
      </c>
      <c r="F572" s="912">
        <v>737.24340306399995</v>
      </c>
      <c r="G572" s="340"/>
      <c r="H572"/>
      <c r="I572"/>
      <c r="J572" s="23"/>
    </row>
    <row r="573" spans="2:10" ht="11.25" customHeight="1">
      <c r="B573" s="342"/>
      <c r="C573" s="523" t="s">
        <v>984</v>
      </c>
      <c r="D573" s="912">
        <v>10.0824</v>
      </c>
      <c r="E573" s="912">
        <v>80.420949999999991</v>
      </c>
      <c r="F573" s="912">
        <v>662.46058698400009</v>
      </c>
      <c r="G573" s="340"/>
      <c r="H573"/>
      <c r="I573"/>
      <c r="J573" s="23"/>
    </row>
    <row r="574" spans="2:10" ht="11.25" customHeight="1">
      <c r="B574" s="342"/>
      <c r="C574" s="523" t="s">
        <v>985</v>
      </c>
      <c r="D574" s="912">
        <v>10.0824</v>
      </c>
      <c r="E574" s="912">
        <v>86.789899999999989</v>
      </c>
      <c r="F574" s="912">
        <v>612.45429752799998</v>
      </c>
      <c r="G574" s="340"/>
      <c r="H574"/>
      <c r="I574"/>
      <c r="J574" s="23"/>
    </row>
    <row r="575" spans="2:10" ht="11.25" customHeight="1">
      <c r="B575" s="342"/>
      <c r="C575" s="523" t="s">
        <v>986</v>
      </c>
      <c r="D575" s="912">
        <v>10.0824</v>
      </c>
      <c r="E575" s="912">
        <v>74.345909000000006</v>
      </c>
      <c r="F575" s="912">
        <v>712.95780143999991</v>
      </c>
      <c r="G575" s="340"/>
      <c r="H575"/>
      <c r="I575"/>
      <c r="J575" s="23"/>
    </row>
    <row r="576" spans="2:10" ht="11.25" customHeight="1">
      <c r="B576" s="342"/>
      <c r="C576" s="523" t="s">
        <v>987</v>
      </c>
      <c r="D576" s="912">
        <v>10.0824</v>
      </c>
      <c r="E576" s="912">
        <v>61.038355000000003</v>
      </c>
      <c r="F576" s="912">
        <v>711.93158794400006</v>
      </c>
      <c r="G576" s="340"/>
      <c r="H576"/>
      <c r="I576"/>
      <c r="J576" s="23"/>
    </row>
    <row r="577" spans="2:10" ht="11.25" customHeight="1">
      <c r="B577" s="342"/>
      <c r="C577" s="523" t="s">
        <v>988</v>
      </c>
      <c r="D577" s="912">
        <v>10.0824</v>
      </c>
      <c r="E577" s="912">
        <v>67.02</v>
      </c>
      <c r="F577" s="912">
        <v>689.85680189600009</v>
      </c>
      <c r="G577" s="340"/>
      <c r="H577"/>
      <c r="I577"/>
      <c r="J577" s="23"/>
    </row>
    <row r="578" spans="2:10" ht="11.25" customHeight="1">
      <c r="B578" s="342"/>
      <c r="C578" s="523" t="s">
        <v>989</v>
      </c>
      <c r="D578" s="912">
        <v>10.0824</v>
      </c>
      <c r="E578" s="912">
        <v>60.929300000000005</v>
      </c>
      <c r="F578" s="912">
        <v>606.50696262999998</v>
      </c>
      <c r="G578" s="340"/>
      <c r="H578"/>
      <c r="I578"/>
      <c r="J578" s="23"/>
    </row>
    <row r="579" spans="2:10" ht="11.25" customHeight="1">
      <c r="B579" s="342"/>
      <c r="C579" s="523" t="s">
        <v>990</v>
      </c>
      <c r="D579" s="912">
        <v>10.0824</v>
      </c>
      <c r="E579" s="912">
        <v>98.341187999999988</v>
      </c>
      <c r="F579" s="912">
        <v>536.76332845599995</v>
      </c>
      <c r="G579" s="340"/>
      <c r="H579"/>
      <c r="I579"/>
      <c r="J579" s="23"/>
    </row>
    <row r="580" spans="2:10" ht="11.25" customHeight="1">
      <c r="B580" s="342"/>
      <c r="C580" s="523" t="s">
        <v>991</v>
      </c>
      <c r="D580" s="912">
        <v>10.0824</v>
      </c>
      <c r="E580" s="912">
        <v>126.67416499999999</v>
      </c>
      <c r="F580" s="912">
        <v>599.65168064</v>
      </c>
      <c r="G580" s="340"/>
      <c r="H580"/>
      <c r="I580"/>
      <c r="J580" s="23"/>
    </row>
    <row r="581" spans="2:10" ht="11.25" customHeight="1">
      <c r="B581" s="342"/>
      <c r="C581" s="523" t="s">
        <v>992</v>
      </c>
      <c r="D581" s="912">
        <v>10.0824</v>
      </c>
      <c r="E581" s="912">
        <v>91.329700000000003</v>
      </c>
      <c r="F581" s="912">
        <v>608.69314725000004</v>
      </c>
      <c r="G581" s="340"/>
      <c r="H581"/>
      <c r="I581"/>
      <c r="J581" s="23"/>
    </row>
    <row r="582" spans="2:10" ht="11.25" customHeight="1">
      <c r="B582" s="342"/>
      <c r="C582" s="523" t="s">
        <v>993</v>
      </c>
      <c r="D582" s="912">
        <v>10.0824</v>
      </c>
      <c r="E582" s="912">
        <v>80.827600000000004</v>
      </c>
      <c r="F582" s="912">
        <v>684.85667662000003</v>
      </c>
      <c r="G582" s="340"/>
      <c r="H582"/>
      <c r="I582"/>
      <c r="J582" s="23"/>
    </row>
    <row r="583" spans="2:10" ht="11.25" customHeight="1">
      <c r="B583" s="342"/>
      <c r="C583" s="523" t="s">
        <v>994</v>
      </c>
      <c r="D583" s="912">
        <v>10.0824</v>
      </c>
      <c r="E583" s="912">
        <v>60.884399999999999</v>
      </c>
      <c r="F583" s="912">
        <v>693.54493758400008</v>
      </c>
      <c r="G583" s="340"/>
      <c r="H583"/>
      <c r="I583"/>
      <c r="J583" s="23"/>
    </row>
    <row r="584" spans="2:10" ht="11.25" customHeight="1">
      <c r="B584" s="342"/>
      <c r="C584" s="523" t="s">
        <v>995</v>
      </c>
      <c r="D584" s="912">
        <v>10.0824</v>
      </c>
      <c r="E584" s="912">
        <v>62.621815999999995</v>
      </c>
      <c r="F584" s="912">
        <v>696.68924928000001</v>
      </c>
      <c r="G584" s="340"/>
      <c r="H584"/>
      <c r="I584"/>
      <c r="J584" s="23"/>
    </row>
    <row r="585" spans="2:10" ht="11.25" customHeight="1">
      <c r="B585" s="342"/>
      <c r="C585" s="834" t="s">
        <v>996</v>
      </c>
      <c r="D585" s="913">
        <v>10.0824</v>
      </c>
      <c r="E585" s="913">
        <v>60.578400000000002</v>
      </c>
      <c r="F585" s="913">
        <v>648.47020052799996</v>
      </c>
      <c r="G585" s="340"/>
      <c r="H585"/>
      <c r="I585"/>
      <c r="J585" s="23"/>
    </row>
    <row r="586" spans="2:10" ht="11.25" customHeight="1">
      <c r="B586" s="24"/>
      <c r="C586" s="23"/>
      <c r="D586" s="120">
        <f>SUM(D220:D585)</f>
        <v>20793.004317000014</v>
      </c>
      <c r="E586" s="120">
        <f>SUM(E220:E585)</f>
        <v>47272.939895999953</v>
      </c>
      <c r="F586" s="120">
        <f>SUM(F220:F585)</f>
        <v>236696.64442373108</v>
      </c>
      <c r="G586" s="67"/>
      <c r="H586"/>
      <c r="I586"/>
      <c r="J586" s="23"/>
    </row>
    <row r="587" spans="2:10">
      <c r="F587" s="967"/>
    </row>
    <row r="588" spans="2:10">
      <c r="C588" s="335" t="s">
        <v>390</v>
      </c>
      <c r="D588" s="336"/>
      <c r="E588" s="336"/>
      <c r="F588" s="336"/>
      <c r="G588" s="336"/>
      <c r="H588" s="337"/>
    </row>
    <row r="589" spans="2:10">
      <c r="C589" s="524"/>
      <c r="D589" s="525">
        <f>'Data 1'!I129</f>
        <v>2016</v>
      </c>
      <c r="E589" s="525">
        <f>'Data 1'!J129</f>
        <v>2017</v>
      </c>
      <c r="F589" s="525">
        <f>'Data 1'!K129</f>
        <v>2018</v>
      </c>
      <c r="G589" s="525">
        <f>'Data 1'!L129</f>
        <v>2019</v>
      </c>
      <c r="H589" s="525">
        <f>'Data 1'!M129</f>
        <v>2020</v>
      </c>
    </row>
    <row r="590" spans="2:10">
      <c r="C590" s="526" t="s">
        <v>205</v>
      </c>
      <c r="D590" s="527">
        <f>'Data 1'!I130</f>
        <v>36111.434365772002</v>
      </c>
      <c r="E590" s="527">
        <f>'Data 1'!J130</f>
        <v>18447.346771659999</v>
      </c>
      <c r="F590" s="527">
        <f>'Data 1'!K130</f>
        <v>34113.964229872006</v>
      </c>
      <c r="G590" s="527">
        <f>'Data 1'!L130</f>
        <v>24715.505746512001</v>
      </c>
      <c r="H590" s="527">
        <f>'Data 1'!M130</f>
        <v>30610.772670926002</v>
      </c>
    </row>
    <row r="591" spans="2:10">
      <c r="C591" s="526" t="s">
        <v>312</v>
      </c>
      <c r="D591" s="527">
        <f>'Data 1'!I136</f>
        <v>47298.163668000001</v>
      </c>
      <c r="E591" s="527">
        <f>'Data 1'!J136</f>
        <v>47508.105951999998</v>
      </c>
      <c r="F591" s="527">
        <f>'Data 1'!K136</f>
        <v>48955.703093000004</v>
      </c>
      <c r="G591" s="527">
        <f>'Data 1'!L136</f>
        <v>53100.854504000003</v>
      </c>
      <c r="H591" s="527">
        <f>'Data 1'!M136</f>
        <v>53795.318484999996</v>
      </c>
    </row>
    <row r="592" spans="2:10">
      <c r="C592" s="526" t="s">
        <v>208</v>
      </c>
      <c r="D592" s="527">
        <f>'Data 1'!I137</f>
        <v>7579.2182120000007</v>
      </c>
      <c r="E592" s="527">
        <f>'Data 1'!J137</f>
        <v>8000.7121639999996</v>
      </c>
      <c r="F592" s="527">
        <f>'Data 1'!K137</f>
        <v>7380.5475820000102</v>
      </c>
      <c r="G592" s="527">
        <f>'Data 1'!L137</f>
        <v>8851.9733770000094</v>
      </c>
      <c r="H592" s="527">
        <f>'Data 1'!M137</f>
        <v>14912.399223999999</v>
      </c>
    </row>
    <row r="593" spans="3:8">
      <c r="C593" s="526" t="s">
        <v>209</v>
      </c>
      <c r="D593" s="527">
        <f>'Data 1'!I138</f>
        <v>5071.2017019999994</v>
      </c>
      <c r="E593" s="527">
        <f>'Data 1'!J138</f>
        <v>5347.9524650000003</v>
      </c>
      <c r="F593" s="527">
        <f>'Data 1'!K138</f>
        <v>4424.3266739999999</v>
      </c>
      <c r="G593" s="527">
        <f>'Data 1'!L138</f>
        <v>5166.4311449999996</v>
      </c>
      <c r="H593" s="527">
        <f>'Data 1'!M138</f>
        <v>4538.3101299999998</v>
      </c>
    </row>
    <row r="594" spans="3:8">
      <c r="C594" s="449" t="s">
        <v>260</v>
      </c>
      <c r="D594" s="527">
        <f>'Data 1'!I139</f>
        <v>3415.0193380000001</v>
      </c>
      <c r="E594" s="527">
        <f>'Data 1'!J139</f>
        <v>3599.155882</v>
      </c>
      <c r="F594" s="527">
        <f>'Data 1'!K139</f>
        <v>3547.1749180000002</v>
      </c>
      <c r="G594" s="527">
        <f>'Data 1'!L139</f>
        <v>3606.802287</v>
      </c>
      <c r="H594" s="527">
        <f>'Data 1'!M139</f>
        <v>4470.2896860000001</v>
      </c>
    </row>
    <row r="595" spans="3:8">
      <c r="C595" s="449" t="s">
        <v>369</v>
      </c>
      <c r="D595" s="527">
        <f>'Data 1'!I142</f>
        <v>649.73991049999995</v>
      </c>
      <c r="E595" s="527">
        <f>'Data 1'!J142</f>
        <v>728.15043299999991</v>
      </c>
      <c r="F595" s="527">
        <f>'Data 1'!K142</f>
        <v>732.97066150000001</v>
      </c>
      <c r="G595" s="527">
        <f>'Data 1'!L142</f>
        <v>738.95349049999993</v>
      </c>
      <c r="H595" s="527">
        <f>'Data 1'!M142</f>
        <v>606.12480049999999</v>
      </c>
    </row>
    <row r="596" spans="3:8">
      <c r="C596" s="453" t="s">
        <v>194</v>
      </c>
      <c r="D596" s="528">
        <f>SUM(D590:D595)</f>
        <v>100124.777196272</v>
      </c>
      <c r="E596" s="528">
        <f>SUM(E590:E595)</f>
        <v>83631.423667659998</v>
      </c>
      <c r="F596" s="528">
        <f>SUM(F590:F595)</f>
        <v>99154.68715837202</v>
      </c>
      <c r="G596" s="528">
        <f>SUM(G590:G595)</f>
        <v>96180.520550012006</v>
      </c>
      <c r="H596" s="528">
        <f>SUM(H590:H595)</f>
        <v>108933.21499642599</v>
      </c>
    </row>
    <row r="597" spans="3:8" ht="12.75">
      <c r="C597" s="334"/>
      <c r="D597" s="339"/>
      <c r="E597" s="339"/>
      <c r="F597" s="339"/>
      <c r="G597" s="339"/>
      <c r="H597" s="339"/>
    </row>
    <row r="598" spans="3:8">
      <c r="C598" s="335" t="s">
        <v>391</v>
      </c>
      <c r="D598" s="336"/>
      <c r="E598" s="336"/>
      <c r="F598" s="336"/>
      <c r="G598" s="336"/>
      <c r="H598" s="337"/>
    </row>
    <row r="599" spans="3:8">
      <c r="C599" s="529"/>
      <c r="D599" s="525">
        <f>'Data 1'!I99</f>
        <v>2016</v>
      </c>
      <c r="E599" s="525">
        <f>'Data 1'!J99</f>
        <v>2017</v>
      </c>
      <c r="F599" s="525">
        <f>'Data 1'!K99</f>
        <v>2018</v>
      </c>
      <c r="G599" s="525">
        <f>'Data 1'!L99</f>
        <v>2019</v>
      </c>
      <c r="H599" s="525">
        <f>'Data 1'!M99</f>
        <v>2020</v>
      </c>
    </row>
    <row r="600" spans="3:8">
      <c r="C600" s="526" t="s">
        <v>205</v>
      </c>
      <c r="D600" s="527">
        <f>'Data 1'!I100</f>
        <v>17048.148430000001</v>
      </c>
      <c r="E600" s="527">
        <f>'Data 1'!J100</f>
        <v>17051.417430000001</v>
      </c>
      <c r="F600" s="527">
        <f>'Data 1'!K100</f>
        <v>17062.072029999999</v>
      </c>
      <c r="G600" s="527">
        <f>'Data 1'!L100</f>
        <v>17096.259030000001</v>
      </c>
      <c r="H600" s="527">
        <f>'Data 1'!M100</f>
        <v>17096.154030000002</v>
      </c>
    </row>
    <row r="601" spans="3:8">
      <c r="C601" s="526" t="s">
        <v>312</v>
      </c>
      <c r="D601" s="527">
        <f>'Data 1'!I106</f>
        <v>22817.760750000001</v>
      </c>
      <c r="E601" s="527">
        <f>'Data 1'!J106</f>
        <v>22857.519749999999</v>
      </c>
      <c r="F601" s="527">
        <f>'Data 1'!K106</f>
        <v>23011.689750000001</v>
      </c>
      <c r="G601" s="527">
        <f>'Data 1'!L106</f>
        <v>25248.893</v>
      </c>
      <c r="H601" s="527">
        <f>'Data 1'!M106</f>
        <v>27030.533500000001</v>
      </c>
    </row>
    <row r="602" spans="3:8">
      <c r="C602" s="526" t="s">
        <v>208</v>
      </c>
      <c r="D602" s="527">
        <f>'Data 1'!I107</f>
        <v>4438.5021660000002</v>
      </c>
      <c r="E602" s="527">
        <f>'Data 1'!J107</f>
        <v>4440.3427799999999</v>
      </c>
      <c r="F602" s="527">
        <f>'Data 1'!K107</f>
        <v>4518.06077</v>
      </c>
      <c r="G602" s="527">
        <f>'Data 1'!L107</f>
        <v>8533.87212</v>
      </c>
      <c r="H602" s="527">
        <f>'Data 1'!M107</f>
        <v>11443.244026</v>
      </c>
    </row>
    <row r="603" spans="3:8">
      <c r="C603" s="526" t="s">
        <v>209</v>
      </c>
      <c r="D603" s="527">
        <f>'Data 1'!I108</f>
        <v>2304.0129999999999</v>
      </c>
      <c r="E603" s="527">
        <f>'Data 1'!J108</f>
        <v>2304.0129999999999</v>
      </c>
      <c r="F603" s="527">
        <f>'Data 1'!K108</f>
        <v>2304.0129999999999</v>
      </c>
      <c r="G603" s="527">
        <f>'Data 1'!L108</f>
        <v>2304.0129999999999</v>
      </c>
      <c r="H603" s="527">
        <f>'Data 1'!M108</f>
        <v>2304.0129999999999</v>
      </c>
    </row>
    <row r="604" spans="3:8">
      <c r="C604" s="449" t="s">
        <v>260</v>
      </c>
      <c r="D604" s="527">
        <f>'Data 1'!I109</f>
        <v>884.26499999999999</v>
      </c>
      <c r="E604" s="527">
        <f>'Data 1'!J109</f>
        <v>881.02300000000002</v>
      </c>
      <c r="F604" s="527">
        <f>'Data 1'!K109</f>
        <v>885.91600000000005</v>
      </c>
      <c r="G604" s="527">
        <f>'Data 1'!L109</f>
        <v>1036.1410000000001</v>
      </c>
      <c r="H604" s="527">
        <f>'Data 1'!M109</f>
        <v>1084.4690000000001</v>
      </c>
    </row>
    <row r="605" spans="3:8">
      <c r="C605" s="449" t="s">
        <v>425</v>
      </c>
      <c r="D605" s="527">
        <f>'Data 1'!I112</f>
        <v>114.83750000000001</v>
      </c>
      <c r="E605" s="527">
        <f>'Data 1'!J112</f>
        <v>118.83750000000001</v>
      </c>
      <c r="F605" s="527">
        <f>'Data 1'!K112</f>
        <v>118.83750000000001</v>
      </c>
      <c r="G605" s="527">
        <f>'Data 1'!L112</f>
        <v>118.83750000000001</v>
      </c>
      <c r="H605" s="527">
        <f>'Data 1'!M112</f>
        <v>118.83750000000001</v>
      </c>
    </row>
    <row r="606" spans="3:8">
      <c r="C606" s="453" t="s">
        <v>194</v>
      </c>
      <c r="D606" s="528">
        <f>SUM(D600:D605)</f>
        <v>47607.526846000001</v>
      </c>
      <c r="E606" s="528">
        <f>SUM(E600:E605)</f>
        <v>47653.153460000001</v>
      </c>
      <c r="F606" s="528">
        <f>SUM(F600:F605)</f>
        <v>47900.589049999995</v>
      </c>
      <c r="G606" s="528">
        <f>SUM(G600:G605)</f>
        <v>54338.015650000001</v>
      </c>
      <c r="H606" s="528">
        <f>SUM(H600:H605)</f>
        <v>59077.251056000001</v>
      </c>
    </row>
    <row r="608" spans="3:8">
      <c r="G608" s="769"/>
      <c r="H608" s="769"/>
    </row>
  </sheetData>
  <mergeCells count="8">
    <mergeCell ref="D208:F208"/>
    <mergeCell ref="F6:H6"/>
    <mergeCell ref="I6:I7"/>
    <mergeCell ref="F71:H71"/>
    <mergeCell ref="I71:I72"/>
    <mergeCell ref="F136:H136"/>
    <mergeCell ref="I136:I137"/>
    <mergeCell ref="G208:I208"/>
  </mergeCells>
  <printOptions gridLinesSet="0"/>
  <pageMargins left="0.39370078740157483" right="0.39370078740157483" top="0.39370078740157483" bottom="0.39370078740157483" header="0.39370078740157483" footer="0.39370078740157483"/>
  <pageSetup paperSize="9" orientation="portrait" horizontalDpi="4294967292" verticalDpi="4294967292" r:id="rId1"/>
  <headerFooter alignWithMargins="0"/>
  <colBreaks count="1" manualBreakCount="1">
    <brk id="24" max="1048575" man="1"/>
  </colBreaks>
  <ignoredErrors>
    <ignoredError sqref="I66:I68" evalError="1"/>
  </ignoredError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9">
    <pageSetUpPr autoPageBreaks="0" fitToPage="1"/>
  </sheetPr>
  <dimension ref="A1:AW410"/>
  <sheetViews>
    <sheetView showGridLines="0" showRowColHeaders="0" showOutlineSymbols="0" zoomScaleNormal="100" workbookViewId="0">
      <selection activeCell="B1" sqref="B1"/>
    </sheetView>
  </sheetViews>
  <sheetFormatPr baseColWidth="10" defaultRowHeight="11.25"/>
  <cols>
    <col min="1" max="1" width="0.140625" style="530" customWidth="1"/>
    <col min="2" max="2" width="2.7109375" style="530" customWidth="1"/>
    <col min="3" max="3" width="25.5703125" style="534" customWidth="1"/>
    <col min="4" max="4" width="12.85546875" style="534" customWidth="1"/>
    <col min="5" max="5" width="12.7109375" style="534" customWidth="1"/>
    <col min="6" max="6" width="15.42578125" style="534" customWidth="1"/>
    <col min="7" max="11" width="12.5703125" style="534" customWidth="1"/>
    <col min="12" max="13" width="11.28515625" style="534" bestFit="1" customWidth="1"/>
    <col min="14" max="14" width="11" style="534" bestFit="1" customWidth="1"/>
    <col min="15" max="18" width="11.28515625" style="534" bestFit="1" customWidth="1"/>
    <col min="19" max="19" width="11" style="534" bestFit="1" customWidth="1"/>
    <col min="20" max="23" width="11.28515625" style="534" bestFit="1" customWidth="1"/>
    <col min="24" max="256" width="11.42578125" style="534"/>
    <col min="257" max="257" width="0.140625" style="534" customWidth="1"/>
    <col min="258" max="258" width="2.7109375" style="534" customWidth="1"/>
    <col min="259" max="259" width="42.5703125" style="534" customWidth="1"/>
    <col min="260" max="260" width="12.85546875" style="534" customWidth="1"/>
    <col min="261" max="261" width="12.7109375" style="534" customWidth="1"/>
    <col min="262" max="262" width="15.42578125" style="534" customWidth="1"/>
    <col min="263" max="267" width="12.5703125" style="534" customWidth="1"/>
    <col min="268" max="269" width="11.28515625" style="534" bestFit="1" customWidth="1"/>
    <col min="270" max="270" width="11" style="534" bestFit="1" customWidth="1"/>
    <col min="271" max="271" width="10.85546875" style="534" bestFit="1" customWidth="1"/>
    <col min="272" max="272" width="11.28515625" style="534" bestFit="1" customWidth="1"/>
    <col min="273" max="273" width="7.85546875" style="534" bestFit="1" customWidth="1"/>
    <col min="274" max="274" width="7" style="534" customWidth="1"/>
    <col min="275" max="275" width="17.42578125" style="534" customWidth="1"/>
    <col min="276" max="276" width="7.140625" style="534" customWidth="1"/>
    <col min="277" max="277" width="9.5703125" style="534" customWidth="1"/>
    <col min="278" max="279" width="15.5703125" style="534" customWidth="1"/>
    <col min="280" max="280" width="1.85546875" style="534" customWidth="1"/>
    <col min="281" max="281" width="1.7109375" style="534" customWidth="1"/>
    <col min="282" max="282" width="1.85546875" style="534" customWidth="1"/>
    <col min="283" max="286" width="12.140625" style="534" customWidth="1"/>
    <col min="287" max="287" width="1.85546875" style="534" customWidth="1"/>
    <col min="288" max="289" width="1.42578125" style="534" customWidth="1"/>
    <col min="290" max="290" width="11.42578125" style="534"/>
    <col min="291" max="293" width="18.7109375" style="534" customWidth="1"/>
    <col min="294" max="512" width="11.42578125" style="534"/>
    <col min="513" max="513" width="0.140625" style="534" customWidth="1"/>
    <col min="514" max="514" width="2.7109375" style="534" customWidth="1"/>
    <col min="515" max="515" width="42.5703125" style="534" customWidth="1"/>
    <col min="516" max="516" width="12.85546875" style="534" customWidth="1"/>
    <col min="517" max="517" width="12.7109375" style="534" customWidth="1"/>
    <col min="518" max="518" width="15.42578125" style="534" customWidth="1"/>
    <col min="519" max="523" width="12.5703125" style="534" customWidth="1"/>
    <col min="524" max="525" width="11.28515625" style="534" bestFit="1" customWidth="1"/>
    <col min="526" max="526" width="11" style="534" bestFit="1" customWidth="1"/>
    <col min="527" max="527" width="10.85546875" style="534" bestFit="1" customWidth="1"/>
    <col min="528" max="528" width="11.28515625" style="534" bestFit="1" customWidth="1"/>
    <col min="529" max="529" width="7.85546875" style="534" bestFit="1" customWidth="1"/>
    <col min="530" max="530" width="7" style="534" customWidth="1"/>
    <col min="531" max="531" width="17.42578125" style="534" customWidth="1"/>
    <col min="532" max="532" width="7.140625" style="534" customWidth="1"/>
    <col min="533" max="533" width="9.5703125" style="534" customWidth="1"/>
    <col min="534" max="535" width="15.5703125" style="534" customWidth="1"/>
    <col min="536" max="536" width="1.85546875" style="534" customWidth="1"/>
    <col min="537" max="537" width="1.7109375" style="534" customWidth="1"/>
    <col min="538" max="538" width="1.85546875" style="534" customWidth="1"/>
    <col min="539" max="542" width="12.140625" style="534" customWidth="1"/>
    <col min="543" max="543" width="1.85546875" style="534" customWidth="1"/>
    <col min="544" max="545" width="1.42578125" style="534" customWidth="1"/>
    <col min="546" max="546" width="11.42578125" style="534"/>
    <col min="547" max="549" width="18.7109375" style="534" customWidth="1"/>
    <col min="550" max="768" width="11.42578125" style="534"/>
    <col min="769" max="769" width="0.140625" style="534" customWidth="1"/>
    <col min="770" max="770" width="2.7109375" style="534" customWidth="1"/>
    <col min="771" max="771" width="42.5703125" style="534" customWidth="1"/>
    <col min="772" max="772" width="12.85546875" style="534" customWidth="1"/>
    <col min="773" max="773" width="12.7109375" style="534" customWidth="1"/>
    <col min="774" max="774" width="15.42578125" style="534" customWidth="1"/>
    <col min="775" max="779" width="12.5703125" style="534" customWidth="1"/>
    <col min="780" max="781" width="11.28515625" style="534" bestFit="1" customWidth="1"/>
    <col min="782" max="782" width="11" style="534" bestFit="1" customWidth="1"/>
    <col min="783" max="783" width="10.85546875" style="534" bestFit="1" customWidth="1"/>
    <col min="784" max="784" width="11.28515625" style="534" bestFit="1" customWidth="1"/>
    <col min="785" max="785" width="7.85546875" style="534" bestFit="1" customWidth="1"/>
    <col min="786" max="786" width="7" style="534" customWidth="1"/>
    <col min="787" max="787" width="17.42578125" style="534" customWidth="1"/>
    <col min="788" max="788" width="7.140625" style="534" customWidth="1"/>
    <col min="789" max="789" width="9.5703125" style="534" customWidth="1"/>
    <col min="790" max="791" width="15.5703125" style="534" customWidth="1"/>
    <col min="792" max="792" width="1.85546875" style="534" customWidth="1"/>
    <col min="793" max="793" width="1.7109375" style="534" customWidth="1"/>
    <col min="794" max="794" width="1.85546875" style="534" customWidth="1"/>
    <col min="795" max="798" width="12.140625" style="534" customWidth="1"/>
    <col min="799" max="799" width="1.85546875" style="534" customWidth="1"/>
    <col min="800" max="801" width="1.42578125" style="534" customWidth="1"/>
    <col min="802" max="802" width="11.42578125" style="534"/>
    <col min="803" max="805" width="18.7109375" style="534" customWidth="1"/>
    <col min="806" max="1024" width="11.42578125" style="534"/>
    <col min="1025" max="1025" width="0.140625" style="534" customWidth="1"/>
    <col min="1026" max="1026" width="2.7109375" style="534" customWidth="1"/>
    <col min="1027" max="1027" width="42.5703125" style="534" customWidth="1"/>
    <col min="1028" max="1028" width="12.85546875" style="534" customWidth="1"/>
    <col min="1029" max="1029" width="12.7109375" style="534" customWidth="1"/>
    <col min="1030" max="1030" width="15.42578125" style="534" customWidth="1"/>
    <col min="1031" max="1035" width="12.5703125" style="534" customWidth="1"/>
    <col min="1036" max="1037" width="11.28515625" style="534" bestFit="1" customWidth="1"/>
    <col min="1038" max="1038" width="11" style="534" bestFit="1" customWidth="1"/>
    <col min="1039" max="1039" width="10.85546875" style="534" bestFit="1" customWidth="1"/>
    <col min="1040" max="1040" width="11.28515625" style="534" bestFit="1" customWidth="1"/>
    <col min="1041" max="1041" width="7.85546875" style="534" bestFit="1" customWidth="1"/>
    <col min="1042" max="1042" width="7" style="534" customWidth="1"/>
    <col min="1043" max="1043" width="17.42578125" style="534" customWidth="1"/>
    <col min="1044" max="1044" width="7.140625" style="534" customWidth="1"/>
    <col min="1045" max="1045" width="9.5703125" style="534" customWidth="1"/>
    <col min="1046" max="1047" width="15.5703125" style="534" customWidth="1"/>
    <col min="1048" max="1048" width="1.85546875" style="534" customWidth="1"/>
    <col min="1049" max="1049" width="1.7109375" style="534" customWidth="1"/>
    <col min="1050" max="1050" width="1.85546875" style="534" customWidth="1"/>
    <col min="1051" max="1054" width="12.140625" style="534" customWidth="1"/>
    <col min="1055" max="1055" width="1.85546875" style="534" customWidth="1"/>
    <col min="1056" max="1057" width="1.42578125" style="534" customWidth="1"/>
    <col min="1058" max="1058" width="11.42578125" style="534"/>
    <col min="1059" max="1061" width="18.7109375" style="534" customWidth="1"/>
    <col min="1062" max="1280" width="11.42578125" style="534"/>
    <col min="1281" max="1281" width="0.140625" style="534" customWidth="1"/>
    <col min="1282" max="1282" width="2.7109375" style="534" customWidth="1"/>
    <col min="1283" max="1283" width="42.5703125" style="534" customWidth="1"/>
    <col min="1284" max="1284" width="12.85546875" style="534" customWidth="1"/>
    <col min="1285" max="1285" width="12.7109375" style="534" customWidth="1"/>
    <col min="1286" max="1286" width="15.42578125" style="534" customWidth="1"/>
    <col min="1287" max="1291" width="12.5703125" style="534" customWidth="1"/>
    <col min="1292" max="1293" width="11.28515625" style="534" bestFit="1" customWidth="1"/>
    <col min="1294" max="1294" width="11" style="534" bestFit="1" customWidth="1"/>
    <col min="1295" max="1295" width="10.85546875" style="534" bestFit="1" customWidth="1"/>
    <col min="1296" max="1296" width="11.28515625" style="534" bestFit="1" customWidth="1"/>
    <col min="1297" max="1297" width="7.85546875" style="534" bestFit="1" customWidth="1"/>
    <col min="1298" max="1298" width="7" style="534" customWidth="1"/>
    <col min="1299" max="1299" width="17.42578125" style="534" customWidth="1"/>
    <col min="1300" max="1300" width="7.140625" style="534" customWidth="1"/>
    <col min="1301" max="1301" width="9.5703125" style="534" customWidth="1"/>
    <col min="1302" max="1303" width="15.5703125" style="534" customWidth="1"/>
    <col min="1304" max="1304" width="1.85546875" style="534" customWidth="1"/>
    <col min="1305" max="1305" width="1.7109375" style="534" customWidth="1"/>
    <col min="1306" max="1306" width="1.85546875" style="534" customWidth="1"/>
    <col min="1307" max="1310" width="12.140625" style="534" customWidth="1"/>
    <col min="1311" max="1311" width="1.85546875" style="534" customWidth="1"/>
    <col min="1312" max="1313" width="1.42578125" style="534" customWidth="1"/>
    <col min="1314" max="1314" width="11.42578125" style="534"/>
    <col min="1315" max="1317" width="18.7109375" style="534" customWidth="1"/>
    <col min="1318" max="1536" width="11.42578125" style="534"/>
    <col min="1537" max="1537" width="0.140625" style="534" customWidth="1"/>
    <col min="1538" max="1538" width="2.7109375" style="534" customWidth="1"/>
    <col min="1539" max="1539" width="42.5703125" style="534" customWidth="1"/>
    <col min="1540" max="1540" width="12.85546875" style="534" customWidth="1"/>
    <col min="1541" max="1541" width="12.7109375" style="534" customWidth="1"/>
    <col min="1542" max="1542" width="15.42578125" style="534" customWidth="1"/>
    <col min="1543" max="1547" width="12.5703125" style="534" customWidth="1"/>
    <col min="1548" max="1549" width="11.28515625" style="534" bestFit="1" customWidth="1"/>
    <col min="1550" max="1550" width="11" style="534" bestFit="1" customWidth="1"/>
    <col min="1551" max="1551" width="10.85546875" style="534" bestFit="1" customWidth="1"/>
    <col min="1552" max="1552" width="11.28515625" style="534" bestFit="1" customWidth="1"/>
    <col min="1553" max="1553" width="7.85546875" style="534" bestFit="1" customWidth="1"/>
    <col min="1554" max="1554" width="7" style="534" customWidth="1"/>
    <col min="1555" max="1555" width="17.42578125" style="534" customWidth="1"/>
    <col min="1556" max="1556" width="7.140625" style="534" customWidth="1"/>
    <col min="1557" max="1557" width="9.5703125" style="534" customWidth="1"/>
    <col min="1558" max="1559" width="15.5703125" style="534" customWidth="1"/>
    <col min="1560" max="1560" width="1.85546875" style="534" customWidth="1"/>
    <col min="1561" max="1561" width="1.7109375" style="534" customWidth="1"/>
    <col min="1562" max="1562" width="1.85546875" style="534" customWidth="1"/>
    <col min="1563" max="1566" width="12.140625" style="534" customWidth="1"/>
    <col min="1567" max="1567" width="1.85546875" style="534" customWidth="1"/>
    <col min="1568" max="1569" width="1.42578125" style="534" customWidth="1"/>
    <col min="1570" max="1570" width="11.42578125" style="534"/>
    <col min="1571" max="1573" width="18.7109375" style="534" customWidth="1"/>
    <col min="1574" max="1792" width="11.42578125" style="534"/>
    <col min="1793" max="1793" width="0.140625" style="534" customWidth="1"/>
    <col min="1794" max="1794" width="2.7109375" style="534" customWidth="1"/>
    <col min="1795" max="1795" width="42.5703125" style="534" customWidth="1"/>
    <col min="1796" max="1796" width="12.85546875" style="534" customWidth="1"/>
    <col min="1797" max="1797" width="12.7109375" style="534" customWidth="1"/>
    <col min="1798" max="1798" width="15.42578125" style="534" customWidth="1"/>
    <col min="1799" max="1803" width="12.5703125" style="534" customWidth="1"/>
    <col min="1804" max="1805" width="11.28515625" style="534" bestFit="1" customWidth="1"/>
    <col min="1806" max="1806" width="11" style="534" bestFit="1" customWidth="1"/>
    <col min="1807" max="1807" width="10.85546875" style="534" bestFit="1" customWidth="1"/>
    <col min="1808" max="1808" width="11.28515625" style="534" bestFit="1" customWidth="1"/>
    <col min="1809" max="1809" width="7.85546875" style="534" bestFit="1" customWidth="1"/>
    <col min="1810" max="1810" width="7" style="534" customWidth="1"/>
    <col min="1811" max="1811" width="17.42578125" style="534" customWidth="1"/>
    <col min="1812" max="1812" width="7.140625" style="534" customWidth="1"/>
    <col min="1813" max="1813" width="9.5703125" style="534" customWidth="1"/>
    <col min="1814" max="1815" width="15.5703125" style="534" customWidth="1"/>
    <col min="1816" max="1816" width="1.85546875" style="534" customWidth="1"/>
    <col min="1817" max="1817" width="1.7109375" style="534" customWidth="1"/>
    <col min="1818" max="1818" width="1.85546875" style="534" customWidth="1"/>
    <col min="1819" max="1822" width="12.140625" style="534" customWidth="1"/>
    <col min="1823" max="1823" width="1.85546875" style="534" customWidth="1"/>
    <col min="1824" max="1825" width="1.42578125" style="534" customWidth="1"/>
    <col min="1826" max="1826" width="11.42578125" style="534"/>
    <col min="1827" max="1829" width="18.7109375" style="534" customWidth="1"/>
    <col min="1830" max="2048" width="11.42578125" style="534"/>
    <col min="2049" max="2049" width="0.140625" style="534" customWidth="1"/>
    <col min="2050" max="2050" width="2.7109375" style="534" customWidth="1"/>
    <col min="2051" max="2051" width="42.5703125" style="534" customWidth="1"/>
    <col min="2052" max="2052" width="12.85546875" style="534" customWidth="1"/>
    <col min="2053" max="2053" width="12.7109375" style="534" customWidth="1"/>
    <col min="2054" max="2054" width="15.42578125" style="534" customWidth="1"/>
    <col min="2055" max="2059" width="12.5703125" style="534" customWidth="1"/>
    <col min="2060" max="2061" width="11.28515625" style="534" bestFit="1" customWidth="1"/>
    <col min="2062" max="2062" width="11" style="534" bestFit="1" customWidth="1"/>
    <col min="2063" max="2063" width="10.85546875" style="534" bestFit="1" customWidth="1"/>
    <col min="2064" max="2064" width="11.28515625" style="534" bestFit="1" customWidth="1"/>
    <col min="2065" max="2065" width="7.85546875" style="534" bestFit="1" customWidth="1"/>
    <col min="2066" max="2066" width="7" style="534" customWidth="1"/>
    <col min="2067" max="2067" width="17.42578125" style="534" customWidth="1"/>
    <col min="2068" max="2068" width="7.140625" style="534" customWidth="1"/>
    <col min="2069" max="2069" width="9.5703125" style="534" customWidth="1"/>
    <col min="2070" max="2071" width="15.5703125" style="534" customWidth="1"/>
    <col min="2072" max="2072" width="1.85546875" style="534" customWidth="1"/>
    <col min="2073" max="2073" width="1.7109375" style="534" customWidth="1"/>
    <col min="2074" max="2074" width="1.85546875" style="534" customWidth="1"/>
    <col min="2075" max="2078" width="12.140625" style="534" customWidth="1"/>
    <col min="2079" max="2079" width="1.85546875" style="534" customWidth="1"/>
    <col min="2080" max="2081" width="1.42578125" style="534" customWidth="1"/>
    <col min="2082" max="2082" width="11.42578125" style="534"/>
    <col min="2083" max="2085" width="18.7109375" style="534" customWidth="1"/>
    <col min="2086" max="2304" width="11.42578125" style="534"/>
    <col min="2305" max="2305" width="0.140625" style="534" customWidth="1"/>
    <col min="2306" max="2306" width="2.7109375" style="534" customWidth="1"/>
    <col min="2307" max="2307" width="42.5703125" style="534" customWidth="1"/>
    <col min="2308" max="2308" width="12.85546875" style="534" customWidth="1"/>
    <col min="2309" max="2309" width="12.7109375" style="534" customWidth="1"/>
    <col min="2310" max="2310" width="15.42578125" style="534" customWidth="1"/>
    <col min="2311" max="2315" width="12.5703125" style="534" customWidth="1"/>
    <col min="2316" max="2317" width="11.28515625" style="534" bestFit="1" customWidth="1"/>
    <col min="2318" max="2318" width="11" style="534" bestFit="1" customWidth="1"/>
    <col min="2319" max="2319" width="10.85546875" style="534" bestFit="1" customWidth="1"/>
    <col min="2320" max="2320" width="11.28515625" style="534" bestFit="1" customWidth="1"/>
    <col min="2321" max="2321" width="7.85546875" style="534" bestFit="1" customWidth="1"/>
    <col min="2322" max="2322" width="7" style="534" customWidth="1"/>
    <col min="2323" max="2323" width="17.42578125" style="534" customWidth="1"/>
    <col min="2324" max="2324" width="7.140625" style="534" customWidth="1"/>
    <col min="2325" max="2325" width="9.5703125" style="534" customWidth="1"/>
    <col min="2326" max="2327" width="15.5703125" style="534" customWidth="1"/>
    <col min="2328" max="2328" width="1.85546875" style="534" customWidth="1"/>
    <col min="2329" max="2329" width="1.7109375" style="534" customWidth="1"/>
    <col min="2330" max="2330" width="1.85546875" style="534" customWidth="1"/>
    <col min="2331" max="2334" width="12.140625" style="534" customWidth="1"/>
    <col min="2335" max="2335" width="1.85546875" style="534" customWidth="1"/>
    <col min="2336" max="2337" width="1.42578125" style="534" customWidth="1"/>
    <col min="2338" max="2338" width="11.42578125" style="534"/>
    <col min="2339" max="2341" width="18.7109375" style="534" customWidth="1"/>
    <col min="2342" max="2560" width="11.42578125" style="534"/>
    <col min="2561" max="2561" width="0.140625" style="534" customWidth="1"/>
    <col min="2562" max="2562" width="2.7109375" style="534" customWidth="1"/>
    <col min="2563" max="2563" width="42.5703125" style="534" customWidth="1"/>
    <col min="2564" max="2564" width="12.85546875" style="534" customWidth="1"/>
    <col min="2565" max="2565" width="12.7109375" style="534" customWidth="1"/>
    <col min="2566" max="2566" width="15.42578125" style="534" customWidth="1"/>
    <col min="2567" max="2571" width="12.5703125" style="534" customWidth="1"/>
    <col min="2572" max="2573" width="11.28515625" style="534" bestFit="1" customWidth="1"/>
    <col min="2574" max="2574" width="11" style="534" bestFit="1" customWidth="1"/>
    <col min="2575" max="2575" width="10.85546875" style="534" bestFit="1" customWidth="1"/>
    <col min="2576" max="2576" width="11.28515625" style="534" bestFit="1" customWidth="1"/>
    <col min="2577" max="2577" width="7.85546875" style="534" bestFit="1" customWidth="1"/>
    <col min="2578" max="2578" width="7" style="534" customWidth="1"/>
    <col min="2579" max="2579" width="17.42578125" style="534" customWidth="1"/>
    <col min="2580" max="2580" width="7.140625" style="534" customWidth="1"/>
    <col min="2581" max="2581" width="9.5703125" style="534" customWidth="1"/>
    <col min="2582" max="2583" width="15.5703125" style="534" customWidth="1"/>
    <col min="2584" max="2584" width="1.85546875" style="534" customWidth="1"/>
    <col min="2585" max="2585" width="1.7109375" style="534" customWidth="1"/>
    <col min="2586" max="2586" width="1.85546875" style="534" customWidth="1"/>
    <col min="2587" max="2590" width="12.140625" style="534" customWidth="1"/>
    <col min="2591" max="2591" width="1.85546875" style="534" customWidth="1"/>
    <col min="2592" max="2593" width="1.42578125" style="534" customWidth="1"/>
    <col min="2594" max="2594" width="11.42578125" style="534"/>
    <col min="2595" max="2597" width="18.7109375" style="534" customWidth="1"/>
    <col min="2598" max="2816" width="11.42578125" style="534"/>
    <col min="2817" max="2817" width="0.140625" style="534" customWidth="1"/>
    <col min="2818" max="2818" width="2.7109375" style="534" customWidth="1"/>
    <col min="2819" max="2819" width="42.5703125" style="534" customWidth="1"/>
    <col min="2820" max="2820" width="12.85546875" style="534" customWidth="1"/>
    <col min="2821" max="2821" width="12.7109375" style="534" customWidth="1"/>
    <col min="2822" max="2822" width="15.42578125" style="534" customWidth="1"/>
    <col min="2823" max="2827" width="12.5703125" style="534" customWidth="1"/>
    <col min="2828" max="2829" width="11.28515625" style="534" bestFit="1" customWidth="1"/>
    <col min="2830" max="2830" width="11" style="534" bestFit="1" customWidth="1"/>
    <col min="2831" max="2831" width="10.85546875" style="534" bestFit="1" customWidth="1"/>
    <col min="2832" max="2832" width="11.28515625" style="534" bestFit="1" customWidth="1"/>
    <col min="2833" max="2833" width="7.85546875" style="534" bestFit="1" customWidth="1"/>
    <col min="2834" max="2834" width="7" style="534" customWidth="1"/>
    <col min="2835" max="2835" width="17.42578125" style="534" customWidth="1"/>
    <col min="2836" max="2836" width="7.140625" style="534" customWidth="1"/>
    <col min="2837" max="2837" width="9.5703125" style="534" customWidth="1"/>
    <col min="2838" max="2839" width="15.5703125" style="534" customWidth="1"/>
    <col min="2840" max="2840" width="1.85546875" style="534" customWidth="1"/>
    <col min="2841" max="2841" width="1.7109375" style="534" customWidth="1"/>
    <col min="2842" max="2842" width="1.85546875" style="534" customWidth="1"/>
    <col min="2843" max="2846" width="12.140625" style="534" customWidth="1"/>
    <col min="2847" max="2847" width="1.85546875" style="534" customWidth="1"/>
    <col min="2848" max="2849" width="1.42578125" style="534" customWidth="1"/>
    <col min="2850" max="2850" width="11.42578125" style="534"/>
    <col min="2851" max="2853" width="18.7109375" style="534" customWidth="1"/>
    <col min="2854" max="3072" width="11.42578125" style="534"/>
    <col min="3073" max="3073" width="0.140625" style="534" customWidth="1"/>
    <col min="3074" max="3074" width="2.7109375" style="534" customWidth="1"/>
    <col min="3075" max="3075" width="42.5703125" style="534" customWidth="1"/>
    <col min="3076" max="3076" width="12.85546875" style="534" customWidth="1"/>
    <col min="3077" max="3077" width="12.7109375" style="534" customWidth="1"/>
    <col min="3078" max="3078" width="15.42578125" style="534" customWidth="1"/>
    <col min="3079" max="3083" width="12.5703125" style="534" customWidth="1"/>
    <col min="3084" max="3085" width="11.28515625" style="534" bestFit="1" customWidth="1"/>
    <col min="3086" max="3086" width="11" style="534" bestFit="1" customWidth="1"/>
    <col min="3087" max="3087" width="10.85546875" style="534" bestFit="1" customWidth="1"/>
    <col min="3088" max="3088" width="11.28515625" style="534" bestFit="1" customWidth="1"/>
    <col min="3089" max="3089" width="7.85546875" style="534" bestFit="1" customWidth="1"/>
    <col min="3090" max="3090" width="7" style="534" customWidth="1"/>
    <col min="3091" max="3091" width="17.42578125" style="534" customWidth="1"/>
    <col min="3092" max="3092" width="7.140625" style="534" customWidth="1"/>
    <col min="3093" max="3093" width="9.5703125" style="534" customWidth="1"/>
    <col min="3094" max="3095" width="15.5703125" style="534" customWidth="1"/>
    <col min="3096" max="3096" width="1.85546875" style="534" customWidth="1"/>
    <col min="3097" max="3097" width="1.7109375" style="534" customWidth="1"/>
    <col min="3098" max="3098" width="1.85546875" style="534" customWidth="1"/>
    <col min="3099" max="3102" width="12.140625" style="534" customWidth="1"/>
    <col min="3103" max="3103" width="1.85546875" style="534" customWidth="1"/>
    <col min="3104" max="3105" width="1.42578125" style="534" customWidth="1"/>
    <col min="3106" max="3106" width="11.42578125" style="534"/>
    <col min="3107" max="3109" width="18.7109375" style="534" customWidth="1"/>
    <col min="3110" max="3328" width="11.42578125" style="534"/>
    <col min="3329" max="3329" width="0.140625" style="534" customWidth="1"/>
    <col min="3330" max="3330" width="2.7109375" style="534" customWidth="1"/>
    <col min="3331" max="3331" width="42.5703125" style="534" customWidth="1"/>
    <col min="3332" max="3332" width="12.85546875" style="534" customWidth="1"/>
    <col min="3333" max="3333" width="12.7109375" style="534" customWidth="1"/>
    <col min="3334" max="3334" width="15.42578125" style="534" customWidth="1"/>
    <col min="3335" max="3339" width="12.5703125" style="534" customWidth="1"/>
    <col min="3340" max="3341" width="11.28515625" style="534" bestFit="1" customWidth="1"/>
    <col min="3342" max="3342" width="11" style="534" bestFit="1" customWidth="1"/>
    <col min="3343" max="3343" width="10.85546875" style="534" bestFit="1" customWidth="1"/>
    <col min="3344" max="3344" width="11.28515625" style="534" bestFit="1" customWidth="1"/>
    <col min="3345" max="3345" width="7.85546875" style="534" bestFit="1" customWidth="1"/>
    <col min="3346" max="3346" width="7" style="534" customWidth="1"/>
    <col min="3347" max="3347" width="17.42578125" style="534" customWidth="1"/>
    <col min="3348" max="3348" width="7.140625" style="534" customWidth="1"/>
    <col min="3349" max="3349" width="9.5703125" style="534" customWidth="1"/>
    <col min="3350" max="3351" width="15.5703125" style="534" customWidth="1"/>
    <col min="3352" max="3352" width="1.85546875" style="534" customWidth="1"/>
    <col min="3353" max="3353" width="1.7109375" style="534" customWidth="1"/>
    <col min="3354" max="3354" width="1.85546875" style="534" customWidth="1"/>
    <col min="3355" max="3358" width="12.140625" style="534" customWidth="1"/>
    <col min="3359" max="3359" width="1.85546875" style="534" customWidth="1"/>
    <col min="3360" max="3361" width="1.42578125" style="534" customWidth="1"/>
    <col min="3362" max="3362" width="11.42578125" style="534"/>
    <col min="3363" max="3365" width="18.7109375" style="534" customWidth="1"/>
    <col min="3366" max="3584" width="11.42578125" style="534"/>
    <col min="3585" max="3585" width="0.140625" style="534" customWidth="1"/>
    <col min="3586" max="3586" width="2.7109375" style="534" customWidth="1"/>
    <col min="3587" max="3587" width="42.5703125" style="534" customWidth="1"/>
    <col min="3588" max="3588" width="12.85546875" style="534" customWidth="1"/>
    <col min="3589" max="3589" width="12.7109375" style="534" customWidth="1"/>
    <col min="3590" max="3590" width="15.42578125" style="534" customWidth="1"/>
    <col min="3591" max="3595" width="12.5703125" style="534" customWidth="1"/>
    <col min="3596" max="3597" width="11.28515625" style="534" bestFit="1" customWidth="1"/>
    <col min="3598" max="3598" width="11" style="534" bestFit="1" customWidth="1"/>
    <col min="3599" max="3599" width="10.85546875" style="534" bestFit="1" customWidth="1"/>
    <col min="3600" max="3600" width="11.28515625" style="534" bestFit="1" customWidth="1"/>
    <col min="3601" max="3601" width="7.85546875" style="534" bestFit="1" customWidth="1"/>
    <col min="3602" max="3602" width="7" style="534" customWidth="1"/>
    <col min="3603" max="3603" width="17.42578125" style="534" customWidth="1"/>
    <col min="3604" max="3604" width="7.140625" style="534" customWidth="1"/>
    <col min="3605" max="3605" width="9.5703125" style="534" customWidth="1"/>
    <col min="3606" max="3607" width="15.5703125" style="534" customWidth="1"/>
    <col min="3608" max="3608" width="1.85546875" style="534" customWidth="1"/>
    <col min="3609" max="3609" width="1.7109375" style="534" customWidth="1"/>
    <col min="3610" max="3610" width="1.85546875" style="534" customWidth="1"/>
    <col min="3611" max="3614" width="12.140625" style="534" customWidth="1"/>
    <col min="3615" max="3615" width="1.85546875" style="534" customWidth="1"/>
    <col min="3616" max="3617" width="1.42578125" style="534" customWidth="1"/>
    <col min="3618" max="3618" width="11.42578125" style="534"/>
    <col min="3619" max="3621" width="18.7109375" style="534" customWidth="1"/>
    <col min="3622" max="3840" width="11.42578125" style="534"/>
    <col min="3841" max="3841" width="0.140625" style="534" customWidth="1"/>
    <col min="3842" max="3842" width="2.7109375" style="534" customWidth="1"/>
    <col min="3843" max="3843" width="42.5703125" style="534" customWidth="1"/>
    <col min="3844" max="3844" width="12.85546875" style="534" customWidth="1"/>
    <col min="3845" max="3845" width="12.7109375" style="534" customWidth="1"/>
    <col min="3846" max="3846" width="15.42578125" style="534" customWidth="1"/>
    <col min="3847" max="3851" width="12.5703125" style="534" customWidth="1"/>
    <col min="3852" max="3853" width="11.28515625" style="534" bestFit="1" customWidth="1"/>
    <col min="3854" max="3854" width="11" style="534" bestFit="1" customWidth="1"/>
    <col min="3855" max="3855" width="10.85546875" style="534" bestFit="1" customWidth="1"/>
    <col min="3856" max="3856" width="11.28515625" style="534" bestFit="1" customWidth="1"/>
    <col min="3857" max="3857" width="7.85546875" style="534" bestFit="1" customWidth="1"/>
    <col min="3858" max="3858" width="7" style="534" customWidth="1"/>
    <col min="3859" max="3859" width="17.42578125" style="534" customWidth="1"/>
    <col min="3860" max="3860" width="7.140625" style="534" customWidth="1"/>
    <col min="3861" max="3861" width="9.5703125" style="534" customWidth="1"/>
    <col min="3862" max="3863" width="15.5703125" style="534" customWidth="1"/>
    <col min="3864" max="3864" width="1.85546875" style="534" customWidth="1"/>
    <col min="3865" max="3865" width="1.7109375" style="534" customWidth="1"/>
    <col min="3866" max="3866" width="1.85546875" style="534" customWidth="1"/>
    <col min="3867" max="3870" width="12.140625" style="534" customWidth="1"/>
    <col min="3871" max="3871" width="1.85546875" style="534" customWidth="1"/>
    <col min="3872" max="3873" width="1.42578125" style="534" customWidth="1"/>
    <col min="3874" max="3874" width="11.42578125" style="534"/>
    <col min="3875" max="3877" width="18.7109375" style="534" customWidth="1"/>
    <col min="3878" max="4096" width="11.42578125" style="534"/>
    <col min="4097" max="4097" width="0.140625" style="534" customWidth="1"/>
    <col min="4098" max="4098" width="2.7109375" style="534" customWidth="1"/>
    <col min="4099" max="4099" width="42.5703125" style="534" customWidth="1"/>
    <col min="4100" max="4100" width="12.85546875" style="534" customWidth="1"/>
    <col min="4101" max="4101" width="12.7109375" style="534" customWidth="1"/>
    <col min="4102" max="4102" width="15.42578125" style="534" customWidth="1"/>
    <col min="4103" max="4107" width="12.5703125" style="534" customWidth="1"/>
    <col min="4108" max="4109" width="11.28515625" style="534" bestFit="1" customWidth="1"/>
    <col min="4110" max="4110" width="11" style="534" bestFit="1" customWidth="1"/>
    <col min="4111" max="4111" width="10.85546875" style="534" bestFit="1" customWidth="1"/>
    <col min="4112" max="4112" width="11.28515625" style="534" bestFit="1" customWidth="1"/>
    <col min="4113" max="4113" width="7.85546875" style="534" bestFit="1" customWidth="1"/>
    <col min="4114" max="4114" width="7" style="534" customWidth="1"/>
    <col min="4115" max="4115" width="17.42578125" style="534" customWidth="1"/>
    <col min="4116" max="4116" width="7.140625" style="534" customWidth="1"/>
    <col min="4117" max="4117" width="9.5703125" style="534" customWidth="1"/>
    <col min="4118" max="4119" width="15.5703125" style="534" customWidth="1"/>
    <col min="4120" max="4120" width="1.85546875" style="534" customWidth="1"/>
    <col min="4121" max="4121" width="1.7109375" style="534" customWidth="1"/>
    <col min="4122" max="4122" width="1.85546875" style="534" customWidth="1"/>
    <col min="4123" max="4126" width="12.140625" style="534" customWidth="1"/>
    <col min="4127" max="4127" width="1.85546875" style="534" customWidth="1"/>
    <col min="4128" max="4129" width="1.42578125" style="534" customWidth="1"/>
    <col min="4130" max="4130" width="11.42578125" style="534"/>
    <col min="4131" max="4133" width="18.7109375" style="534" customWidth="1"/>
    <col min="4134" max="4352" width="11.42578125" style="534"/>
    <col min="4353" max="4353" width="0.140625" style="534" customWidth="1"/>
    <col min="4354" max="4354" width="2.7109375" style="534" customWidth="1"/>
    <col min="4355" max="4355" width="42.5703125" style="534" customWidth="1"/>
    <col min="4356" max="4356" width="12.85546875" style="534" customWidth="1"/>
    <col min="4357" max="4357" width="12.7109375" style="534" customWidth="1"/>
    <col min="4358" max="4358" width="15.42578125" style="534" customWidth="1"/>
    <col min="4359" max="4363" width="12.5703125" style="534" customWidth="1"/>
    <col min="4364" max="4365" width="11.28515625" style="534" bestFit="1" customWidth="1"/>
    <col min="4366" max="4366" width="11" style="534" bestFit="1" customWidth="1"/>
    <col min="4367" max="4367" width="10.85546875" style="534" bestFit="1" customWidth="1"/>
    <col min="4368" max="4368" width="11.28515625" style="534" bestFit="1" customWidth="1"/>
    <col min="4369" max="4369" width="7.85546875" style="534" bestFit="1" customWidth="1"/>
    <col min="4370" max="4370" width="7" style="534" customWidth="1"/>
    <col min="4371" max="4371" width="17.42578125" style="534" customWidth="1"/>
    <col min="4372" max="4372" width="7.140625" style="534" customWidth="1"/>
    <col min="4373" max="4373" width="9.5703125" style="534" customWidth="1"/>
    <col min="4374" max="4375" width="15.5703125" style="534" customWidth="1"/>
    <col min="4376" max="4376" width="1.85546875" style="534" customWidth="1"/>
    <col min="4377" max="4377" width="1.7109375" style="534" customWidth="1"/>
    <col min="4378" max="4378" width="1.85546875" style="534" customWidth="1"/>
    <col min="4379" max="4382" width="12.140625" style="534" customWidth="1"/>
    <col min="4383" max="4383" width="1.85546875" style="534" customWidth="1"/>
    <col min="4384" max="4385" width="1.42578125" style="534" customWidth="1"/>
    <col min="4386" max="4386" width="11.42578125" style="534"/>
    <col min="4387" max="4389" width="18.7109375" style="534" customWidth="1"/>
    <col min="4390" max="4608" width="11.42578125" style="534"/>
    <col min="4609" max="4609" width="0.140625" style="534" customWidth="1"/>
    <col min="4610" max="4610" width="2.7109375" style="534" customWidth="1"/>
    <col min="4611" max="4611" width="42.5703125" style="534" customWidth="1"/>
    <col min="4612" max="4612" width="12.85546875" style="534" customWidth="1"/>
    <col min="4613" max="4613" width="12.7109375" style="534" customWidth="1"/>
    <col min="4614" max="4614" width="15.42578125" style="534" customWidth="1"/>
    <col min="4615" max="4619" width="12.5703125" style="534" customWidth="1"/>
    <col min="4620" max="4621" width="11.28515625" style="534" bestFit="1" customWidth="1"/>
    <col min="4622" max="4622" width="11" style="534" bestFit="1" customWidth="1"/>
    <col min="4623" max="4623" width="10.85546875" style="534" bestFit="1" customWidth="1"/>
    <col min="4624" max="4624" width="11.28515625" style="534" bestFit="1" customWidth="1"/>
    <col min="4625" max="4625" width="7.85546875" style="534" bestFit="1" customWidth="1"/>
    <col min="4626" max="4626" width="7" style="534" customWidth="1"/>
    <col min="4627" max="4627" width="17.42578125" style="534" customWidth="1"/>
    <col min="4628" max="4628" width="7.140625" style="534" customWidth="1"/>
    <col min="4629" max="4629" width="9.5703125" style="534" customWidth="1"/>
    <col min="4630" max="4631" width="15.5703125" style="534" customWidth="1"/>
    <col min="4632" max="4632" width="1.85546875" style="534" customWidth="1"/>
    <col min="4633" max="4633" width="1.7109375" style="534" customWidth="1"/>
    <col min="4634" max="4634" width="1.85546875" style="534" customWidth="1"/>
    <col min="4635" max="4638" width="12.140625" style="534" customWidth="1"/>
    <col min="4639" max="4639" width="1.85546875" style="534" customWidth="1"/>
    <col min="4640" max="4641" width="1.42578125" style="534" customWidth="1"/>
    <col min="4642" max="4642" width="11.42578125" style="534"/>
    <col min="4643" max="4645" width="18.7109375" style="534" customWidth="1"/>
    <col min="4646" max="4864" width="11.42578125" style="534"/>
    <col min="4865" max="4865" width="0.140625" style="534" customWidth="1"/>
    <col min="4866" max="4866" width="2.7109375" style="534" customWidth="1"/>
    <col min="4867" max="4867" width="42.5703125" style="534" customWidth="1"/>
    <col min="4868" max="4868" width="12.85546875" style="534" customWidth="1"/>
    <col min="4869" max="4869" width="12.7109375" style="534" customWidth="1"/>
    <col min="4870" max="4870" width="15.42578125" style="534" customWidth="1"/>
    <col min="4871" max="4875" width="12.5703125" style="534" customWidth="1"/>
    <col min="4876" max="4877" width="11.28515625" style="534" bestFit="1" customWidth="1"/>
    <col min="4878" max="4878" width="11" style="534" bestFit="1" customWidth="1"/>
    <col min="4879" max="4879" width="10.85546875" style="534" bestFit="1" customWidth="1"/>
    <col min="4880" max="4880" width="11.28515625" style="534" bestFit="1" customWidth="1"/>
    <col min="4881" max="4881" width="7.85546875" style="534" bestFit="1" customWidth="1"/>
    <col min="4882" max="4882" width="7" style="534" customWidth="1"/>
    <col min="4883" max="4883" width="17.42578125" style="534" customWidth="1"/>
    <col min="4884" max="4884" width="7.140625" style="534" customWidth="1"/>
    <col min="4885" max="4885" width="9.5703125" style="534" customWidth="1"/>
    <col min="4886" max="4887" width="15.5703125" style="534" customWidth="1"/>
    <col min="4888" max="4888" width="1.85546875" style="534" customWidth="1"/>
    <col min="4889" max="4889" width="1.7109375" style="534" customWidth="1"/>
    <col min="4890" max="4890" width="1.85546875" style="534" customWidth="1"/>
    <col min="4891" max="4894" width="12.140625" style="534" customWidth="1"/>
    <col min="4895" max="4895" width="1.85546875" style="534" customWidth="1"/>
    <col min="4896" max="4897" width="1.42578125" style="534" customWidth="1"/>
    <col min="4898" max="4898" width="11.42578125" style="534"/>
    <col min="4899" max="4901" width="18.7109375" style="534" customWidth="1"/>
    <col min="4902" max="5120" width="11.42578125" style="534"/>
    <col min="5121" max="5121" width="0.140625" style="534" customWidth="1"/>
    <col min="5122" max="5122" width="2.7109375" style="534" customWidth="1"/>
    <col min="5123" max="5123" width="42.5703125" style="534" customWidth="1"/>
    <col min="5124" max="5124" width="12.85546875" style="534" customWidth="1"/>
    <col min="5125" max="5125" width="12.7109375" style="534" customWidth="1"/>
    <col min="5126" max="5126" width="15.42578125" style="534" customWidth="1"/>
    <col min="5127" max="5131" width="12.5703125" style="534" customWidth="1"/>
    <col min="5132" max="5133" width="11.28515625" style="534" bestFit="1" customWidth="1"/>
    <col min="5134" max="5134" width="11" style="534" bestFit="1" customWidth="1"/>
    <col min="5135" max="5135" width="10.85546875" style="534" bestFit="1" customWidth="1"/>
    <col min="5136" max="5136" width="11.28515625" style="534" bestFit="1" customWidth="1"/>
    <col min="5137" max="5137" width="7.85546875" style="534" bestFit="1" customWidth="1"/>
    <col min="5138" max="5138" width="7" style="534" customWidth="1"/>
    <col min="5139" max="5139" width="17.42578125" style="534" customWidth="1"/>
    <col min="5140" max="5140" width="7.140625" style="534" customWidth="1"/>
    <col min="5141" max="5141" width="9.5703125" style="534" customWidth="1"/>
    <col min="5142" max="5143" width="15.5703125" style="534" customWidth="1"/>
    <col min="5144" max="5144" width="1.85546875" style="534" customWidth="1"/>
    <col min="5145" max="5145" width="1.7109375" style="534" customWidth="1"/>
    <col min="5146" max="5146" width="1.85546875" style="534" customWidth="1"/>
    <col min="5147" max="5150" width="12.140625" style="534" customWidth="1"/>
    <col min="5151" max="5151" width="1.85546875" style="534" customWidth="1"/>
    <col min="5152" max="5153" width="1.42578125" style="534" customWidth="1"/>
    <col min="5154" max="5154" width="11.42578125" style="534"/>
    <col min="5155" max="5157" width="18.7109375" style="534" customWidth="1"/>
    <col min="5158" max="5376" width="11.42578125" style="534"/>
    <col min="5377" max="5377" width="0.140625" style="534" customWidth="1"/>
    <col min="5378" max="5378" width="2.7109375" style="534" customWidth="1"/>
    <col min="5379" max="5379" width="42.5703125" style="534" customWidth="1"/>
    <col min="5380" max="5380" width="12.85546875" style="534" customWidth="1"/>
    <col min="5381" max="5381" width="12.7109375" style="534" customWidth="1"/>
    <col min="5382" max="5382" width="15.42578125" style="534" customWidth="1"/>
    <col min="5383" max="5387" width="12.5703125" style="534" customWidth="1"/>
    <col min="5388" max="5389" width="11.28515625" style="534" bestFit="1" customWidth="1"/>
    <col min="5390" max="5390" width="11" style="534" bestFit="1" customWidth="1"/>
    <col min="5391" max="5391" width="10.85546875" style="534" bestFit="1" customWidth="1"/>
    <col min="5392" max="5392" width="11.28515625" style="534" bestFit="1" customWidth="1"/>
    <col min="5393" max="5393" width="7.85546875" style="534" bestFit="1" customWidth="1"/>
    <col min="5394" max="5394" width="7" style="534" customWidth="1"/>
    <col min="5395" max="5395" width="17.42578125" style="534" customWidth="1"/>
    <col min="5396" max="5396" width="7.140625" style="534" customWidth="1"/>
    <col min="5397" max="5397" width="9.5703125" style="534" customWidth="1"/>
    <col min="5398" max="5399" width="15.5703125" style="534" customWidth="1"/>
    <col min="5400" max="5400" width="1.85546875" style="534" customWidth="1"/>
    <col min="5401" max="5401" width="1.7109375" style="534" customWidth="1"/>
    <col min="5402" max="5402" width="1.85546875" style="534" customWidth="1"/>
    <col min="5403" max="5406" width="12.140625" style="534" customWidth="1"/>
    <col min="5407" max="5407" width="1.85546875" style="534" customWidth="1"/>
    <col min="5408" max="5409" width="1.42578125" style="534" customWidth="1"/>
    <col min="5410" max="5410" width="11.42578125" style="534"/>
    <col min="5411" max="5413" width="18.7109375" style="534" customWidth="1"/>
    <col min="5414" max="5632" width="11.42578125" style="534"/>
    <col min="5633" max="5633" width="0.140625" style="534" customWidth="1"/>
    <col min="5634" max="5634" width="2.7109375" style="534" customWidth="1"/>
    <col min="5635" max="5635" width="42.5703125" style="534" customWidth="1"/>
    <col min="5636" max="5636" width="12.85546875" style="534" customWidth="1"/>
    <col min="5637" max="5637" width="12.7109375" style="534" customWidth="1"/>
    <col min="5638" max="5638" width="15.42578125" style="534" customWidth="1"/>
    <col min="5639" max="5643" width="12.5703125" style="534" customWidth="1"/>
    <col min="5644" max="5645" width="11.28515625" style="534" bestFit="1" customWidth="1"/>
    <col min="5646" max="5646" width="11" style="534" bestFit="1" customWidth="1"/>
    <col min="5647" max="5647" width="10.85546875" style="534" bestFit="1" customWidth="1"/>
    <col min="5648" max="5648" width="11.28515625" style="534" bestFit="1" customWidth="1"/>
    <col min="5649" max="5649" width="7.85546875" style="534" bestFit="1" customWidth="1"/>
    <col min="5650" max="5650" width="7" style="534" customWidth="1"/>
    <col min="5651" max="5651" width="17.42578125" style="534" customWidth="1"/>
    <col min="5652" max="5652" width="7.140625" style="534" customWidth="1"/>
    <col min="5653" max="5653" width="9.5703125" style="534" customWidth="1"/>
    <col min="5654" max="5655" width="15.5703125" style="534" customWidth="1"/>
    <col min="5656" max="5656" width="1.85546875" style="534" customWidth="1"/>
    <col min="5657" max="5657" width="1.7109375" style="534" customWidth="1"/>
    <col min="5658" max="5658" width="1.85546875" style="534" customWidth="1"/>
    <col min="5659" max="5662" width="12.140625" style="534" customWidth="1"/>
    <col min="5663" max="5663" width="1.85546875" style="534" customWidth="1"/>
    <col min="5664" max="5665" width="1.42578125" style="534" customWidth="1"/>
    <col min="5666" max="5666" width="11.42578125" style="534"/>
    <col min="5667" max="5669" width="18.7109375" style="534" customWidth="1"/>
    <col min="5670" max="5888" width="11.42578125" style="534"/>
    <col min="5889" max="5889" width="0.140625" style="534" customWidth="1"/>
    <col min="5890" max="5890" width="2.7109375" style="534" customWidth="1"/>
    <col min="5891" max="5891" width="42.5703125" style="534" customWidth="1"/>
    <col min="5892" max="5892" width="12.85546875" style="534" customWidth="1"/>
    <col min="5893" max="5893" width="12.7109375" style="534" customWidth="1"/>
    <col min="5894" max="5894" width="15.42578125" style="534" customWidth="1"/>
    <col min="5895" max="5899" width="12.5703125" style="534" customWidth="1"/>
    <col min="5900" max="5901" width="11.28515625" style="534" bestFit="1" customWidth="1"/>
    <col min="5902" max="5902" width="11" style="534" bestFit="1" customWidth="1"/>
    <col min="5903" max="5903" width="10.85546875" style="534" bestFit="1" customWidth="1"/>
    <col min="5904" max="5904" width="11.28515625" style="534" bestFit="1" customWidth="1"/>
    <col min="5905" max="5905" width="7.85546875" style="534" bestFit="1" customWidth="1"/>
    <col min="5906" max="5906" width="7" style="534" customWidth="1"/>
    <col min="5907" max="5907" width="17.42578125" style="534" customWidth="1"/>
    <col min="5908" max="5908" width="7.140625" style="534" customWidth="1"/>
    <col min="5909" max="5909" width="9.5703125" style="534" customWidth="1"/>
    <col min="5910" max="5911" width="15.5703125" style="534" customWidth="1"/>
    <col min="5912" max="5912" width="1.85546875" style="534" customWidth="1"/>
    <col min="5913" max="5913" width="1.7109375" style="534" customWidth="1"/>
    <col min="5914" max="5914" width="1.85546875" style="534" customWidth="1"/>
    <col min="5915" max="5918" width="12.140625" style="534" customWidth="1"/>
    <col min="5919" max="5919" width="1.85546875" style="534" customWidth="1"/>
    <col min="5920" max="5921" width="1.42578125" style="534" customWidth="1"/>
    <col min="5922" max="5922" width="11.42578125" style="534"/>
    <col min="5923" max="5925" width="18.7109375" style="534" customWidth="1"/>
    <col min="5926" max="6144" width="11.42578125" style="534"/>
    <col min="6145" max="6145" width="0.140625" style="534" customWidth="1"/>
    <col min="6146" max="6146" width="2.7109375" style="534" customWidth="1"/>
    <col min="6147" max="6147" width="42.5703125" style="534" customWidth="1"/>
    <col min="6148" max="6148" width="12.85546875" style="534" customWidth="1"/>
    <col min="6149" max="6149" width="12.7109375" style="534" customWidth="1"/>
    <col min="6150" max="6150" width="15.42578125" style="534" customWidth="1"/>
    <col min="6151" max="6155" width="12.5703125" style="534" customWidth="1"/>
    <col min="6156" max="6157" width="11.28515625" style="534" bestFit="1" customWidth="1"/>
    <col min="6158" max="6158" width="11" style="534" bestFit="1" customWidth="1"/>
    <col min="6159" max="6159" width="10.85546875" style="534" bestFit="1" customWidth="1"/>
    <col min="6160" max="6160" width="11.28515625" style="534" bestFit="1" customWidth="1"/>
    <col min="6161" max="6161" width="7.85546875" style="534" bestFit="1" customWidth="1"/>
    <col min="6162" max="6162" width="7" style="534" customWidth="1"/>
    <col min="6163" max="6163" width="17.42578125" style="534" customWidth="1"/>
    <col min="6164" max="6164" width="7.140625" style="534" customWidth="1"/>
    <col min="6165" max="6165" width="9.5703125" style="534" customWidth="1"/>
    <col min="6166" max="6167" width="15.5703125" style="534" customWidth="1"/>
    <col min="6168" max="6168" width="1.85546875" style="534" customWidth="1"/>
    <col min="6169" max="6169" width="1.7109375" style="534" customWidth="1"/>
    <col min="6170" max="6170" width="1.85546875" style="534" customWidth="1"/>
    <col min="6171" max="6174" width="12.140625" style="534" customWidth="1"/>
    <col min="6175" max="6175" width="1.85546875" style="534" customWidth="1"/>
    <col min="6176" max="6177" width="1.42578125" style="534" customWidth="1"/>
    <col min="6178" max="6178" width="11.42578125" style="534"/>
    <col min="6179" max="6181" width="18.7109375" style="534" customWidth="1"/>
    <col min="6182" max="6400" width="11.42578125" style="534"/>
    <col min="6401" max="6401" width="0.140625" style="534" customWidth="1"/>
    <col min="6402" max="6402" width="2.7109375" style="534" customWidth="1"/>
    <col min="6403" max="6403" width="42.5703125" style="534" customWidth="1"/>
    <col min="6404" max="6404" width="12.85546875" style="534" customWidth="1"/>
    <col min="6405" max="6405" width="12.7109375" style="534" customWidth="1"/>
    <col min="6406" max="6406" width="15.42578125" style="534" customWidth="1"/>
    <col min="6407" max="6411" width="12.5703125" style="534" customWidth="1"/>
    <col min="6412" max="6413" width="11.28515625" style="534" bestFit="1" customWidth="1"/>
    <col min="6414" max="6414" width="11" style="534" bestFit="1" customWidth="1"/>
    <col min="6415" max="6415" width="10.85546875" style="534" bestFit="1" customWidth="1"/>
    <col min="6416" max="6416" width="11.28515625" style="534" bestFit="1" customWidth="1"/>
    <col min="6417" max="6417" width="7.85546875" style="534" bestFit="1" customWidth="1"/>
    <col min="6418" max="6418" width="7" style="534" customWidth="1"/>
    <col min="6419" max="6419" width="17.42578125" style="534" customWidth="1"/>
    <col min="6420" max="6420" width="7.140625" style="534" customWidth="1"/>
    <col min="6421" max="6421" width="9.5703125" style="534" customWidth="1"/>
    <col min="6422" max="6423" width="15.5703125" style="534" customWidth="1"/>
    <col min="6424" max="6424" width="1.85546875" style="534" customWidth="1"/>
    <col min="6425" max="6425" width="1.7109375" style="534" customWidth="1"/>
    <col min="6426" max="6426" width="1.85546875" style="534" customWidth="1"/>
    <col min="6427" max="6430" width="12.140625" style="534" customWidth="1"/>
    <col min="6431" max="6431" width="1.85546875" style="534" customWidth="1"/>
    <col min="6432" max="6433" width="1.42578125" style="534" customWidth="1"/>
    <col min="6434" max="6434" width="11.42578125" style="534"/>
    <col min="6435" max="6437" width="18.7109375" style="534" customWidth="1"/>
    <col min="6438" max="6656" width="11.42578125" style="534"/>
    <col min="6657" max="6657" width="0.140625" style="534" customWidth="1"/>
    <col min="6658" max="6658" width="2.7109375" style="534" customWidth="1"/>
    <col min="6659" max="6659" width="42.5703125" style="534" customWidth="1"/>
    <col min="6660" max="6660" width="12.85546875" style="534" customWidth="1"/>
    <col min="6661" max="6661" width="12.7109375" style="534" customWidth="1"/>
    <col min="6662" max="6662" width="15.42578125" style="534" customWidth="1"/>
    <col min="6663" max="6667" width="12.5703125" style="534" customWidth="1"/>
    <col min="6668" max="6669" width="11.28515625" style="534" bestFit="1" customWidth="1"/>
    <col min="6670" max="6670" width="11" style="534" bestFit="1" customWidth="1"/>
    <col min="6671" max="6671" width="10.85546875" style="534" bestFit="1" customWidth="1"/>
    <col min="6672" max="6672" width="11.28515625" style="534" bestFit="1" customWidth="1"/>
    <col min="6673" max="6673" width="7.85546875" style="534" bestFit="1" customWidth="1"/>
    <col min="6674" max="6674" width="7" style="534" customWidth="1"/>
    <col min="6675" max="6675" width="17.42578125" style="534" customWidth="1"/>
    <col min="6676" max="6676" width="7.140625" style="534" customWidth="1"/>
    <col min="6677" max="6677" width="9.5703125" style="534" customWidth="1"/>
    <col min="6678" max="6679" width="15.5703125" style="534" customWidth="1"/>
    <col min="6680" max="6680" width="1.85546875" style="534" customWidth="1"/>
    <col min="6681" max="6681" width="1.7109375" style="534" customWidth="1"/>
    <col min="6682" max="6682" width="1.85546875" style="534" customWidth="1"/>
    <col min="6683" max="6686" width="12.140625" style="534" customWidth="1"/>
    <col min="6687" max="6687" width="1.85546875" style="534" customWidth="1"/>
    <col min="6688" max="6689" width="1.42578125" style="534" customWidth="1"/>
    <col min="6690" max="6690" width="11.42578125" style="534"/>
    <col min="6691" max="6693" width="18.7109375" style="534" customWidth="1"/>
    <col min="6694" max="6912" width="11.42578125" style="534"/>
    <col min="6913" max="6913" width="0.140625" style="534" customWidth="1"/>
    <col min="6914" max="6914" width="2.7109375" style="534" customWidth="1"/>
    <col min="6915" max="6915" width="42.5703125" style="534" customWidth="1"/>
    <col min="6916" max="6916" width="12.85546875" style="534" customWidth="1"/>
    <col min="6917" max="6917" width="12.7109375" style="534" customWidth="1"/>
    <col min="6918" max="6918" width="15.42578125" style="534" customWidth="1"/>
    <col min="6919" max="6923" width="12.5703125" style="534" customWidth="1"/>
    <col min="6924" max="6925" width="11.28515625" style="534" bestFit="1" customWidth="1"/>
    <col min="6926" max="6926" width="11" style="534" bestFit="1" customWidth="1"/>
    <col min="6927" max="6927" width="10.85546875" style="534" bestFit="1" customWidth="1"/>
    <col min="6928" max="6928" width="11.28515625" style="534" bestFit="1" customWidth="1"/>
    <col min="6929" max="6929" width="7.85546875" style="534" bestFit="1" customWidth="1"/>
    <col min="6930" max="6930" width="7" style="534" customWidth="1"/>
    <col min="6931" max="6931" width="17.42578125" style="534" customWidth="1"/>
    <col min="6932" max="6932" width="7.140625" style="534" customWidth="1"/>
    <col min="6933" max="6933" width="9.5703125" style="534" customWidth="1"/>
    <col min="6934" max="6935" width="15.5703125" style="534" customWidth="1"/>
    <col min="6936" max="6936" width="1.85546875" style="534" customWidth="1"/>
    <col min="6937" max="6937" width="1.7109375" style="534" customWidth="1"/>
    <col min="6938" max="6938" width="1.85546875" style="534" customWidth="1"/>
    <col min="6939" max="6942" width="12.140625" style="534" customWidth="1"/>
    <col min="6943" max="6943" width="1.85546875" style="534" customWidth="1"/>
    <col min="6944" max="6945" width="1.42578125" style="534" customWidth="1"/>
    <col min="6946" max="6946" width="11.42578125" style="534"/>
    <col min="6947" max="6949" width="18.7109375" style="534" customWidth="1"/>
    <col min="6950" max="7168" width="11.42578125" style="534"/>
    <col min="7169" max="7169" width="0.140625" style="534" customWidth="1"/>
    <col min="7170" max="7170" width="2.7109375" style="534" customWidth="1"/>
    <col min="7171" max="7171" width="42.5703125" style="534" customWidth="1"/>
    <col min="7172" max="7172" width="12.85546875" style="534" customWidth="1"/>
    <col min="7173" max="7173" width="12.7109375" style="534" customWidth="1"/>
    <col min="7174" max="7174" width="15.42578125" style="534" customWidth="1"/>
    <col min="7175" max="7179" width="12.5703125" style="534" customWidth="1"/>
    <col min="7180" max="7181" width="11.28515625" style="534" bestFit="1" customWidth="1"/>
    <col min="7182" max="7182" width="11" style="534" bestFit="1" customWidth="1"/>
    <col min="7183" max="7183" width="10.85546875" style="534" bestFit="1" customWidth="1"/>
    <col min="7184" max="7184" width="11.28515625" style="534" bestFit="1" customWidth="1"/>
    <col min="7185" max="7185" width="7.85546875" style="534" bestFit="1" customWidth="1"/>
    <col min="7186" max="7186" width="7" style="534" customWidth="1"/>
    <col min="7187" max="7187" width="17.42578125" style="534" customWidth="1"/>
    <col min="7188" max="7188" width="7.140625" style="534" customWidth="1"/>
    <col min="7189" max="7189" width="9.5703125" style="534" customWidth="1"/>
    <col min="7190" max="7191" width="15.5703125" style="534" customWidth="1"/>
    <col min="7192" max="7192" width="1.85546875" style="534" customWidth="1"/>
    <col min="7193" max="7193" width="1.7109375" style="534" customWidth="1"/>
    <col min="7194" max="7194" width="1.85546875" style="534" customWidth="1"/>
    <col min="7195" max="7198" width="12.140625" style="534" customWidth="1"/>
    <col min="7199" max="7199" width="1.85546875" style="534" customWidth="1"/>
    <col min="7200" max="7201" width="1.42578125" style="534" customWidth="1"/>
    <col min="7202" max="7202" width="11.42578125" style="534"/>
    <col min="7203" max="7205" width="18.7109375" style="534" customWidth="1"/>
    <col min="7206" max="7424" width="11.42578125" style="534"/>
    <col min="7425" max="7425" width="0.140625" style="534" customWidth="1"/>
    <col min="7426" max="7426" width="2.7109375" style="534" customWidth="1"/>
    <col min="7427" max="7427" width="42.5703125" style="534" customWidth="1"/>
    <col min="7428" max="7428" width="12.85546875" style="534" customWidth="1"/>
    <col min="7429" max="7429" width="12.7109375" style="534" customWidth="1"/>
    <col min="7430" max="7430" width="15.42578125" style="534" customWidth="1"/>
    <col min="7431" max="7435" width="12.5703125" style="534" customWidth="1"/>
    <col min="7436" max="7437" width="11.28515625" style="534" bestFit="1" customWidth="1"/>
    <col min="7438" max="7438" width="11" style="534" bestFit="1" customWidth="1"/>
    <col min="7439" max="7439" width="10.85546875" style="534" bestFit="1" customWidth="1"/>
    <col min="7440" max="7440" width="11.28515625" style="534" bestFit="1" customWidth="1"/>
    <col min="7441" max="7441" width="7.85546875" style="534" bestFit="1" customWidth="1"/>
    <col min="7442" max="7442" width="7" style="534" customWidth="1"/>
    <col min="7443" max="7443" width="17.42578125" style="534" customWidth="1"/>
    <col min="7444" max="7444" width="7.140625" style="534" customWidth="1"/>
    <col min="7445" max="7445" width="9.5703125" style="534" customWidth="1"/>
    <col min="7446" max="7447" width="15.5703125" style="534" customWidth="1"/>
    <col min="7448" max="7448" width="1.85546875" style="534" customWidth="1"/>
    <col min="7449" max="7449" width="1.7109375" style="534" customWidth="1"/>
    <col min="7450" max="7450" width="1.85546875" style="534" customWidth="1"/>
    <col min="7451" max="7454" width="12.140625" style="534" customWidth="1"/>
    <col min="7455" max="7455" width="1.85546875" style="534" customWidth="1"/>
    <col min="7456" max="7457" width="1.42578125" style="534" customWidth="1"/>
    <col min="7458" max="7458" width="11.42578125" style="534"/>
    <col min="7459" max="7461" width="18.7109375" style="534" customWidth="1"/>
    <col min="7462" max="7680" width="11.42578125" style="534"/>
    <col min="7681" max="7681" width="0.140625" style="534" customWidth="1"/>
    <col min="7682" max="7682" width="2.7109375" style="534" customWidth="1"/>
    <col min="7683" max="7683" width="42.5703125" style="534" customWidth="1"/>
    <col min="7684" max="7684" width="12.85546875" style="534" customWidth="1"/>
    <col min="7685" max="7685" width="12.7109375" style="534" customWidth="1"/>
    <col min="7686" max="7686" width="15.42578125" style="534" customWidth="1"/>
    <col min="7687" max="7691" width="12.5703125" style="534" customWidth="1"/>
    <col min="7692" max="7693" width="11.28515625" style="534" bestFit="1" customWidth="1"/>
    <col min="7694" max="7694" width="11" style="534" bestFit="1" customWidth="1"/>
    <col min="7695" max="7695" width="10.85546875" style="534" bestFit="1" customWidth="1"/>
    <col min="7696" max="7696" width="11.28515625" style="534" bestFit="1" customWidth="1"/>
    <col min="7697" max="7697" width="7.85546875" style="534" bestFit="1" customWidth="1"/>
    <col min="7698" max="7698" width="7" style="534" customWidth="1"/>
    <col min="7699" max="7699" width="17.42578125" style="534" customWidth="1"/>
    <col min="7700" max="7700" width="7.140625" style="534" customWidth="1"/>
    <col min="7701" max="7701" width="9.5703125" style="534" customWidth="1"/>
    <col min="7702" max="7703" width="15.5703125" style="534" customWidth="1"/>
    <col min="7704" max="7704" width="1.85546875" style="534" customWidth="1"/>
    <col min="7705" max="7705" width="1.7109375" style="534" customWidth="1"/>
    <col min="7706" max="7706" width="1.85546875" style="534" customWidth="1"/>
    <col min="7707" max="7710" width="12.140625" style="534" customWidth="1"/>
    <col min="7711" max="7711" width="1.85546875" style="534" customWidth="1"/>
    <col min="7712" max="7713" width="1.42578125" style="534" customWidth="1"/>
    <col min="7714" max="7714" width="11.42578125" style="534"/>
    <col min="7715" max="7717" width="18.7109375" style="534" customWidth="1"/>
    <col min="7718" max="7936" width="11.42578125" style="534"/>
    <col min="7937" max="7937" width="0.140625" style="534" customWidth="1"/>
    <col min="7938" max="7938" width="2.7109375" style="534" customWidth="1"/>
    <col min="7939" max="7939" width="42.5703125" style="534" customWidth="1"/>
    <col min="7940" max="7940" width="12.85546875" style="534" customWidth="1"/>
    <col min="7941" max="7941" width="12.7109375" style="534" customWidth="1"/>
    <col min="7942" max="7942" width="15.42578125" style="534" customWidth="1"/>
    <col min="7943" max="7947" width="12.5703125" style="534" customWidth="1"/>
    <col min="7948" max="7949" width="11.28515625" style="534" bestFit="1" customWidth="1"/>
    <col min="7950" max="7950" width="11" style="534" bestFit="1" customWidth="1"/>
    <col min="7951" max="7951" width="10.85546875" style="534" bestFit="1" customWidth="1"/>
    <col min="7952" max="7952" width="11.28515625" style="534" bestFit="1" customWidth="1"/>
    <col min="7953" max="7953" width="7.85546875" style="534" bestFit="1" customWidth="1"/>
    <col min="7954" max="7954" width="7" style="534" customWidth="1"/>
    <col min="7955" max="7955" width="17.42578125" style="534" customWidth="1"/>
    <col min="7956" max="7956" width="7.140625" style="534" customWidth="1"/>
    <col min="7957" max="7957" width="9.5703125" style="534" customWidth="1"/>
    <col min="7958" max="7959" width="15.5703125" style="534" customWidth="1"/>
    <col min="7960" max="7960" width="1.85546875" style="534" customWidth="1"/>
    <col min="7961" max="7961" width="1.7109375" style="534" customWidth="1"/>
    <col min="7962" max="7962" width="1.85546875" style="534" customWidth="1"/>
    <col min="7963" max="7966" width="12.140625" style="534" customWidth="1"/>
    <col min="7967" max="7967" width="1.85546875" style="534" customWidth="1"/>
    <col min="7968" max="7969" width="1.42578125" style="534" customWidth="1"/>
    <col min="7970" max="7970" width="11.42578125" style="534"/>
    <col min="7971" max="7973" width="18.7109375" style="534" customWidth="1"/>
    <col min="7974" max="8192" width="11.42578125" style="534"/>
    <col min="8193" max="8193" width="0.140625" style="534" customWidth="1"/>
    <col min="8194" max="8194" width="2.7109375" style="534" customWidth="1"/>
    <col min="8195" max="8195" width="42.5703125" style="534" customWidth="1"/>
    <col min="8196" max="8196" width="12.85546875" style="534" customWidth="1"/>
    <col min="8197" max="8197" width="12.7109375" style="534" customWidth="1"/>
    <col min="8198" max="8198" width="15.42578125" style="534" customWidth="1"/>
    <col min="8199" max="8203" width="12.5703125" style="534" customWidth="1"/>
    <col min="8204" max="8205" width="11.28515625" style="534" bestFit="1" customWidth="1"/>
    <col min="8206" max="8206" width="11" style="534" bestFit="1" customWidth="1"/>
    <col min="8207" max="8207" width="10.85546875" style="534" bestFit="1" customWidth="1"/>
    <col min="8208" max="8208" width="11.28515625" style="534" bestFit="1" customWidth="1"/>
    <col min="8209" max="8209" width="7.85546875" style="534" bestFit="1" customWidth="1"/>
    <col min="8210" max="8210" width="7" style="534" customWidth="1"/>
    <col min="8211" max="8211" width="17.42578125" style="534" customWidth="1"/>
    <col min="8212" max="8212" width="7.140625" style="534" customWidth="1"/>
    <col min="8213" max="8213" width="9.5703125" style="534" customWidth="1"/>
    <col min="8214" max="8215" width="15.5703125" style="534" customWidth="1"/>
    <col min="8216" max="8216" width="1.85546875" style="534" customWidth="1"/>
    <col min="8217" max="8217" width="1.7109375" style="534" customWidth="1"/>
    <col min="8218" max="8218" width="1.85546875" style="534" customWidth="1"/>
    <col min="8219" max="8222" width="12.140625" style="534" customWidth="1"/>
    <col min="8223" max="8223" width="1.85546875" style="534" customWidth="1"/>
    <col min="8224" max="8225" width="1.42578125" style="534" customWidth="1"/>
    <col min="8226" max="8226" width="11.42578125" style="534"/>
    <col min="8227" max="8229" width="18.7109375" style="534" customWidth="1"/>
    <col min="8230" max="8448" width="11.42578125" style="534"/>
    <col min="8449" max="8449" width="0.140625" style="534" customWidth="1"/>
    <col min="8450" max="8450" width="2.7109375" style="534" customWidth="1"/>
    <col min="8451" max="8451" width="42.5703125" style="534" customWidth="1"/>
    <col min="8452" max="8452" width="12.85546875" style="534" customWidth="1"/>
    <col min="8453" max="8453" width="12.7109375" style="534" customWidth="1"/>
    <col min="8454" max="8454" width="15.42578125" style="534" customWidth="1"/>
    <col min="8455" max="8459" width="12.5703125" style="534" customWidth="1"/>
    <col min="8460" max="8461" width="11.28515625" style="534" bestFit="1" customWidth="1"/>
    <col min="8462" max="8462" width="11" style="534" bestFit="1" customWidth="1"/>
    <col min="8463" max="8463" width="10.85546875" style="534" bestFit="1" customWidth="1"/>
    <col min="8464" max="8464" width="11.28515625" style="534" bestFit="1" customWidth="1"/>
    <col min="8465" max="8465" width="7.85546875" style="534" bestFit="1" customWidth="1"/>
    <col min="8466" max="8466" width="7" style="534" customWidth="1"/>
    <col min="8467" max="8467" width="17.42578125" style="534" customWidth="1"/>
    <col min="8468" max="8468" width="7.140625" style="534" customWidth="1"/>
    <col min="8469" max="8469" width="9.5703125" style="534" customWidth="1"/>
    <col min="8470" max="8471" width="15.5703125" style="534" customWidth="1"/>
    <col min="8472" max="8472" width="1.85546875" style="534" customWidth="1"/>
    <col min="8473" max="8473" width="1.7109375" style="534" customWidth="1"/>
    <col min="8474" max="8474" width="1.85546875" style="534" customWidth="1"/>
    <col min="8475" max="8478" width="12.140625" style="534" customWidth="1"/>
    <col min="8479" max="8479" width="1.85546875" style="534" customWidth="1"/>
    <col min="8480" max="8481" width="1.42578125" style="534" customWidth="1"/>
    <col min="8482" max="8482" width="11.42578125" style="534"/>
    <col min="8483" max="8485" width="18.7109375" style="534" customWidth="1"/>
    <col min="8486" max="8704" width="11.42578125" style="534"/>
    <col min="8705" max="8705" width="0.140625" style="534" customWidth="1"/>
    <col min="8706" max="8706" width="2.7109375" style="534" customWidth="1"/>
    <col min="8707" max="8707" width="42.5703125" style="534" customWidth="1"/>
    <col min="8708" max="8708" width="12.85546875" style="534" customWidth="1"/>
    <col min="8709" max="8709" width="12.7109375" style="534" customWidth="1"/>
    <col min="8710" max="8710" width="15.42578125" style="534" customWidth="1"/>
    <col min="8711" max="8715" width="12.5703125" style="534" customWidth="1"/>
    <col min="8716" max="8717" width="11.28515625" style="534" bestFit="1" customWidth="1"/>
    <col min="8718" max="8718" width="11" style="534" bestFit="1" customWidth="1"/>
    <col min="8719" max="8719" width="10.85546875" style="534" bestFit="1" customWidth="1"/>
    <col min="8720" max="8720" width="11.28515625" style="534" bestFit="1" customWidth="1"/>
    <col min="8721" max="8721" width="7.85546875" style="534" bestFit="1" customWidth="1"/>
    <col min="8722" max="8722" width="7" style="534" customWidth="1"/>
    <col min="8723" max="8723" width="17.42578125" style="534" customWidth="1"/>
    <col min="8724" max="8724" width="7.140625" style="534" customWidth="1"/>
    <col min="8725" max="8725" width="9.5703125" style="534" customWidth="1"/>
    <col min="8726" max="8727" width="15.5703125" style="534" customWidth="1"/>
    <col min="8728" max="8728" width="1.85546875" style="534" customWidth="1"/>
    <col min="8729" max="8729" width="1.7109375" style="534" customWidth="1"/>
    <col min="8730" max="8730" width="1.85546875" style="534" customWidth="1"/>
    <col min="8731" max="8734" width="12.140625" style="534" customWidth="1"/>
    <col min="8735" max="8735" width="1.85546875" style="534" customWidth="1"/>
    <col min="8736" max="8737" width="1.42578125" style="534" customWidth="1"/>
    <col min="8738" max="8738" width="11.42578125" style="534"/>
    <col min="8739" max="8741" width="18.7109375" style="534" customWidth="1"/>
    <col min="8742" max="8960" width="11.42578125" style="534"/>
    <col min="8961" max="8961" width="0.140625" style="534" customWidth="1"/>
    <col min="8962" max="8962" width="2.7109375" style="534" customWidth="1"/>
    <col min="8963" max="8963" width="42.5703125" style="534" customWidth="1"/>
    <col min="8964" max="8964" width="12.85546875" style="534" customWidth="1"/>
    <col min="8965" max="8965" width="12.7109375" style="534" customWidth="1"/>
    <col min="8966" max="8966" width="15.42578125" style="534" customWidth="1"/>
    <col min="8967" max="8971" width="12.5703125" style="534" customWidth="1"/>
    <col min="8972" max="8973" width="11.28515625" style="534" bestFit="1" customWidth="1"/>
    <col min="8974" max="8974" width="11" style="534" bestFit="1" customWidth="1"/>
    <col min="8975" max="8975" width="10.85546875" style="534" bestFit="1" customWidth="1"/>
    <col min="8976" max="8976" width="11.28515625" style="534" bestFit="1" customWidth="1"/>
    <col min="8977" max="8977" width="7.85546875" style="534" bestFit="1" customWidth="1"/>
    <col min="8978" max="8978" width="7" style="534" customWidth="1"/>
    <col min="8979" max="8979" width="17.42578125" style="534" customWidth="1"/>
    <col min="8980" max="8980" width="7.140625" style="534" customWidth="1"/>
    <col min="8981" max="8981" width="9.5703125" style="534" customWidth="1"/>
    <col min="8982" max="8983" width="15.5703125" style="534" customWidth="1"/>
    <col min="8984" max="8984" width="1.85546875" style="534" customWidth="1"/>
    <col min="8985" max="8985" width="1.7109375" style="534" customWidth="1"/>
    <col min="8986" max="8986" width="1.85546875" style="534" customWidth="1"/>
    <col min="8987" max="8990" width="12.140625" style="534" customWidth="1"/>
    <col min="8991" max="8991" width="1.85546875" style="534" customWidth="1"/>
    <col min="8992" max="8993" width="1.42578125" style="534" customWidth="1"/>
    <col min="8994" max="8994" width="11.42578125" style="534"/>
    <col min="8995" max="8997" width="18.7109375" style="534" customWidth="1"/>
    <col min="8998" max="9216" width="11.42578125" style="534"/>
    <col min="9217" max="9217" width="0.140625" style="534" customWidth="1"/>
    <col min="9218" max="9218" width="2.7109375" style="534" customWidth="1"/>
    <col min="9219" max="9219" width="42.5703125" style="534" customWidth="1"/>
    <col min="9220" max="9220" width="12.85546875" style="534" customWidth="1"/>
    <col min="9221" max="9221" width="12.7109375" style="534" customWidth="1"/>
    <col min="9222" max="9222" width="15.42578125" style="534" customWidth="1"/>
    <col min="9223" max="9227" width="12.5703125" style="534" customWidth="1"/>
    <col min="9228" max="9229" width="11.28515625" style="534" bestFit="1" customWidth="1"/>
    <col min="9230" max="9230" width="11" style="534" bestFit="1" customWidth="1"/>
    <col min="9231" max="9231" width="10.85546875" style="534" bestFit="1" customWidth="1"/>
    <col min="9232" max="9232" width="11.28515625" style="534" bestFit="1" customWidth="1"/>
    <col min="9233" max="9233" width="7.85546875" style="534" bestFit="1" customWidth="1"/>
    <col min="9234" max="9234" width="7" style="534" customWidth="1"/>
    <col min="9235" max="9235" width="17.42578125" style="534" customWidth="1"/>
    <col min="9236" max="9236" width="7.140625" style="534" customWidth="1"/>
    <col min="9237" max="9237" width="9.5703125" style="534" customWidth="1"/>
    <col min="9238" max="9239" width="15.5703125" style="534" customWidth="1"/>
    <col min="9240" max="9240" width="1.85546875" style="534" customWidth="1"/>
    <col min="9241" max="9241" width="1.7109375" style="534" customWidth="1"/>
    <col min="9242" max="9242" width="1.85546875" style="534" customWidth="1"/>
    <col min="9243" max="9246" width="12.140625" style="534" customWidth="1"/>
    <col min="9247" max="9247" width="1.85546875" style="534" customWidth="1"/>
    <col min="9248" max="9249" width="1.42578125" style="534" customWidth="1"/>
    <col min="9250" max="9250" width="11.42578125" style="534"/>
    <col min="9251" max="9253" width="18.7109375" style="534" customWidth="1"/>
    <col min="9254" max="9472" width="11.42578125" style="534"/>
    <col min="9473" max="9473" width="0.140625" style="534" customWidth="1"/>
    <col min="9474" max="9474" width="2.7109375" style="534" customWidth="1"/>
    <col min="9475" max="9475" width="42.5703125" style="534" customWidth="1"/>
    <col min="9476" max="9476" width="12.85546875" style="534" customWidth="1"/>
    <col min="9477" max="9477" width="12.7109375" style="534" customWidth="1"/>
    <col min="9478" max="9478" width="15.42578125" style="534" customWidth="1"/>
    <col min="9479" max="9483" width="12.5703125" style="534" customWidth="1"/>
    <col min="9484" max="9485" width="11.28515625" style="534" bestFit="1" customWidth="1"/>
    <col min="9486" max="9486" width="11" style="534" bestFit="1" customWidth="1"/>
    <col min="9487" max="9487" width="10.85546875" style="534" bestFit="1" customWidth="1"/>
    <col min="9488" max="9488" width="11.28515625" style="534" bestFit="1" customWidth="1"/>
    <col min="9489" max="9489" width="7.85546875" style="534" bestFit="1" customWidth="1"/>
    <col min="9490" max="9490" width="7" style="534" customWidth="1"/>
    <col min="9491" max="9491" width="17.42578125" style="534" customWidth="1"/>
    <col min="9492" max="9492" width="7.140625" style="534" customWidth="1"/>
    <col min="9493" max="9493" width="9.5703125" style="534" customWidth="1"/>
    <col min="9494" max="9495" width="15.5703125" style="534" customWidth="1"/>
    <col min="9496" max="9496" width="1.85546875" style="534" customWidth="1"/>
    <col min="9497" max="9497" width="1.7109375" style="534" customWidth="1"/>
    <col min="9498" max="9498" width="1.85546875" style="534" customWidth="1"/>
    <col min="9499" max="9502" width="12.140625" style="534" customWidth="1"/>
    <col min="9503" max="9503" width="1.85546875" style="534" customWidth="1"/>
    <col min="9504" max="9505" width="1.42578125" style="534" customWidth="1"/>
    <col min="9506" max="9506" width="11.42578125" style="534"/>
    <col min="9507" max="9509" width="18.7109375" style="534" customWidth="1"/>
    <col min="9510" max="9728" width="11.42578125" style="534"/>
    <col min="9729" max="9729" width="0.140625" style="534" customWidth="1"/>
    <col min="9730" max="9730" width="2.7109375" style="534" customWidth="1"/>
    <col min="9731" max="9731" width="42.5703125" style="534" customWidth="1"/>
    <col min="9732" max="9732" width="12.85546875" style="534" customWidth="1"/>
    <col min="9733" max="9733" width="12.7109375" style="534" customWidth="1"/>
    <col min="9734" max="9734" width="15.42578125" style="534" customWidth="1"/>
    <col min="9735" max="9739" width="12.5703125" style="534" customWidth="1"/>
    <col min="9740" max="9741" width="11.28515625" style="534" bestFit="1" customWidth="1"/>
    <col min="9742" max="9742" width="11" style="534" bestFit="1" customWidth="1"/>
    <col min="9743" max="9743" width="10.85546875" style="534" bestFit="1" customWidth="1"/>
    <col min="9744" max="9744" width="11.28515625" style="534" bestFit="1" customWidth="1"/>
    <col min="9745" max="9745" width="7.85546875" style="534" bestFit="1" customWidth="1"/>
    <col min="9746" max="9746" width="7" style="534" customWidth="1"/>
    <col min="9747" max="9747" width="17.42578125" style="534" customWidth="1"/>
    <col min="9748" max="9748" width="7.140625" style="534" customWidth="1"/>
    <col min="9749" max="9749" width="9.5703125" style="534" customWidth="1"/>
    <col min="9750" max="9751" width="15.5703125" style="534" customWidth="1"/>
    <col min="9752" max="9752" width="1.85546875" style="534" customWidth="1"/>
    <col min="9753" max="9753" width="1.7109375" style="534" customWidth="1"/>
    <col min="9754" max="9754" width="1.85546875" style="534" customWidth="1"/>
    <col min="9755" max="9758" width="12.140625" style="534" customWidth="1"/>
    <col min="9759" max="9759" width="1.85546875" style="534" customWidth="1"/>
    <col min="9760" max="9761" width="1.42578125" style="534" customWidth="1"/>
    <col min="9762" max="9762" width="11.42578125" style="534"/>
    <col min="9763" max="9765" width="18.7109375" style="534" customWidth="1"/>
    <col min="9766" max="9984" width="11.42578125" style="534"/>
    <col min="9985" max="9985" width="0.140625" style="534" customWidth="1"/>
    <col min="9986" max="9986" width="2.7109375" style="534" customWidth="1"/>
    <col min="9987" max="9987" width="42.5703125" style="534" customWidth="1"/>
    <col min="9988" max="9988" width="12.85546875" style="534" customWidth="1"/>
    <col min="9989" max="9989" width="12.7109375" style="534" customWidth="1"/>
    <col min="9990" max="9990" width="15.42578125" style="534" customWidth="1"/>
    <col min="9991" max="9995" width="12.5703125" style="534" customWidth="1"/>
    <col min="9996" max="9997" width="11.28515625" style="534" bestFit="1" customWidth="1"/>
    <col min="9998" max="9998" width="11" style="534" bestFit="1" customWidth="1"/>
    <col min="9999" max="9999" width="10.85546875" style="534" bestFit="1" customWidth="1"/>
    <col min="10000" max="10000" width="11.28515625" style="534" bestFit="1" customWidth="1"/>
    <col min="10001" max="10001" width="7.85546875" style="534" bestFit="1" customWidth="1"/>
    <col min="10002" max="10002" width="7" style="534" customWidth="1"/>
    <col min="10003" max="10003" width="17.42578125" style="534" customWidth="1"/>
    <col min="10004" max="10004" width="7.140625" style="534" customWidth="1"/>
    <col min="10005" max="10005" width="9.5703125" style="534" customWidth="1"/>
    <col min="10006" max="10007" width="15.5703125" style="534" customWidth="1"/>
    <col min="10008" max="10008" width="1.85546875" style="534" customWidth="1"/>
    <col min="10009" max="10009" width="1.7109375" style="534" customWidth="1"/>
    <col min="10010" max="10010" width="1.85546875" style="534" customWidth="1"/>
    <col min="10011" max="10014" width="12.140625" style="534" customWidth="1"/>
    <col min="10015" max="10015" width="1.85546875" style="534" customWidth="1"/>
    <col min="10016" max="10017" width="1.42578125" style="534" customWidth="1"/>
    <col min="10018" max="10018" width="11.42578125" style="534"/>
    <col min="10019" max="10021" width="18.7109375" style="534" customWidth="1"/>
    <col min="10022" max="10240" width="11.42578125" style="534"/>
    <col min="10241" max="10241" width="0.140625" style="534" customWidth="1"/>
    <col min="10242" max="10242" width="2.7109375" style="534" customWidth="1"/>
    <col min="10243" max="10243" width="42.5703125" style="534" customWidth="1"/>
    <col min="10244" max="10244" width="12.85546875" style="534" customWidth="1"/>
    <col min="10245" max="10245" width="12.7109375" style="534" customWidth="1"/>
    <col min="10246" max="10246" width="15.42578125" style="534" customWidth="1"/>
    <col min="10247" max="10251" width="12.5703125" style="534" customWidth="1"/>
    <col min="10252" max="10253" width="11.28515625" style="534" bestFit="1" customWidth="1"/>
    <col min="10254" max="10254" width="11" style="534" bestFit="1" customWidth="1"/>
    <col min="10255" max="10255" width="10.85546875" style="534" bestFit="1" customWidth="1"/>
    <col min="10256" max="10256" width="11.28515625" style="534" bestFit="1" customWidth="1"/>
    <col min="10257" max="10257" width="7.85546875" style="534" bestFit="1" customWidth="1"/>
    <col min="10258" max="10258" width="7" style="534" customWidth="1"/>
    <col min="10259" max="10259" width="17.42578125" style="534" customWidth="1"/>
    <col min="10260" max="10260" width="7.140625" style="534" customWidth="1"/>
    <col min="10261" max="10261" width="9.5703125" style="534" customWidth="1"/>
    <col min="10262" max="10263" width="15.5703125" style="534" customWidth="1"/>
    <col min="10264" max="10264" width="1.85546875" style="534" customWidth="1"/>
    <col min="10265" max="10265" width="1.7109375" style="534" customWidth="1"/>
    <col min="10266" max="10266" width="1.85546875" style="534" customWidth="1"/>
    <col min="10267" max="10270" width="12.140625" style="534" customWidth="1"/>
    <col min="10271" max="10271" width="1.85546875" style="534" customWidth="1"/>
    <col min="10272" max="10273" width="1.42578125" style="534" customWidth="1"/>
    <col min="10274" max="10274" width="11.42578125" style="534"/>
    <col min="10275" max="10277" width="18.7109375" style="534" customWidth="1"/>
    <col min="10278" max="10496" width="11.42578125" style="534"/>
    <col min="10497" max="10497" width="0.140625" style="534" customWidth="1"/>
    <col min="10498" max="10498" width="2.7109375" style="534" customWidth="1"/>
    <col min="10499" max="10499" width="42.5703125" style="534" customWidth="1"/>
    <col min="10500" max="10500" width="12.85546875" style="534" customWidth="1"/>
    <col min="10501" max="10501" width="12.7109375" style="534" customWidth="1"/>
    <col min="10502" max="10502" width="15.42578125" style="534" customWidth="1"/>
    <col min="10503" max="10507" width="12.5703125" style="534" customWidth="1"/>
    <col min="10508" max="10509" width="11.28515625" style="534" bestFit="1" customWidth="1"/>
    <col min="10510" max="10510" width="11" style="534" bestFit="1" customWidth="1"/>
    <col min="10511" max="10511" width="10.85546875" style="534" bestFit="1" customWidth="1"/>
    <col min="10512" max="10512" width="11.28515625" style="534" bestFit="1" customWidth="1"/>
    <col min="10513" max="10513" width="7.85546875" style="534" bestFit="1" customWidth="1"/>
    <col min="10514" max="10514" width="7" style="534" customWidth="1"/>
    <col min="10515" max="10515" width="17.42578125" style="534" customWidth="1"/>
    <col min="10516" max="10516" width="7.140625" style="534" customWidth="1"/>
    <col min="10517" max="10517" width="9.5703125" style="534" customWidth="1"/>
    <col min="10518" max="10519" width="15.5703125" style="534" customWidth="1"/>
    <col min="10520" max="10520" width="1.85546875" style="534" customWidth="1"/>
    <col min="10521" max="10521" width="1.7109375" style="534" customWidth="1"/>
    <col min="10522" max="10522" width="1.85546875" style="534" customWidth="1"/>
    <col min="10523" max="10526" width="12.140625" style="534" customWidth="1"/>
    <col min="10527" max="10527" width="1.85546875" style="534" customWidth="1"/>
    <col min="10528" max="10529" width="1.42578125" style="534" customWidth="1"/>
    <col min="10530" max="10530" width="11.42578125" style="534"/>
    <col min="10531" max="10533" width="18.7109375" style="534" customWidth="1"/>
    <col min="10534" max="10752" width="11.42578125" style="534"/>
    <col min="10753" max="10753" width="0.140625" style="534" customWidth="1"/>
    <col min="10754" max="10754" width="2.7109375" style="534" customWidth="1"/>
    <col min="10755" max="10755" width="42.5703125" style="534" customWidth="1"/>
    <col min="10756" max="10756" width="12.85546875" style="534" customWidth="1"/>
    <col min="10757" max="10757" width="12.7109375" style="534" customWidth="1"/>
    <col min="10758" max="10758" width="15.42578125" style="534" customWidth="1"/>
    <col min="10759" max="10763" width="12.5703125" style="534" customWidth="1"/>
    <col min="10764" max="10765" width="11.28515625" style="534" bestFit="1" customWidth="1"/>
    <col min="10766" max="10766" width="11" style="534" bestFit="1" customWidth="1"/>
    <col min="10767" max="10767" width="10.85546875" style="534" bestFit="1" customWidth="1"/>
    <col min="10768" max="10768" width="11.28515625" style="534" bestFit="1" customWidth="1"/>
    <col min="10769" max="10769" width="7.85546875" style="534" bestFit="1" customWidth="1"/>
    <col min="10770" max="10770" width="7" style="534" customWidth="1"/>
    <col min="10771" max="10771" width="17.42578125" style="534" customWidth="1"/>
    <col min="10772" max="10772" width="7.140625" style="534" customWidth="1"/>
    <col min="10773" max="10773" width="9.5703125" style="534" customWidth="1"/>
    <col min="10774" max="10775" width="15.5703125" style="534" customWidth="1"/>
    <col min="10776" max="10776" width="1.85546875" style="534" customWidth="1"/>
    <col min="10777" max="10777" width="1.7109375" style="534" customWidth="1"/>
    <col min="10778" max="10778" width="1.85546875" style="534" customWidth="1"/>
    <col min="10779" max="10782" width="12.140625" style="534" customWidth="1"/>
    <col min="10783" max="10783" width="1.85546875" style="534" customWidth="1"/>
    <col min="10784" max="10785" width="1.42578125" style="534" customWidth="1"/>
    <col min="10786" max="10786" width="11.42578125" style="534"/>
    <col min="10787" max="10789" width="18.7109375" style="534" customWidth="1"/>
    <col min="10790" max="11008" width="11.42578125" style="534"/>
    <col min="11009" max="11009" width="0.140625" style="534" customWidth="1"/>
    <col min="11010" max="11010" width="2.7109375" style="534" customWidth="1"/>
    <col min="11011" max="11011" width="42.5703125" style="534" customWidth="1"/>
    <col min="11012" max="11012" width="12.85546875" style="534" customWidth="1"/>
    <col min="11013" max="11013" width="12.7109375" style="534" customWidth="1"/>
    <col min="11014" max="11014" width="15.42578125" style="534" customWidth="1"/>
    <col min="11015" max="11019" width="12.5703125" style="534" customWidth="1"/>
    <col min="11020" max="11021" width="11.28515625" style="534" bestFit="1" customWidth="1"/>
    <col min="11022" max="11022" width="11" style="534" bestFit="1" customWidth="1"/>
    <col min="11023" max="11023" width="10.85546875" style="534" bestFit="1" customWidth="1"/>
    <col min="11024" max="11024" width="11.28515625" style="534" bestFit="1" customWidth="1"/>
    <col min="11025" max="11025" width="7.85546875" style="534" bestFit="1" customWidth="1"/>
    <col min="11026" max="11026" width="7" style="534" customWidth="1"/>
    <col min="11027" max="11027" width="17.42578125" style="534" customWidth="1"/>
    <col min="11028" max="11028" width="7.140625" style="534" customWidth="1"/>
    <col min="11029" max="11029" width="9.5703125" style="534" customWidth="1"/>
    <col min="11030" max="11031" width="15.5703125" style="534" customWidth="1"/>
    <col min="11032" max="11032" width="1.85546875" style="534" customWidth="1"/>
    <col min="11033" max="11033" width="1.7109375" style="534" customWidth="1"/>
    <col min="11034" max="11034" width="1.85546875" style="534" customWidth="1"/>
    <col min="11035" max="11038" width="12.140625" style="534" customWidth="1"/>
    <col min="11039" max="11039" width="1.85546875" style="534" customWidth="1"/>
    <col min="11040" max="11041" width="1.42578125" style="534" customWidth="1"/>
    <col min="11042" max="11042" width="11.42578125" style="534"/>
    <col min="11043" max="11045" width="18.7109375" style="534" customWidth="1"/>
    <col min="11046" max="11264" width="11.42578125" style="534"/>
    <col min="11265" max="11265" width="0.140625" style="534" customWidth="1"/>
    <col min="11266" max="11266" width="2.7109375" style="534" customWidth="1"/>
    <col min="11267" max="11267" width="42.5703125" style="534" customWidth="1"/>
    <col min="11268" max="11268" width="12.85546875" style="534" customWidth="1"/>
    <col min="11269" max="11269" width="12.7109375" style="534" customWidth="1"/>
    <col min="11270" max="11270" width="15.42578125" style="534" customWidth="1"/>
    <col min="11271" max="11275" width="12.5703125" style="534" customWidth="1"/>
    <col min="11276" max="11277" width="11.28515625" style="534" bestFit="1" customWidth="1"/>
    <col min="11278" max="11278" width="11" style="534" bestFit="1" customWidth="1"/>
    <col min="11279" max="11279" width="10.85546875" style="534" bestFit="1" customWidth="1"/>
    <col min="11280" max="11280" width="11.28515625" style="534" bestFit="1" customWidth="1"/>
    <col min="11281" max="11281" width="7.85546875" style="534" bestFit="1" customWidth="1"/>
    <col min="11282" max="11282" width="7" style="534" customWidth="1"/>
    <col min="11283" max="11283" width="17.42578125" style="534" customWidth="1"/>
    <col min="11284" max="11284" width="7.140625" style="534" customWidth="1"/>
    <col min="11285" max="11285" width="9.5703125" style="534" customWidth="1"/>
    <col min="11286" max="11287" width="15.5703125" style="534" customWidth="1"/>
    <col min="11288" max="11288" width="1.85546875" style="534" customWidth="1"/>
    <col min="11289" max="11289" width="1.7109375" style="534" customWidth="1"/>
    <col min="11290" max="11290" width="1.85546875" style="534" customWidth="1"/>
    <col min="11291" max="11294" width="12.140625" style="534" customWidth="1"/>
    <col min="11295" max="11295" width="1.85546875" style="534" customWidth="1"/>
    <col min="11296" max="11297" width="1.42578125" style="534" customWidth="1"/>
    <col min="11298" max="11298" width="11.42578125" style="534"/>
    <col min="11299" max="11301" width="18.7109375" style="534" customWidth="1"/>
    <col min="11302" max="11520" width="11.42578125" style="534"/>
    <col min="11521" max="11521" width="0.140625" style="534" customWidth="1"/>
    <col min="11522" max="11522" width="2.7109375" style="534" customWidth="1"/>
    <col min="11523" max="11523" width="42.5703125" style="534" customWidth="1"/>
    <col min="11524" max="11524" width="12.85546875" style="534" customWidth="1"/>
    <col min="11525" max="11525" width="12.7109375" style="534" customWidth="1"/>
    <col min="11526" max="11526" width="15.42578125" style="534" customWidth="1"/>
    <col min="11527" max="11531" width="12.5703125" style="534" customWidth="1"/>
    <col min="11532" max="11533" width="11.28515625" style="534" bestFit="1" customWidth="1"/>
    <col min="11534" max="11534" width="11" style="534" bestFit="1" customWidth="1"/>
    <col min="11535" max="11535" width="10.85546875" style="534" bestFit="1" customWidth="1"/>
    <col min="11536" max="11536" width="11.28515625" style="534" bestFit="1" customWidth="1"/>
    <col min="11537" max="11537" width="7.85546875" style="534" bestFit="1" customWidth="1"/>
    <col min="11538" max="11538" width="7" style="534" customWidth="1"/>
    <col min="11539" max="11539" width="17.42578125" style="534" customWidth="1"/>
    <col min="11540" max="11540" width="7.140625" style="534" customWidth="1"/>
    <col min="11541" max="11541" width="9.5703125" style="534" customWidth="1"/>
    <col min="11542" max="11543" width="15.5703125" style="534" customWidth="1"/>
    <col min="11544" max="11544" width="1.85546875" style="534" customWidth="1"/>
    <col min="11545" max="11545" width="1.7109375" style="534" customWidth="1"/>
    <col min="11546" max="11546" width="1.85546875" style="534" customWidth="1"/>
    <col min="11547" max="11550" width="12.140625" style="534" customWidth="1"/>
    <col min="11551" max="11551" width="1.85546875" style="534" customWidth="1"/>
    <col min="11552" max="11553" width="1.42578125" style="534" customWidth="1"/>
    <col min="11554" max="11554" width="11.42578125" style="534"/>
    <col min="11555" max="11557" width="18.7109375" style="534" customWidth="1"/>
    <col min="11558" max="11776" width="11.42578125" style="534"/>
    <col min="11777" max="11777" width="0.140625" style="534" customWidth="1"/>
    <col min="11778" max="11778" width="2.7109375" style="534" customWidth="1"/>
    <col min="11779" max="11779" width="42.5703125" style="534" customWidth="1"/>
    <col min="11780" max="11780" width="12.85546875" style="534" customWidth="1"/>
    <col min="11781" max="11781" width="12.7109375" style="534" customWidth="1"/>
    <col min="11782" max="11782" width="15.42578125" style="534" customWidth="1"/>
    <col min="11783" max="11787" width="12.5703125" style="534" customWidth="1"/>
    <col min="11788" max="11789" width="11.28515625" style="534" bestFit="1" customWidth="1"/>
    <col min="11790" max="11790" width="11" style="534" bestFit="1" customWidth="1"/>
    <col min="11791" max="11791" width="10.85546875" style="534" bestFit="1" customWidth="1"/>
    <col min="11792" max="11792" width="11.28515625" style="534" bestFit="1" customWidth="1"/>
    <col min="11793" max="11793" width="7.85546875" style="534" bestFit="1" customWidth="1"/>
    <col min="11794" max="11794" width="7" style="534" customWidth="1"/>
    <col min="11795" max="11795" width="17.42578125" style="534" customWidth="1"/>
    <col min="11796" max="11796" width="7.140625" style="534" customWidth="1"/>
    <col min="11797" max="11797" width="9.5703125" style="534" customWidth="1"/>
    <col min="11798" max="11799" width="15.5703125" style="534" customWidth="1"/>
    <col min="11800" max="11800" width="1.85546875" style="534" customWidth="1"/>
    <col min="11801" max="11801" width="1.7109375" style="534" customWidth="1"/>
    <col min="11802" max="11802" width="1.85546875" style="534" customWidth="1"/>
    <col min="11803" max="11806" width="12.140625" style="534" customWidth="1"/>
    <col min="11807" max="11807" width="1.85546875" style="534" customWidth="1"/>
    <col min="11808" max="11809" width="1.42578125" style="534" customWidth="1"/>
    <col min="11810" max="11810" width="11.42578125" style="534"/>
    <col min="11811" max="11813" width="18.7109375" style="534" customWidth="1"/>
    <col min="11814" max="12032" width="11.42578125" style="534"/>
    <col min="12033" max="12033" width="0.140625" style="534" customWidth="1"/>
    <col min="12034" max="12034" width="2.7109375" style="534" customWidth="1"/>
    <col min="12035" max="12035" width="42.5703125" style="534" customWidth="1"/>
    <col min="12036" max="12036" width="12.85546875" style="534" customWidth="1"/>
    <col min="12037" max="12037" width="12.7109375" style="534" customWidth="1"/>
    <col min="12038" max="12038" width="15.42578125" style="534" customWidth="1"/>
    <col min="12039" max="12043" width="12.5703125" style="534" customWidth="1"/>
    <col min="12044" max="12045" width="11.28515625" style="534" bestFit="1" customWidth="1"/>
    <col min="12046" max="12046" width="11" style="534" bestFit="1" customWidth="1"/>
    <col min="12047" max="12047" width="10.85546875" style="534" bestFit="1" customWidth="1"/>
    <col min="12048" max="12048" width="11.28515625" style="534" bestFit="1" customWidth="1"/>
    <col min="12049" max="12049" width="7.85546875" style="534" bestFit="1" customWidth="1"/>
    <col min="12050" max="12050" width="7" style="534" customWidth="1"/>
    <col min="12051" max="12051" width="17.42578125" style="534" customWidth="1"/>
    <col min="12052" max="12052" width="7.140625" style="534" customWidth="1"/>
    <col min="12053" max="12053" width="9.5703125" style="534" customWidth="1"/>
    <col min="12054" max="12055" width="15.5703125" style="534" customWidth="1"/>
    <col min="12056" max="12056" width="1.85546875" style="534" customWidth="1"/>
    <col min="12057" max="12057" width="1.7109375" style="534" customWidth="1"/>
    <col min="12058" max="12058" width="1.85546875" style="534" customWidth="1"/>
    <col min="12059" max="12062" width="12.140625" style="534" customWidth="1"/>
    <col min="12063" max="12063" width="1.85546875" style="534" customWidth="1"/>
    <col min="12064" max="12065" width="1.42578125" style="534" customWidth="1"/>
    <col min="12066" max="12066" width="11.42578125" style="534"/>
    <col min="12067" max="12069" width="18.7109375" style="534" customWidth="1"/>
    <col min="12070" max="12288" width="11.42578125" style="534"/>
    <col min="12289" max="12289" width="0.140625" style="534" customWidth="1"/>
    <col min="12290" max="12290" width="2.7109375" style="534" customWidth="1"/>
    <col min="12291" max="12291" width="42.5703125" style="534" customWidth="1"/>
    <col min="12292" max="12292" width="12.85546875" style="534" customWidth="1"/>
    <col min="12293" max="12293" width="12.7109375" style="534" customWidth="1"/>
    <col min="12294" max="12294" width="15.42578125" style="534" customWidth="1"/>
    <col min="12295" max="12299" width="12.5703125" style="534" customWidth="1"/>
    <col min="12300" max="12301" width="11.28515625" style="534" bestFit="1" customWidth="1"/>
    <col min="12302" max="12302" width="11" style="534" bestFit="1" customWidth="1"/>
    <col min="12303" max="12303" width="10.85546875" style="534" bestFit="1" customWidth="1"/>
    <col min="12304" max="12304" width="11.28515625" style="534" bestFit="1" customWidth="1"/>
    <col min="12305" max="12305" width="7.85546875" style="534" bestFit="1" customWidth="1"/>
    <col min="12306" max="12306" width="7" style="534" customWidth="1"/>
    <col min="12307" max="12307" width="17.42578125" style="534" customWidth="1"/>
    <col min="12308" max="12308" width="7.140625" style="534" customWidth="1"/>
    <col min="12309" max="12309" width="9.5703125" style="534" customWidth="1"/>
    <col min="12310" max="12311" width="15.5703125" style="534" customWidth="1"/>
    <col min="12312" max="12312" width="1.85546875" style="534" customWidth="1"/>
    <col min="12313" max="12313" width="1.7109375" style="534" customWidth="1"/>
    <col min="12314" max="12314" width="1.85546875" style="534" customWidth="1"/>
    <col min="12315" max="12318" width="12.140625" style="534" customWidth="1"/>
    <col min="12319" max="12319" width="1.85546875" style="534" customWidth="1"/>
    <col min="12320" max="12321" width="1.42578125" style="534" customWidth="1"/>
    <col min="12322" max="12322" width="11.42578125" style="534"/>
    <col min="12323" max="12325" width="18.7109375" style="534" customWidth="1"/>
    <col min="12326" max="12544" width="11.42578125" style="534"/>
    <col min="12545" max="12545" width="0.140625" style="534" customWidth="1"/>
    <col min="12546" max="12546" width="2.7109375" style="534" customWidth="1"/>
    <col min="12547" max="12547" width="42.5703125" style="534" customWidth="1"/>
    <col min="12548" max="12548" width="12.85546875" style="534" customWidth="1"/>
    <col min="12549" max="12549" width="12.7109375" style="534" customWidth="1"/>
    <col min="12550" max="12550" width="15.42578125" style="534" customWidth="1"/>
    <col min="12551" max="12555" width="12.5703125" style="534" customWidth="1"/>
    <col min="12556" max="12557" width="11.28515625" style="534" bestFit="1" customWidth="1"/>
    <col min="12558" max="12558" width="11" style="534" bestFit="1" customWidth="1"/>
    <col min="12559" max="12559" width="10.85546875" style="534" bestFit="1" customWidth="1"/>
    <col min="12560" max="12560" width="11.28515625" style="534" bestFit="1" customWidth="1"/>
    <col min="12561" max="12561" width="7.85546875" style="534" bestFit="1" customWidth="1"/>
    <col min="12562" max="12562" width="7" style="534" customWidth="1"/>
    <col min="12563" max="12563" width="17.42578125" style="534" customWidth="1"/>
    <col min="12564" max="12564" width="7.140625" style="534" customWidth="1"/>
    <col min="12565" max="12565" width="9.5703125" style="534" customWidth="1"/>
    <col min="12566" max="12567" width="15.5703125" style="534" customWidth="1"/>
    <col min="12568" max="12568" width="1.85546875" style="534" customWidth="1"/>
    <col min="12569" max="12569" width="1.7109375" style="534" customWidth="1"/>
    <col min="12570" max="12570" width="1.85546875" style="534" customWidth="1"/>
    <col min="12571" max="12574" width="12.140625" style="534" customWidth="1"/>
    <col min="12575" max="12575" width="1.85546875" style="534" customWidth="1"/>
    <col min="12576" max="12577" width="1.42578125" style="534" customWidth="1"/>
    <col min="12578" max="12578" width="11.42578125" style="534"/>
    <col min="12579" max="12581" width="18.7109375" style="534" customWidth="1"/>
    <col min="12582" max="12800" width="11.42578125" style="534"/>
    <col min="12801" max="12801" width="0.140625" style="534" customWidth="1"/>
    <col min="12802" max="12802" width="2.7109375" style="534" customWidth="1"/>
    <col min="12803" max="12803" width="42.5703125" style="534" customWidth="1"/>
    <col min="12804" max="12804" width="12.85546875" style="534" customWidth="1"/>
    <col min="12805" max="12805" width="12.7109375" style="534" customWidth="1"/>
    <col min="12806" max="12806" width="15.42578125" style="534" customWidth="1"/>
    <col min="12807" max="12811" width="12.5703125" style="534" customWidth="1"/>
    <col min="12812" max="12813" width="11.28515625" style="534" bestFit="1" customWidth="1"/>
    <col min="12814" max="12814" width="11" style="534" bestFit="1" customWidth="1"/>
    <col min="12815" max="12815" width="10.85546875" style="534" bestFit="1" customWidth="1"/>
    <col min="12816" max="12816" width="11.28515625" style="534" bestFit="1" customWidth="1"/>
    <col min="12817" max="12817" width="7.85546875" style="534" bestFit="1" customWidth="1"/>
    <col min="12818" max="12818" width="7" style="534" customWidth="1"/>
    <col min="12819" max="12819" width="17.42578125" style="534" customWidth="1"/>
    <col min="12820" max="12820" width="7.140625" style="534" customWidth="1"/>
    <col min="12821" max="12821" width="9.5703125" style="534" customWidth="1"/>
    <col min="12822" max="12823" width="15.5703125" style="534" customWidth="1"/>
    <col min="12824" max="12824" width="1.85546875" style="534" customWidth="1"/>
    <col min="12825" max="12825" width="1.7109375" style="534" customWidth="1"/>
    <col min="12826" max="12826" width="1.85546875" style="534" customWidth="1"/>
    <col min="12827" max="12830" width="12.140625" style="534" customWidth="1"/>
    <col min="12831" max="12831" width="1.85546875" style="534" customWidth="1"/>
    <col min="12832" max="12833" width="1.42578125" style="534" customWidth="1"/>
    <col min="12834" max="12834" width="11.42578125" style="534"/>
    <col min="12835" max="12837" width="18.7109375" style="534" customWidth="1"/>
    <col min="12838" max="13056" width="11.42578125" style="534"/>
    <col min="13057" max="13057" width="0.140625" style="534" customWidth="1"/>
    <col min="13058" max="13058" width="2.7109375" style="534" customWidth="1"/>
    <col min="13059" max="13059" width="42.5703125" style="534" customWidth="1"/>
    <col min="13060" max="13060" width="12.85546875" style="534" customWidth="1"/>
    <col min="13061" max="13061" width="12.7109375" style="534" customWidth="1"/>
    <col min="13062" max="13062" width="15.42578125" style="534" customWidth="1"/>
    <col min="13063" max="13067" width="12.5703125" style="534" customWidth="1"/>
    <col min="13068" max="13069" width="11.28515625" style="534" bestFit="1" customWidth="1"/>
    <col min="13070" max="13070" width="11" style="534" bestFit="1" customWidth="1"/>
    <col min="13071" max="13071" width="10.85546875" style="534" bestFit="1" customWidth="1"/>
    <col min="13072" max="13072" width="11.28515625" style="534" bestFit="1" customWidth="1"/>
    <col min="13073" max="13073" width="7.85546875" style="534" bestFit="1" customWidth="1"/>
    <col min="13074" max="13074" width="7" style="534" customWidth="1"/>
    <col min="13075" max="13075" width="17.42578125" style="534" customWidth="1"/>
    <col min="13076" max="13076" width="7.140625" style="534" customWidth="1"/>
    <col min="13077" max="13077" width="9.5703125" style="534" customWidth="1"/>
    <col min="13078" max="13079" width="15.5703125" style="534" customWidth="1"/>
    <col min="13080" max="13080" width="1.85546875" style="534" customWidth="1"/>
    <col min="13081" max="13081" width="1.7109375" style="534" customWidth="1"/>
    <col min="13082" max="13082" width="1.85546875" style="534" customWidth="1"/>
    <col min="13083" max="13086" width="12.140625" style="534" customWidth="1"/>
    <col min="13087" max="13087" width="1.85546875" style="534" customWidth="1"/>
    <col min="13088" max="13089" width="1.42578125" style="534" customWidth="1"/>
    <col min="13090" max="13090" width="11.42578125" style="534"/>
    <col min="13091" max="13093" width="18.7109375" style="534" customWidth="1"/>
    <col min="13094" max="13312" width="11.42578125" style="534"/>
    <col min="13313" max="13313" width="0.140625" style="534" customWidth="1"/>
    <col min="13314" max="13314" width="2.7109375" style="534" customWidth="1"/>
    <col min="13315" max="13315" width="42.5703125" style="534" customWidth="1"/>
    <col min="13316" max="13316" width="12.85546875" style="534" customWidth="1"/>
    <col min="13317" max="13317" width="12.7109375" style="534" customWidth="1"/>
    <col min="13318" max="13318" width="15.42578125" style="534" customWidth="1"/>
    <col min="13319" max="13323" width="12.5703125" style="534" customWidth="1"/>
    <col min="13324" max="13325" width="11.28515625" style="534" bestFit="1" customWidth="1"/>
    <col min="13326" max="13326" width="11" style="534" bestFit="1" customWidth="1"/>
    <col min="13327" max="13327" width="10.85546875" style="534" bestFit="1" customWidth="1"/>
    <col min="13328" max="13328" width="11.28515625" style="534" bestFit="1" customWidth="1"/>
    <col min="13329" max="13329" width="7.85546875" style="534" bestFit="1" customWidth="1"/>
    <col min="13330" max="13330" width="7" style="534" customWidth="1"/>
    <col min="13331" max="13331" width="17.42578125" style="534" customWidth="1"/>
    <col min="13332" max="13332" width="7.140625" style="534" customWidth="1"/>
    <col min="13333" max="13333" width="9.5703125" style="534" customWidth="1"/>
    <col min="13334" max="13335" width="15.5703125" style="534" customWidth="1"/>
    <col min="13336" max="13336" width="1.85546875" style="534" customWidth="1"/>
    <col min="13337" max="13337" width="1.7109375" style="534" customWidth="1"/>
    <col min="13338" max="13338" width="1.85546875" style="534" customWidth="1"/>
    <col min="13339" max="13342" width="12.140625" style="534" customWidth="1"/>
    <col min="13343" max="13343" width="1.85546875" style="534" customWidth="1"/>
    <col min="13344" max="13345" width="1.42578125" style="534" customWidth="1"/>
    <col min="13346" max="13346" width="11.42578125" style="534"/>
    <col min="13347" max="13349" width="18.7109375" style="534" customWidth="1"/>
    <col min="13350" max="13568" width="11.42578125" style="534"/>
    <col min="13569" max="13569" width="0.140625" style="534" customWidth="1"/>
    <col min="13570" max="13570" width="2.7109375" style="534" customWidth="1"/>
    <col min="13571" max="13571" width="42.5703125" style="534" customWidth="1"/>
    <col min="13572" max="13572" width="12.85546875" style="534" customWidth="1"/>
    <col min="13573" max="13573" width="12.7109375" style="534" customWidth="1"/>
    <col min="13574" max="13574" width="15.42578125" style="534" customWidth="1"/>
    <col min="13575" max="13579" width="12.5703125" style="534" customWidth="1"/>
    <col min="13580" max="13581" width="11.28515625" style="534" bestFit="1" customWidth="1"/>
    <col min="13582" max="13582" width="11" style="534" bestFit="1" customWidth="1"/>
    <col min="13583" max="13583" width="10.85546875" style="534" bestFit="1" customWidth="1"/>
    <col min="13584" max="13584" width="11.28515625" style="534" bestFit="1" customWidth="1"/>
    <col min="13585" max="13585" width="7.85546875" style="534" bestFit="1" customWidth="1"/>
    <col min="13586" max="13586" width="7" style="534" customWidth="1"/>
    <col min="13587" max="13587" width="17.42578125" style="534" customWidth="1"/>
    <col min="13588" max="13588" width="7.140625" style="534" customWidth="1"/>
    <col min="13589" max="13589" width="9.5703125" style="534" customWidth="1"/>
    <col min="13590" max="13591" width="15.5703125" style="534" customWidth="1"/>
    <col min="13592" max="13592" width="1.85546875" style="534" customWidth="1"/>
    <col min="13593" max="13593" width="1.7109375" style="534" customWidth="1"/>
    <col min="13594" max="13594" width="1.85546875" style="534" customWidth="1"/>
    <col min="13595" max="13598" width="12.140625" style="534" customWidth="1"/>
    <col min="13599" max="13599" width="1.85546875" style="534" customWidth="1"/>
    <col min="13600" max="13601" width="1.42578125" style="534" customWidth="1"/>
    <col min="13602" max="13602" width="11.42578125" style="534"/>
    <col min="13603" max="13605" width="18.7109375" style="534" customWidth="1"/>
    <col min="13606" max="13824" width="11.42578125" style="534"/>
    <col min="13825" max="13825" width="0.140625" style="534" customWidth="1"/>
    <col min="13826" max="13826" width="2.7109375" style="534" customWidth="1"/>
    <col min="13827" max="13827" width="42.5703125" style="534" customWidth="1"/>
    <col min="13828" max="13828" width="12.85546875" style="534" customWidth="1"/>
    <col min="13829" max="13829" width="12.7109375" style="534" customWidth="1"/>
    <col min="13830" max="13830" width="15.42578125" style="534" customWidth="1"/>
    <col min="13831" max="13835" width="12.5703125" style="534" customWidth="1"/>
    <col min="13836" max="13837" width="11.28515625" style="534" bestFit="1" customWidth="1"/>
    <col min="13838" max="13838" width="11" style="534" bestFit="1" customWidth="1"/>
    <col min="13839" max="13839" width="10.85546875" style="534" bestFit="1" customWidth="1"/>
    <col min="13840" max="13840" width="11.28515625" style="534" bestFit="1" customWidth="1"/>
    <col min="13841" max="13841" width="7.85546875" style="534" bestFit="1" customWidth="1"/>
    <col min="13842" max="13842" width="7" style="534" customWidth="1"/>
    <col min="13843" max="13843" width="17.42578125" style="534" customWidth="1"/>
    <col min="13844" max="13844" width="7.140625" style="534" customWidth="1"/>
    <col min="13845" max="13845" width="9.5703125" style="534" customWidth="1"/>
    <col min="13846" max="13847" width="15.5703125" style="534" customWidth="1"/>
    <col min="13848" max="13848" width="1.85546875" style="534" customWidth="1"/>
    <col min="13849" max="13849" width="1.7109375" style="534" customWidth="1"/>
    <col min="13850" max="13850" width="1.85546875" style="534" customWidth="1"/>
    <col min="13851" max="13854" width="12.140625" style="534" customWidth="1"/>
    <col min="13855" max="13855" width="1.85546875" style="534" customWidth="1"/>
    <col min="13856" max="13857" width="1.42578125" style="534" customWidth="1"/>
    <col min="13858" max="13858" width="11.42578125" style="534"/>
    <col min="13859" max="13861" width="18.7109375" style="534" customWidth="1"/>
    <col min="13862" max="14080" width="11.42578125" style="534"/>
    <col min="14081" max="14081" width="0.140625" style="534" customWidth="1"/>
    <col min="14082" max="14082" width="2.7109375" style="534" customWidth="1"/>
    <col min="14083" max="14083" width="42.5703125" style="534" customWidth="1"/>
    <col min="14084" max="14084" width="12.85546875" style="534" customWidth="1"/>
    <col min="14085" max="14085" width="12.7109375" style="534" customWidth="1"/>
    <col min="14086" max="14086" width="15.42578125" style="534" customWidth="1"/>
    <col min="14087" max="14091" width="12.5703125" style="534" customWidth="1"/>
    <col min="14092" max="14093" width="11.28515625" style="534" bestFit="1" customWidth="1"/>
    <col min="14094" max="14094" width="11" style="534" bestFit="1" customWidth="1"/>
    <col min="14095" max="14095" width="10.85546875" style="534" bestFit="1" customWidth="1"/>
    <col min="14096" max="14096" width="11.28515625" style="534" bestFit="1" customWidth="1"/>
    <col min="14097" max="14097" width="7.85546875" style="534" bestFit="1" customWidth="1"/>
    <col min="14098" max="14098" width="7" style="534" customWidth="1"/>
    <col min="14099" max="14099" width="17.42578125" style="534" customWidth="1"/>
    <col min="14100" max="14100" width="7.140625" style="534" customWidth="1"/>
    <col min="14101" max="14101" width="9.5703125" style="534" customWidth="1"/>
    <col min="14102" max="14103" width="15.5703125" style="534" customWidth="1"/>
    <col min="14104" max="14104" width="1.85546875" style="534" customWidth="1"/>
    <col min="14105" max="14105" width="1.7109375" style="534" customWidth="1"/>
    <col min="14106" max="14106" width="1.85546875" style="534" customWidth="1"/>
    <col min="14107" max="14110" width="12.140625" style="534" customWidth="1"/>
    <col min="14111" max="14111" width="1.85546875" style="534" customWidth="1"/>
    <col min="14112" max="14113" width="1.42578125" style="534" customWidth="1"/>
    <col min="14114" max="14114" width="11.42578125" style="534"/>
    <col min="14115" max="14117" width="18.7109375" style="534" customWidth="1"/>
    <col min="14118" max="14336" width="11.42578125" style="534"/>
    <col min="14337" max="14337" width="0.140625" style="534" customWidth="1"/>
    <col min="14338" max="14338" width="2.7109375" style="534" customWidth="1"/>
    <col min="14339" max="14339" width="42.5703125" style="534" customWidth="1"/>
    <col min="14340" max="14340" width="12.85546875" style="534" customWidth="1"/>
    <col min="14341" max="14341" width="12.7109375" style="534" customWidth="1"/>
    <col min="14342" max="14342" width="15.42578125" style="534" customWidth="1"/>
    <col min="14343" max="14347" width="12.5703125" style="534" customWidth="1"/>
    <col min="14348" max="14349" width="11.28515625" style="534" bestFit="1" customWidth="1"/>
    <col min="14350" max="14350" width="11" style="534" bestFit="1" customWidth="1"/>
    <col min="14351" max="14351" width="10.85546875" style="534" bestFit="1" customWidth="1"/>
    <col min="14352" max="14352" width="11.28515625" style="534" bestFit="1" customWidth="1"/>
    <col min="14353" max="14353" width="7.85546875" style="534" bestFit="1" customWidth="1"/>
    <col min="14354" max="14354" width="7" style="534" customWidth="1"/>
    <col min="14355" max="14355" width="17.42578125" style="534" customWidth="1"/>
    <col min="14356" max="14356" width="7.140625" style="534" customWidth="1"/>
    <col min="14357" max="14357" width="9.5703125" style="534" customWidth="1"/>
    <col min="14358" max="14359" width="15.5703125" style="534" customWidth="1"/>
    <col min="14360" max="14360" width="1.85546875" style="534" customWidth="1"/>
    <col min="14361" max="14361" width="1.7109375" style="534" customWidth="1"/>
    <col min="14362" max="14362" width="1.85546875" style="534" customWidth="1"/>
    <col min="14363" max="14366" width="12.140625" style="534" customWidth="1"/>
    <col min="14367" max="14367" width="1.85546875" style="534" customWidth="1"/>
    <col min="14368" max="14369" width="1.42578125" style="534" customWidth="1"/>
    <col min="14370" max="14370" width="11.42578125" style="534"/>
    <col min="14371" max="14373" width="18.7109375" style="534" customWidth="1"/>
    <col min="14374" max="14592" width="11.42578125" style="534"/>
    <col min="14593" max="14593" width="0.140625" style="534" customWidth="1"/>
    <col min="14594" max="14594" width="2.7109375" style="534" customWidth="1"/>
    <col min="14595" max="14595" width="42.5703125" style="534" customWidth="1"/>
    <col min="14596" max="14596" width="12.85546875" style="534" customWidth="1"/>
    <col min="14597" max="14597" width="12.7109375" style="534" customWidth="1"/>
    <col min="14598" max="14598" width="15.42578125" style="534" customWidth="1"/>
    <col min="14599" max="14603" width="12.5703125" style="534" customWidth="1"/>
    <col min="14604" max="14605" width="11.28515625" style="534" bestFit="1" customWidth="1"/>
    <col min="14606" max="14606" width="11" style="534" bestFit="1" customWidth="1"/>
    <col min="14607" max="14607" width="10.85546875" style="534" bestFit="1" customWidth="1"/>
    <col min="14608" max="14608" width="11.28515625" style="534" bestFit="1" customWidth="1"/>
    <col min="14609" max="14609" width="7.85546875" style="534" bestFit="1" customWidth="1"/>
    <col min="14610" max="14610" width="7" style="534" customWidth="1"/>
    <col min="14611" max="14611" width="17.42578125" style="534" customWidth="1"/>
    <col min="14612" max="14612" width="7.140625" style="534" customWidth="1"/>
    <col min="14613" max="14613" width="9.5703125" style="534" customWidth="1"/>
    <col min="14614" max="14615" width="15.5703125" style="534" customWidth="1"/>
    <col min="14616" max="14616" width="1.85546875" style="534" customWidth="1"/>
    <col min="14617" max="14617" width="1.7109375" style="534" customWidth="1"/>
    <col min="14618" max="14618" width="1.85546875" style="534" customWidth="1"/>
    <col min="14619" max="14622" width="12.140625" style="534" customWidth="1"/>
    <col min="14623" max="14623" width="1.85546875" style="534" customWidth="1"/>
    <col min="14624" max="14625" width="1.42578125" style="534" customWidth="1"/>
    <col min="14626" max="14626" width="11.42578125" style="534"/>
    <col min="14627" max="14629" width="18.7109375" style="534" customWidth="1"/>
    <col min="14630" max="14848" width="11.42578125" style="534"/>
    <col min="14849" max="14849" width="0.140625" style="534" customWidth="1"/>
    <col min="14850" max="14850" width="2.7109375" style="534" customWidth="1"/>
    <col min="14851" max="14851" width="42.5703125" style="534" customWidth="1"/>
    <col min="14852" max="14852" width="12.85546875" style="534" customWidth="1"/>
    <col min="14853" max="14853" width="12.7109375" style="534" customWidth="1"/>
    <col min="14854" max="14854" width="15.42578125" style="534" customWidth="1"/>
    <col min="14855" max="14859" width="12.5703125" style="534" customWidth="1"/>
    <col min="14860" max="14861" width="11.28515625" style="534" bestFit="1" customWidth="1"/>
    <col min="14862" max="14862" width="11" style="534" bestFit="1" customWidth="1"/>
    <col min="14863" max="14863" width="10.85546875" style="534" bestFit="1" customWidth="1"/>
    <col min="14864" max="14864" width="11.28515625" style="534" bestFit="1" customWidth="1"/>
    <col min="14865" max="14865" width="7.85546875" style="534" bestFit="1" customWidth="1"/>
    <col min="14866" max="14866" width="7" style="534" customWidth="1"/>
    <col min="14867" max="14867" width="17.42578125" style="534" customWidth="1"/>
    <col min="14868" max="14868" width="7.140625" style="534" customWidth="1"/>
    <col min="14869" max="14869" width="9.5703125" style="534" customWidth="1"/>
    <col min="14870" max="14871" width="15.5703125" style="534" customWidth="1"/>
    <col min="14872" max="14872" width="1.85546875" style="534" customWidth="1"/>
    <col min="14873" max="14873" width="1.7109375" style="534" customWidth="1"/>
    <col min="14874" max="14874" width="1.85546875" style="534" customWidth="1"/>
    <col min="14875" max="14878" width="12.140625" style="534" customWidth="1"/>
    <col min="14879" max="14879" width="1.85546875" style="534" customWidth="1"/>
    <col min="14880" max="14881" width="1.42578125" style="534" customWidth="1"/>
    <col min="14882" max="14882" width="11.42578125" style="534"/>
    <col min="14883" max="14885" width="18.7109375" style="534" customWidth="1"/>
    <col min="14886" max="15104" width="11.42578125" style="534"/>
    <col min="15105" max="15105" width="0.140625" style="534" customWidth="1"/>
    <col min="15106" max="15106" width="2.7109375" style="534" customWidth="1"/>
    <col min="15107" max="15107" width="42.5703125" style="534" customWidth="1"/>
    <col min="15108" max="15108" width="12.85546875" style="534" customWidth="1"/>
    <col min="15109" max="15109" width="12.7109375" style="534" customWidth="1"/>
    <col min="15110" max="15110" width="15.42578125" style="534" customWidth="1"/>
    <col min="15111" max="15115" width="12.5703125" style="534" customWidth="1"/>
    <col min="15116" max="15117" width="11.28515625" style="534" bestFit="1" customWidth="1"/>
    <col min="15118" max="15118" width="11" style="534" bestFit="1" customWidth="1"/>
    <col min="15119" max="15119" width="10.85546875" style="534" bestFit="1" customWidth="1"/>
    <col min="15120" max="15120" width="11.28515625" style="534" bestFit="1" customWidth="1"/>
    <col min="15121" max="15121" width="7.85546875" style="534" bestFit="1" customWidth="1"/>
    <col min="15122" max="15122" width="7" style="534" customWidth="1"/>
    <col min="15123" max="15123" width="17.42578125" style="534" customWidth="1"/>
    <col min="15124" max="15124" width="7.140625" style="534" customWidth="1"/>
    <col min="15125" max="15125" width="9.5703125" style="534" customWidth="1"/>
    <col min="15126" max="15127" width="15.5703125" style="534" customWidth="1"/>
    <col min="15128" max="15128" width="1.85546875" style="534" customWidth="1"/>
    <col min="15129" max="15129" width="1.7109375" style="534" customWidth="1"/>
    <col min="15130" max="15130" width="1.85546875" style="534" customWidth="1"/>
    <col min="15131" max="15134" width="12.140625" style="534" customWidth="1"/>
    <col min="15135" max="15135" width="1.85546875" style="534" customWidth="1"/>
    <col min="15136" max="15137" width="1.42578125" style="534" customWidth="1"/>
    <col min="15138" max="15138" width="11.42578125" style="534"/>
    <col min="15139" max="15141" width="18.7109375" style="534" customWidth="1"/>
    <col min="15142" max="15360" width="11.42578125" style="534"/>
    <col min="15361" max="15361" width="0.140625" style="534" customWidth="1"/>
    <col min="15362" max="15362" width="2.7109375" style="534" customWidth="1"/>
    <col min="15363" max="15363" width="42.5703125" style="534" customWidth="1"/>
    <col min="15364" max="15364" width="12.85546875" style="534" customWidth="1"/>
    <col min="15365" max="15365" width="12.7109375" style="534" customWidth="1"/>
    <col min="15366" max="15366" width="15.42578125" style="534" customWidth="1"/>
    <col min="15367" max="15371" width="12.5703125" style="534" customWidth="1"/>
    <col min="15372" max="15373" width="11.28515625" style="534" bestFit="1" customWidth="1"/>
    <col min="15374" max="15374" width="11" style="534" bestFit="1" customWidth="1"/>
    <col min="15375" max="15375" width="10.85546875" style="534" bestFit="1" customWidth="1"/>
    <col min="15376" max="15376" width="11.28515625" style="534" bestFit="1" customWidth="1"/>
    <col min="15377" max="15377" width="7.85546875" style="534" bestFit="1" customWidth="1"/>
    <col min="15378" max="15378" width="7" style="534" customWidth="1"/>
    <col min="15379" max="15379" width="17.42578125" style="534" customWidth="1"/>
    <col min="15380" max="15380" width="7.140625" style="534" customWidth="1"/>
    <col min="15381" max="15381" width="9.5703125" style="534" customWidth="1"/>
    <col min="15382" max="15383" width="15.5703125" style="534" customWidth="1"/>
    <col min="15384" max="15384" width="1.85546875" style="534" customWidth="1"/>
    <col min="15385" max="15385" width="1.7109375" style="534" customWidth="1"/>
    <col min="15386" max="15386" width="1.85546875" style="534" customWidth="1"/>
    <col min="15387" max="15390" width="12.140625" style="534" customWidth="1"/>
    <col min="15391" max="15391" width="1.85546875" style="534" customWidth="1"/>
    <col min="15392" max="15393" width="1.42578125" style="534" customWidth="1"/>
    <col min="15394" max="15394" width="11.42578125" style="534"/>
    <col min="15395" max="15397" width="18.7109375" style="534" customWidth="1"/>
    <col min="15398" max="15616" width="11.42578125" style="534"/>
    <col min="15617" max="15617" width="0.140625" style="534" customWidth="1"/>
    <col min="15618" max="15618" width="2.7109375" style="534" customWidth="1"/>
    <col min="15619" max="15619" width="42.5703125" style="534" customWidth="1"/>
    <col min="15620" max="15620" width="12.85546875" style="534" customWidth="1"/>
    <col min="15621" max="15621" width="12.7109375" style="534" customWidth="1"/>
    <col min="15622" max="15622" width="15.42578125" style="534" customWidth="1"/>
    <col min="15623" max="15627" width="12.5703125" style="534" customWidth="1"/>
    <col min="15628" max="15629" width="11.28515625" style="534" bestFit="1" customWidth="1"/>
    <col min="15630" max="15630" width="11" style="534" bestFit="1" customWidth="1"/>
    <col min="15631" max="15631" width="10.85546875" style="534" bestFit="1" customWidth="1"/>
    <col min="15632" max="15632" width="11.28515625" style="534" bestFit="1" customWidth="1"/>
    <col min="15633" max="15633" width="7.85546875" style="534" bestFit="1" customWidth="1"/>
    <col min="15634" max="15634" width="7" style="534" customWidth="1"/>
    <col min="15635" max="15635" width="17.42578125" style="534" customWidth="1"/>
    <col min="15636" max="15636" width="7.140625" style="534" customWidth="1"/>
    <col min="15637" max="15637" width="9.5703125" style="534" customWidth="1"/>
    <col min="15638" max="15639" width="15.5703125" style="534" customWidth="1"/>
    <col min="15640" max="15640" width="1.85546875" style="534" customWidth="1"/>
    <col min="15641" max="15641" width="1.7109375" style="534" customWidth="1"/>
    <col min="15642" max="15642" width="1.85546875" style="534" customWidth="1"/>
    <col min="15643" max="15646" width="12.140625" style="534" customWidth="1"/>
    <col min="15647" max="15647" width="1.85546875" style="534" customWidth="1"/>
    <col min="15648" max="15649" width="1.42578125" style="534" customWidth="1"/>
    <col min="15650" max="15650" width="11.42578125" style="534"/>
    <col min="15651" max="15653" width="18.7109375" style="534" customWidth="1"/>
    <col min="15654" max="15872" width="11.42578125" style="534"/>
    <col min="15873" max="15873" width="0.140625" style="534" customWidth="1"/>
    <col min="15874" max="15874" width="2.7109375" style="534" customWidth="1"/>
    <col min="15875" max="15875" width="42.5703125" style="534" customWidth="1"/>
    <col min="15876" max="15876" width="12.85546875" style="534" customWidth="1"/>
    <col min="15877" max="15877" width="12.7109375" style="534" customWidth="1"/>
    <col min="15878" max="15878" width="15.42578125" style="534" customWidth="1"/>
    <col min="15879" max="15883" width="12.5703125" style="534" customWidth="1"/>
    <col min="15884" max="15885" width="11.28515625" style="534" bestFit="1" customWidth="1"/>
    <col min="15886" max="15886" width="11" style="534" bestFit="1" customWidth="1"/>
    <col min="15887" max="15887" width="10.85546875" style="534" bestFit="1" customWidth="1"/>
    <col min="15888" max="15888" width="11.28515625" style="534" bestFit="1" customWidth="1"/>
    <col min="15889" max="15889" width="7.85546875" style="534" bestFit="1" customWidth="1"/>
    <col min="15890" max="15890" width="7" style="534" customWidth="1"/>
    <col min="15891" max="15891" width="17.42578125" style="534" customWidth="1"/>
    <col min="15892" max="15892" width="7.140625" style="534" customWidth="1"/>
    <col min="15893" max="15893" width="9.5703125" style="534" customWidth="1"/>
    <col min="15894" max="15895" width="15.5703125" style="534" customWidth="1"/>
    <col min="15896" max="15896" width="1.85546875" style="534" customWidth="1"/>
    <col min="15897" max="15897" width="1.7109375" style="534" customWidth="1"/>
    <col min="15898" max="15898" width="1.85546875" style="534" customWidth="1"/>
    <col min="15899" max="15902" width="12.140625" style="534" customWidth="1"/>
    <col min="15903" max="15903" width="1.85546875" style="534" customWidth="1"/>
    <col min="15904" max="15905" width="1.42578125" style="534" customWidth="1"/>
    <col min="15906" max="15906" width="11.42578125" style="534"/>
    <col min="15907" max="15909" width="18.7109375" style="534" customWidth="1"/>
    <col min="15910" max="16128" width="11.42578125" style="534"/>
    <col min="16129" max="16129" width="0.140625" style="534" customWidth="1"/>
    <col min="16130" max="16130" width="2.7109375" style="534" customWidth="1"/>
    <col min="16131" max="16131" width="42.5703125" style="534" customWidth="1"/>
    <col min="16132" max="16132" width="12.85546875" style="534" customWidth="1"/>
    <col min="16133" max="16133" width="12.7109375" style="534" customWidth="1"/>
    <col min="16134" max="16134" width="15.42578125" style="534" customWidth="1"/>
    <col min="16135" max="16139" width="12.5703125" style="534" customWidth="1"/>
    <col min="16140" max="16141" width="11.28515625" style="534" bestFit="1" customWidth="1"/>
    <col min="16142" max="16142" width="11" style="534" bestFit="1" customWidth="1"/>
    <col min="16143" max="16143" width="10.85546875" style="534" bestFit="1" customWidth="1"/>
    <col min="16144" max="16144" width="11.28515625" style="534" bestFit="1" customWidth="1"/>
    <col min="16145" max="16145" width="7.85546875" style="534" bestFit="1" customWidth="1"/>
    <col min="16146" max="16146" width="7" style="534" customWidth="1"/>
    <col min="16147" max="16147" width="17.42578125" style="534" customWidth="1"/>
    <col min="16148" max="16148" width="7.140625" style="534" customWidth="1"/>
    <col min="16149" max="16149" width="9.5703125" style="534" customWidth="1"/>
    <col min="16150" max="16151" width="15.5703125" style="534" customWidth="1"/>
    <col min="16152" max="16152" width="1.85546875" style="534" customWidth="1"/>
    <col min="16153" max="16153" width="1.7109375" style="534" customWidth="1"/>
    <col min="16154" max="16154" width="1.85546875" style="534" customWidth="1"/>
    <col min="16155" max="16158" width="12.140625" style="534" customWidth="1"/>
    <col min="16159" max="16159" width="1.85546875" style="534" customWidth="1"/>
    <col min="16160" max="16161" width="1.42578125" style="534" customWidth="1"/>
    <col min="16162" max="16162" width="11.42578125" style="534"/>
    <col min="16163" max="16165" width="18.7109375" style="534" customWidth="1"/>
    <col min="16166" max="16384" width="11.42578125" style="534"/>
  </cols>
  <sheetData>
    <row r="1" spans="3:8" s="530" customFormat="1" ht="21.75" customHeight="1">
      <c r="E1" s="531"/>
      <c r="H1" s="532" t="s">
        <v>36</v>
      </c>
    </row>
    <row r="2" spans="3:8" s="530" customFormat="1" ht="15" customHeight="1">
      <c r="E2" s="531"/>
      <c r="H2" s="987" t="s">
        <v>559</v>
      </c>
    </row>
    <row r="3" spans="3:8" s="530" customFormat="1" ht="19.899999999999999" customHeight="1">
      <c r="C3" s="533" t="str">
        <f>Indice!$C$4</f>
        <v>Producción de energía eléctrica</v>
      </c>
    </row>
    <row r="4" spans="3:8" ht="12" customHeight="1"/>
    <row r="5" spans="3:8" ht="12" customHeight="1">
      <c r="C5" s="535" t="s">
        <v>350</v>
      </c>
      <c r="D5" s="536"/>
      <c r="E5" s="537"/>
      <c r="F5" s="412"/>
      <c r="G5" s="537"/>
      <c r="H5" s="538"/>
    </row>
    <row r="6" spans="3:8" ht="12" customHeight="1">
      <c r="C6" s="539"/>
      <c r="D6" s="540" t="s">
        <v>276</v>
      </c>
      <c r="E6" s="540" t="s">
        <v>278</v>
      </c>
      <c r="F6" s="540" t="s">
        <v>232</v>
      </c>
      <c r="G6" s="540" t="s">
        <v>214</v>
      </c>
      <c r="H6" s="540" t="s">
        <v>0</v>
      </c>
    </row>
    <row r="7" spans="3:8" ht="12" customHeight="1">
      <c r="C7" s="541" t="s">
        <v>205</v>
      </c>
      <c r="D7" s="789" t="s">
        <v>44</v>
      </c>
      <c r="E7" s="789">
        <v>3.0312829999999997</v>
      </c>
      <c r="F7" s="789" t="s">
        <v>44</v>
      </c>
      <c r="G7" s="789" t="s">
        <v>44</v>
      </c>
      <c r="H7" s="789">
        <f t="shared" ref="H7:H14" si="0">SUM(D7:G7)</f>
        <v>3.0312829999999997</v>
      </c>
    </row>
    <row r="8" spans="3:8" ht="12" customHeight="1">
      <c r="C8" s="541" t="s">
        <v>4</v>
      </c>
      <c r="D8" s="542">
        <v>2350.6404040000002</v>
      </c>
      <c r="E8" s="789" t="s">
        <v>44</v>
      </c>
      <c r="F8" s="789" t="s">
        <v>44</v>
      </c>
      <c r="G8" s="789" t="s">
        <v>44</v>
      </c>
      <c r="H8" s="789">
        <f t="shared" si="0"/>
        <v>2350.6404040000002</v>
      </c>
    </row>
    <row r="9" spans="3:8" ht="12" customHeight="1">
      <c r="C9" s="424" t="s">
        <v>215</v>
      </c>
      <c r="D9" s="878">
        <v>738.66198199999997</v>
      </c>
      <c r="E9" s="878">
        <v>2069.7460700000001</v>
      </c>
      <c r="F9" s="878">
        <v>201.70539199999999</v>
      </c>
      <c r="G9" s="878">
        <v>201.45699900000002</v>
      </c>
      <c r="H9" s="878">
        <f t="shared" si="0"/>
        <v>3211.5704430000001</v>
      </c>
    </row>
    <row r="10" spans="3:8" ht="12" customHeight="1">
      <c r="C10" s="424" t="s">
        <v>216</v>
      </c>
      <c r="D10" s="878">
        <v>514.33898799999906</v>
      </c>
      <c r="E10" s="878">
        <v>368.97421600000001</v>
      </c>
      <c r="F10" s="878">
        <v>0.25954300000000002</v>
      </c>
      <c r="G10" s="878">
        <v>9.3681E-2</v>
      </c>
      <c r="H10" s="878">
        <f t="shared" si="0"/>
        <v>883.66642799999909</v>
      </c>
    </row>
    <row r="11" spans="3:8" ht="12" customHeight="1">
      <c r="C11" s="424" t="s">
        <v>217</v>
      </c>
      <c r="D11" s="879" t="s">
        <v>44</v>
      </c>
      <c r="E11" s="878">
        <v>2463.7969989999997</v>
      </c>
      <c r="F11" s="879" t="s">
        <v>44</v>
      </c>
      <c r="G11" s="879" t="s">
        <v>44</v>
      </c>
      <c r="H11" s="879">
        <f t="shared" si="0"/>
        <v>2463.7969989999997</v>
      </c>
    </row>
    <row r="12" spans="3:8" ht="12" customHeight="1">
      <c r="C12" s="541" t="s">
        <v>218</v>
      </c>
      <c r="D12" s="789">
        <f>SUM(D9:D11)</f>
        <v>1253.0009699999991</v>
      </c>
      <c r="E12" s="789">
        <f>SUM(E9:E11)</f>
        <v>4902.5172849999999</v>
      </c>
      <c r="F12" s="789">
        <f>SUM(F9:F11)</f>
        <v>201.964935</v>
      </c>
      <c r="G12" s="789">
        <f>SUM(G9:G11)</f>
        <v>201.55068000000003</v>
      </c>
      <c r="H12" s="789">
        <f>SUM(D12:G12)</f>
        <v>6559.0338699999993</v>
      </c>
    </row>
    <row r="13" spans="3:8" ht="12" customHeight="1">
      <c r="C13" s="541" t="s">
        <v>67</v>
      </c>
      <c r="D13" s="789">
        <v>407.33072800000002</v>
      </c>
      <c r="E13" s="789">
        <v>3036.0126060000002</v>
      </c>
      <c r="F13" s="789" t="s">
        <v>44</v>
      </c>
      <c r="G13" s="789" t="s">
        <v>44</v>
      </c>
      <c r="H13" s="789">
        <f t="shared" si="0"/>
        <v>3443.3433340000001</v>
      </c>
    </row>
    <row r="14" spans="3:8" ht="12" customHeight="1">
      <c r="C14" s="541" t="s">
        <v>220</v>
      </c>
      <c r="D14" s="789">
        <v>6.7598549999999999</v>
      </c>
      <c r="E14" s="789" t="s">
        <v>44</v>
      </c>
      <c r="F14" s="789" t="s">
        <v>44</v>
      </c>
      <c r="G14" s="789" t="s">
        <v>44</v>
      </c>
      <c r="H14" s="789">
        <f t="shared" si="0"/>
        <v>6.7598549999999999</v>
      </c>
    </row>
    <row r="15" spans="3:8" ht="12" customHeight="1">
      <c r="C15" s="543" t="s">
        <v>207</v>
      </c>
      <c r="D15" s="789">
        <v>6.1594679999999995</v>
      </c>
      <c r="E15" s="789">
        <v>362.73348499999997</v>
      </c>
      <c r="F15" s="789" t="s">
        <v>44</v>
      </c>
      <c r="G15" s="789" t="s">
        <v>44</v>
      </c>
      <c r="H15" s="791">
        <f>SUM(D15:G15)</f>
        <v>368.89295299999998</v>
      </c>
    </row>
    <row r="16" spans="3:8" ht="12" customHeight="1">
      <c r="C16" s="543" t="s">
        <v>208</v>
      </c>
      <c r="D16" s="789">
        <v>122.112852</v>
      </c>
      <c r="E16" s="789">
        <v>286.70331699999997</v>
      </c>
      <c r="F16" s="789" t="s">
        <v>44</v>
      </c>
      <c r="G16" s="789">
        <v>8.2322999999999993E-2</v>
      </c>
      <c r="H16" s="791">
        <f>SUM(D16:G16)</f>
        <v>408.89849199999992</v>
      </c>
    </row>
    <row r="17" spans="3:8" ht="12" customHeight="1">
      <c r="C17" s="543" t="s">
        <v>260</v>
      </c>
      <c r="D17" s="789">
        <v>0.50569299999999995</v>
      </c>
      <c r="E17" s="789">
        <v>8.5025879999999905</v>
      </c>
      <c r="F17" s="789" t="s">
        <v>44</v>
      </c>
      <c r="G17" s="789" t="s">
        <v>44</v>
      </c>
      <c r="H17" s="791">
        <f>SUM(D17:G17)</f>
        <v>9.0082809999999895</v>
      </c>
    </row>
    <row r="18" spans="3:8" ht="12" customHeight="1">
      <c r="C18" s="543" t="s">
        <v>219</v>
      </c>
      <c r="D18" s="789">
        <v>25.720822000000002</v>
      </c>
      <c r="E18" s="789" t="s">
        <v>44</v>
      </c>
      <c r="F18" s="789" t="s">
        <v>44</v>
      </c>
      <c r="G18" s="789" t="s">
        <v>44</v>
      </c>
      <c r="H18" s="791">
        <f t="shared" ref="H18:H19" si="1">SUM(D18:G18)</f>
        <v>25.720822000000002</v>
      </c>
    </row>
    <row r="19" spans="3:8" ht="12" customHeight="1">
      <c r="C19" s="543" t="s">
        <v>370</v>
      </c>
      <c r="D19" s="789">
        <v>113.06659500000001</v>
      </c>
      <c r="E19" s="789" t="s">
        <v>44</v>
      </c>
      <c r="F19" s="789" t="s">
        <v>44</v>
      </c>
      <c r="G19" s="789">
        <v>4.0188984999999997</v>
      </c>
      <c r="H19" s="791">
        <f t="shared" si="1"/>
        <v>117.08549350000001</v>
      </c>
    </row>
    <row r="20" spans="3:8" ht="12" customHeight="1">
      <c r="C20" s="543" t="s">
        <v>369</v>
      </c>
      <c r="D20" s="789">
        <v>113.06659500000001</v>
      </c>
      <c r="E20" s="789" t="s">
        <v>44</v>
      </c>
      <c r="F20" s="789" t="s">
        <v>44</v>
      </c>
      <c r="G20" s="789">
        <v>4.0188984999999997</v>
      </c>
      <c r="H20" s="791">
        <f>SUM(D20:G20)</f>
        <v>117.08549350000001</v>
      </c>
    </row>
    <row r="21" spans="3:8" ht="12" customHeight="1">
      <c r="C21" s="544" t="s">
        <v>227</v>
      </c>
      <c r="D21" s="790">
        <f>SUM(D7:D8,D12:D20)</f>
        <v>4398.3639819999999</v>
      </c>
      <c r="E21" s="790">
        <f>SUM(E7:E8,E12:E20)</f>
        <v>8599.5005639999999</v>
      </c>
      <c r="F21" s="790">
        <f>SUM(F7:F8,F12:F20)</f>
        <v>201.964935</v>
      </c>
      <c r="G21" s="790">
        <f>SUM(G7:G8,G12:G20)</f>
        <v>209.67080000000004</v>
      </c>
      <c r="H21" s="790">
        <f>SUM(H7:H8,H12:H20)</f>
        <v>13409.500281000001</v>
      </c>
    </row>
    <row r="22" spans="3:8" ht="12" customHeight="1">
      <c r="C22" s="545" t="s">
        <v>348</v>
      </c>
      <c r="D22" s="789">
        <v>1268.5086000000001</v>
      </c>
      <c r="E22" s="789" t="s">
        <v>44</v>
      </c>
      <c r="F22" s="789" t="s">
        <v>44</v>
      </c>
      <c r="G22" s="789" t="s">
        <v>44</v>
      </c>
      <c r="H22" s="792">
        <f>SUM(D22:G22)</f>
        <v>1268.5086000000001</v>
      </c>
    </row>
    <row r="23" spans="3:8" ht="12" customHeight="1">
      <c r="C23" s="546" t="s">
        <v>233</v>
      </c>
      <c r="D23" s="790">
        <f>SUM(D21:D22)</f>
        <v>5666.872582</v>
      </c>
      <c r="E23" s="790">
        <f>SUM(E21:E22)</f>
        <v>8599.5005639999999</v>
      </c>
      <c r="F23" s="790">
        <f>SUM(F21:F22)</f>
        <v>201.964935</v>
      </c>
      <c r="G23" s="790">
        <f>SUM(G21:G22)</f>
        <v>209.67080000000004</v>
      </c>
      <c r="H23" s="790">
        <f>SUM(H21:H22)</f>
        <v>14678.008881000002</v>
      </c>
    </row>
    <row r="24" spans="3:8" ht="12" customHeight="1"/>
    <row r="25" spans="3:8" ht="12" customHeight="1">
      <c r="C25" s="535" t="s">
        <v>352</v>
      </c>
      <c r="D25" s="536"/>
      <c r="E25" s="537"/>
      <c r="F25" s="412"/>
      <c r="G25" s="537"/>
      <c r="H25" s="538"/>
    </row>
    <row r="26" spans="3:8" ht="12" customHeight="1">
      <c r="C26" s="539"/>
      <c r="D26" s="540" t="s">
        <v>276</v>
      </c>
      <c r="E26" s="540" t="s">
        <v>278</v>
      </c>
      <c r="F26" s="540" t="s">
        <v>232</v>
      </c>
      <c r="G26" s="540" t="s">
        <v>214</v>
      </c>
      <c r="H26" s="540" t="s">
        <v>0</v>
      </c>
    </row>
    <row r="27" spans="3:8" ht="12" customHeight="1">
      <c r="C27" s="541" t="s">
        <v>205</v>
      </c>
      <c r="D27" s="789" t="s">
        <v>44</v>
      </c>
      <c r="E27" s="789">
        <v>3.4610560000000001</v>
      </c>
      <c r="F27" s="789" t="s">
        <v>44</v>
      </c>
      <c r="G27" s="789" t="s">
        <v>44</v>
      </c>
      <c r="H27" s="789">
        <f t="shared" ref="H27:H41" si="2">SUM(D27:G27)</f>
        <v>3.4610560000000001</v>
      </c>
    </row>
    <row r="28" spans="3:8" ht="12" customHeight="1">
      <c r="C28" s="541" t="s">
        <v>4</v>
      </c>
      <c r="D28" s="542">
        <v>2187.7777259999998</v>
      </c>
      <c r="E28" s="554" t="s">
        <v>44</v>
      </c>
      <c r="F28" s="554" t="s">
        <v>44</v>
      </c>
      <c r="G28" s="554" t="s">
        <v>44</v>
      </c>
      <c r="H28" s="789">
        <f t="shared" si="2"/>
        <v>2187.7777259999998</v>
      </c>
    </row>
    <row r="29" spans="3:8" ht="12" customHeight="1">
      <c r="C29" s="424" t="s">
        <v>215</v>
      </c>
      <c r="D29" s="878">
        <v>666.78356000000008</v>
      </c>
      <c r="E29" s="878">
        <v>2140.7023509999999</v>
      </c>
      <c r="F29" s="878">
        <v>212.152625</v>
      </c>
      <c r="G29" s="878">
        <v>200.05045800000002</v>
      </c>
      <c r="H29" s="878">
        <f t="shared" si="2"/>
        <v>3219.6889940000001</v>
      </c>
    </row>
    <row r="30" spans="3:8" ht="12" customHeight="1">
      <c r="C30" s="424" t="s">
        <v>216</v>
      </c>
      <c r="D30" s="878">
        <v>585.38788199999999</v>
      </c>
      <c r="E30" s="878">
        <v>360.74451199999999</v>
      </c>
      <c r="F30" s="878">
        <v>9.2532000000000003E-2</v>
      </c>
      <c r="G30" s="878">
        <v>0.76630999999999994</v>
      </c>
      <c r="H30" s="878">
        <f t="shared" si="2"/>
        <v>946.99123599999996</v>
      </c>
    </row>
    <row r="31" spans="3:8" ht="12" customHeight="1">
      <c r="C31" s="424" t="s">
        <v>217</v>
      </c>
      <c r="D31" s="879" t="s">
        <v>44</v>
      </c>
      <c r="E31" s="878">
        <v>2070.771428</v>
      </c>
      <c r="F31" s="879" t="s">
        <v>44</v>
      </c>
      <c r="G31" s="879" t="s">
        <v>44</v>
      </c>
      <c r="H31" s="879">
        <f t="shared" si="2"/>
        <v>2070.771428</v>
      </c>
    </row>
    <row r="32" spans="3:8" ht="12" customHeight="1">
      <c r="C32" s="541" t="s">
        <v>218</v>
      </c>
      <c r="D32" s="789">
        <f>SUM(D29:D31)</f>
        <v>1252.1714420000001</v>
      </c>
      <c r="E32" s="789">
        <f>SUM(E29:E31)</f>
        <v>4572.2182910000001</v>
      </c>
      <c r="F32" s="789">
        <f>SUM(F29:F31)</f>
        <v>212.24515700000001</v>
      </c>
      <c r="G32" s="789">
        <f>SUM(G29:G31)</f>
        <v>200.81676800000002</v>
      </c>
      <c r="H32" s="789">
        <f t="shared" si="2"/>
        <v>6237.451658</v>
      </c>
    </row>
    <row r="33" spans="3:8" ht="12" customHeight="1">
      <c r="C33" s="541" t="s">
        <v>67</v>
      </c>
      <c r="D33" s="542">
        <v>419.63312000000002</v>
      </c>
      <c r="E33" s="554">
        <v>3288.6922519999998</v>
      </c>
      <c r="F33" s="554" t="s">
        <v>44</v>
      </c>
      <c r="G33" s="554" t="s">
        <v>44</v>
      </c>
      <c r="H33" s="789">
        <f t="shared" si="2"/>
        <v>3708.3253719999998</v>
      </c>
    </row>
    <row r="34" spans="3:8" ht="12" customHeight="1">
      <c r="C34" s="541" t="s">
        <v>220</v>
      </c>
      <c r="D34" s="542">
        <v>7.6940939999999998</v>
      </c>
      <c r="E34" s="554" t="s">
        <v>44</v>
      </c>
      <c r="F34" s="554" t="s">
        <v>44</v>
      </c>
      <c r="G34" s="554" t="s">
        <v>44</v>
      </c>
      <c r="H34" s="789">
        <f t="shared" si="2"/>
        <v>7.6940939999999998</v>
      </c>
    </row>
    <row r="35" spans="3:8" ht="12" customHeight="1">
      <c r="C35" s="541" t="s">
        <v>206</v>
      </c>
      <c r="D35" s="789" t="s">
        <v>44</v>
      </c>
      <c r="E35" s="789">
        <v>0.8892770000000001</v>
      </c>
      <c r="F35" s="789" t="s">
        <v>44</v>
      </c>
      <c r="G35" s="789" t="s">
        <v>44</v>
      </c>
      <c r="H35" s="789">
        <f t="shared" si="2"/>
        <v>0.8892770000000001</v>
      </c>
    </row>
    <row r="36" spans="3:8" ht="12" customHeight="1">
      <c r="C36" s="543" t="s">
        <v>207</v>
      </c>
      <c r="D36" s="542">
        <v>5.8395780000000004</v>
      </c>
      <c r="E36" s="789">
        <v>389.52880599999997</v>
      </c>
      <c r="F36" s="554" t="s">
        <v>44</v>
      </c>
      <c r="G36" s="554" t="s">
        <v>44</v>
      </c>
      <c r="H36" s="791">
        <f t="shared" si="2"/>
        <v>395.36838399999999</v>
      </c>
    </row>
    <row r="37" spans="3:8" ht="12" customHeight="1">
      <c r="C37" s="543" t="s">
        <v>208</v>
      </c>
      <c r="D37" s="542">
        <v>122.76568899999999</v>
      </c>
      <c r="E37" s="789">
        <v>282.28568899999999</v>
      </c>
      <c r="F37" s="554" t="s">
        <v>44</v>
      </c>
      <c r="G37" s="554">
        <v>8.3833000000000005E-2</v>
      </c>
      <c r="H37" s="791">
        <f t="shared" si="2"/>
        <v>405.13521100000003</v>
      </c>
    </row>
    <row r="38" spans="3:8" ht="12" customHeight="1">
      <c r="C38" s="543" t="s">
        <v>260</v>
      </c>
      <c r="D38" s="542">
        <v>1.945659</v>
      </c>
      <c r="E38" s="789">
        <v>8.8065840000000009</v>
      </c>
      <c r="F38" s="554" t="s">
        <v>44</v>
      </c>
      <c r="G38" s="554" t="s">
        <v>44</v>
      </c>
      <c r="H38" s="791">
        <f t="shared" si="2"/>
        <v>10.752243</v>
      </c>
    </row>
    <row r="39" spans="3:8" ht="12" customHeight="1">
      <c r="C39" s="543" t="s">
        <v>219</v>
      </c>
      <c r="D39" s="542">
        <v>25.222583999999998</v>
      </c>
      <c r="E39" s="554" t="s">
        <v>44</v>
      </c>
      <c r="F39" s="554" t="s">
        <v>44</v>
      </c>
      <c r="G39" s="554" t="s">
        <v>44</v>
      </c>
      <c r="H39" s="791">
        <f t="shared" si="2"/>
        <v>25.222583999999998</v>
      </c>
    </row>
    <row r="40" spans="3:8" ht="12" customHeight="1">
      <c r="C40" s="543" t="s">
        <v>370</v>
      </c>
      <c r="D40" s="542">
        <v>128.0843295</v>
      </c>
      <c r="E40" s="554" t="s">
        <v>44</v>
      </c>
      <c r="F40" s="554" t="s">
        <v>44</v>
      </c>
      <c r="G40" s="554">
        <v>4.4491570000000005</v>
      </c>
      <c r="H40" s="791">
        <f t="shared" si="2"/>
        <v>132.53348650000001</v>
      </c>
    </row>
    <row r="41" spans="3:8" ht="12" customHeight="1">
      <c r="C41" s="543" t="s">
        <v>369</v>
      </c>
      <c r="D41" s="542">
        <v>128.0843295</v>
      </c>
      <c r="E41" s="554" t="s">
        <v>44</v>
      </c>
      <c r="F41" s="554" t="s">
        <v>44</v>
      </c>
      <c r="G41" s="554">
        <v>4.4491570000000005</v>
      </c>
      <c r="H41" s="791">
        <f t="shared" si="2"/>
        <v>132.53348650000001</v>
      </c>
    </row>
    <row r="42" spans="3:8" ht="12" customHeight="1">
      <c r="C42" s="544" t="s">
        <v>227</v>
      </c>
      <c r="D42" s="790">
        <f>SUM(D27:D28,D32:D41)</f>
        <v>4279.2185510000008</v>
      </c>
      <c r="E42" s="790">
        <f>SUM(E27:E28,E32:E41)</f>
        <v>8545.8819550000007</v>
      </c>
      <c r="F42" s="790">
        <f>SUM(F27:F28,F32:F41)</f>
        <v>212.24515700000001</v>
      </c>
      <c r="G42" s="790">
        <f>SUM(G27:G28,G32:G41)</f>
        <v>209.79891500000005</v>
      </c>
      <c r="H42" s="790">
        <f>SUM(H27:H28,H32:H41)</f>
        <v>13247.144578000001</v>
      </c>
    </row>
    <row r="43" spans="3:8" ht="12" customHeight="1">
      <c r="C43" s="545" t="s">
        <v>348</v>
      </c>
      <c r="D43" s="542">
        <v>1298.258934</v>
      </c>
      <c r="E43" s="789" t="s">
        <v>44</v>
      </c>
      <c r="F43" s="789" t="s">
        <v>44</v>
      </c>
      <c r="G43" s="789" t="s">
        <v>44</v>
      </c>
      <c r="H43" s="792">
        <f>SUM(D43:G43)</f>
        <v>1298.258934</v>
      </c>
    </row>
    <row r="44" spans="3:8" ht="12" customHeight="1">
      <c r="C44" s="546" t="s">
        <v>233</v>
      </c>
      <c r="D44" s="790">
        <f>SUM(D42:D43)</f>
        <v>5577.4774850000013</v>
      </c>
      <c r="E44" s="790">
        <f>SUM(E42:E43)</f>
        <v>8545.8819550000007</v>
      </c>
      <c r="F44" s="790">
        <f>SUM(F42:F43)</f>
        <v>212.24515700000001</v>
      </c>
      <c r="G44" s="790">
        <f>SUM(G42:G43)</f>
        <v>209.79891500000005</v>
      </c>
      <c r="H44" s="790">
        <f>SUM(H42:H43)</f>
        <v>14545.403512000001</v>
      </c>
    </row>
    <row r="45" spans="3:8" ht="12" customHeight="1">
      <c r="D45" s="1107">
        <f t="shared" ref="D45:G45" si="3">((D44/D23)-1)*100</f>
        <v>-1.5775032119823784</v>
      </c>
      <c r="E45" s="1107">
        <f t="shared" si="3"/>
        <v>-0.62350840727265489</v>
      </c>
      <c r="F45" s="1107">
        <f t="shared" si="3"/>
        <v>5.0901023982207638</v>
      </c>
      <c r="G45" s="1107">
        <f t="shared" si="3"/>
        <v>6.1102928972478487E-2</v>
      </c>
      <c r="H45" s="1107">
        <f>((H44/H23)-1)*100</f>
        <v>-0.90342886473963047</v>
      </c>
    </row>
    <row r="46" spans="3:8" ht="12" customHeight="1">
      <c r="C46" s="535" t="s">
        <v>351</v>
      </c>
      <c r="D46" s="537"/>
      <c r="E46" s="412"/>
      <c r="F46" s="537"/>
      <c r="G46" s="538"/>
      <c r="H46" s="547"/>
    </row>
    <row r="47" spans="3:8" ht="12" customHeight="1">
      <c r="C47" s="539"/>
      <c r="D47" s="540" t="s">
        <v>276</v>
      </c>
      <c r="E47" s="540" t="s">
        <v>278</v>
      </c>
      <c r="F47" s="540" t="s">
        <v>232</v>
      </c>
      <c r="G47" s="540" t="s">
        <v>214</v>
      </c>
      <c r="H47" s="540" t="s">
        <v>0</v>
      </c>
    </row>
    <row r="48" spans="3:8" ht="12" customHeight="1">
      <c r="C48" s="541" t="s">
        <v>205</v>
      </c>
      <c r="D48" s="789" t="s">
        <v>44</v>
      </c>
      <c r="E48" s="789">
        <v>3.5683929999999999</v>
      </c>
      <c r="F48" s="789" t="s">
        <v>44</v>
      </c>
      <c r="G48" s="789" t="s">
        <v>44</v>
      </c>
      <c r="H48" s="789">
        <f t="shared" ref="H48:H56" si="4">SUM(D48:G48)</f>
        <v>3.5683929999999999</v>
      </c>
    </row>
    <row r="49" spans="3:8" ht="12" customHeight="1">
      <c r="C49" s="541" t="s">
        <v>4</v>
      </c>
      <c r="D49" s="542">
        <v>1861.6830870000001</v>
      </c>
      <c r="E49" s="554" t="s">
        <v>44</v>
      </c>
      <c r="F49" s="554" t="s">
        <v>44</v>
      </c>
      <c r="G49" s="554" t="s">
        <v>44</v>
      </c>
      <c r="H49" s="789">
        <f t="shared" si="4"/>
        <v>1861.6830870000001</v>
      </c>
    </row>
    <row r="50" spans="3:8" ht="12" customHeight="1">
      <c r="C50" s="424" t="s">
        <v>215</v>
      </c>
      <c r="D50" s="878">
        <v>724.983971</v>
      </c>
      <c r="E50" s="878">
        <v>2202.3375219999998</v>
      </c>
      <c r="F50" s="878">
        <v>203.25730900000002</v>
      </c>
      <c r="G50" s="878">
        <v>203.917102</v>
      </c>
      <c r="H50" s="878">
        <f t="shared" si="4"/>
        <v>3334.4959039999999</v>
      </c>
    </row>
    <row r="51" spans="3:8" ht="12" customHeight="1">
      <c r="C51" s="424" t="s">
        <v>216</v>
      </c>
      <c r="D51" s="878">
        <v>586.58929899999998</v>
      </c>
      <c r="E51" s="878">
        <v>327.805271</v>
      </c>
      <c r="F51" s="878">
        <v>0.76578099999999993</v>
      </c>
      <c r="G51" s="878">
        <v>0.6114980000000001</v>
      </c>
      <c r="H51" s="878">
        <f t="shared" si="4"/>
        <v>915.77184899999986</v>
      </c>
    </row>
    <row r="52" spans="3:8" ht="12" customHeight="1">
      <c r="C52" s="424" t="s">
        <v>217</v>
      </c>
      <c r="D52" s="879" t="s">
        <v>44</v>
      </c>
      <c r="E52" s="878">
        <v>2222.9505669999999</v>
      </c>
      <c r="F52" s="879" t="s">
        <v>44</v>
      </c>
      <c r="G52" s="879" t="s">
        <v>44</v>
      </c>
      <c r="H52" s="879">
        <f t="shared" si="4"/>
        <v>2222.9505669999999</v>
      </c>
    </row>
    <row r="53" spans="3:8" ht="12" customHeight="1">
      <c r="C53" s="541" t="s">
        <v>218</v>
      </c>
      <c r="D53" s="789">
        <f>SUM(D50:D52)</f>
        <v>1311.5732699999999</v>
      </c>
      <c r="E53" s="789">
        <f>SUM(E50:E52)</f>
        <v>4753.0933599999998</v>
      </c>
      <c r="F53" s="789">
        <f>SUM(F50:F52)</f>
        <v>204.02309000000002</v>
      </c>
      <c r="G53" s="789">
        <f>SUM(G50:G52)</f>
        <v>204.52860000000001</v>
      </c>
      <c r="H53" s="789">
        <f t="shared" si="4"/>
        <v>6473.218319999999</v>
      </c>
    </row>
    <row r="54" spans="3:8" ht="12" customHeight="1">
      <c r="C54" s="541" t="s">
        <v>67</v>
      </c>
      <c r="D54" s="542">
        <v>804.68698600000005</v>
      </c>
      <c r="E54" s="554">
        <v>3188.0567889999998</v>
      </c>
      <c r="F54" s="554" t="s">
        <v>44</v>
      </c>
      <c r="G54" s="554" t="s">
        <v>44</v>
      </c>
      <c r="H54" s="789">
        <f t="shared" si="4"/>
        <v>3992.7437749999999</v>
      </c>
    </row>
    <row r="55" spans="3:8" ht="12" customHeight="1">
      <c r="C55" s="541" t="s">
        <v>220</v>
      </c>
      <c r="D55" s="542">
        <v>10.57849</v>
      </c>
      <c r="E55" s="554" t="s">
        <v>44</v>
      </c>
      <c r="F55" s="554" t="s">
        <v>44</v>
      </c>
      <c r="G55" s="554" t="s">
        <v>44</v>
      </c>
      <c r="H55" s="789">
        <f t="shared" si="4"/>
        <v>10.57849</v>
      </c>
    </row>
    <row r="56" spans="3:8" ht="12" customHeight="1">
      <c r="C56" s="541" t="s">
        <v>206</v>
      </c>
      <c r="D56" s="789" t="s">
        <v>44</v>
      </c>
      <c r="E56" s="789">
        <v>8.2074240000000014</v>
      </c>
      <c r="F56" s="789" t="s">
        <v>44</v>
      </c>
      <c r="G56" s="789" t="s">
        <v>44</v>
      </c>
      <c r="H56" s="789">
        <f t="shared" si="4"/>
        <v>8.2074240000000014</v>
      </c>
    </row>
    <row r="57" spans="3:8" ht="12" customHeight="1">
      <c r="C57" s="543" t="s">
        <v>207</v>
      </c>
      <c r="D57" s="542">
        <v>5.3182280000000004</v>
      </c>
      <c r="E57" s="789">
        <v>396.68714299999999</v>
      </c>
      <c r="F57" s="554" t="s">
        <v>44</v>
      </c>
      <c r="G57" s="554" t="s">
        <v>44</v>
      </c>
      <c r="H57" s="791">
        <f t="shared" ref="H57:H62" si="5">SUM(D57:G57)</f>
        <v>402.00537099999997</v>
      </c>
    </row>
    <row r="58" spans="3:8" ht="12" customHeight="1">
      <c r="C58" s="543" t="s">
        <v>208</v>
      </c>
      <c r="D58" s="542">
        <v>122.619803</v>
      </c>
      <c r="E58" s="789">
        <v>275.546605</v>
      </c>
      <c r="F58" s="554" t="s">
        <v>44</v>
      </c>
      <c r="G58" s="554">
        <v>7.9959999999999989E-2</v>
      </c>
      <c r="H58" s="791">
        <f t="shared" si="5"/>
        <v>398.24636800000002</v>
      </c>
    </row>
    <row r="59" spans="3:8" ht="12" customHeight="1">
      <c r="C59" s="543" t="s">
        <v>260</v>
      </c>
      <c r="D59" s="542">
        <v>1.971549</v>
      </c>
      <c r="E59" s="789">
        <v>8.0536249999999896</v>
      </c>
      <c r="F59" s="554" t="s">
        <v>44</v>
      </c>
      <c r="G59" s="554" t="s">
        <v>44</v>
      </c>
      <c r="H59" s="791">
        <f t="shared" si="5"/>
        <v>10.025173999999989</v>
      </c>
    </row>
    <row r="60" spans="3:8" ht="12" customHeight="1">
      <c r="C60" s="543" t="s">
        <v>219</v>
      </c>
      <c r="D60" s="542">
        <v>31.549726999999997</v>
      </c>
      <c r="E60" s="554" t="s">
        <v>44</v>
      </c>
      <c r="F60" s="554" t="s">
        <v>44</v>
      </c>
      <c r="G60" s="554" t="s">
        <v>44</v>
      </c>
      <c r="H60" s="791">
        <f t="shared" si="5"/>
        <v>31.549726999999997</v>
      </c>
    </row>
    <row r="61" spans="3:8" ht="12" customHeight="1">
      <c r="C61" s="543" t="s">
        <v>370</v>
      </c>
      <c r="D61" s="542">
        <v>151.09772949999999</v>
      </c>
      <c r="E61" s="554" t="s">
        <v>44</v>
      </c>
      <c r="F61" s="554" t="s">
        <v>44</v>
      </c>
      <c r="G61" s="554">
        <v>4.2964979999999997</v>
      </c>
      <c r="H61" s="791">
        <f t="shared" si="5"/>
        <v>155.3942275</v>
      </c>
    </row>
    <row r="62" spans="3:8" ht="12" customHeight="1">
      <c r="C62" s="543" t="s">
        <v>369</v>
      </c>
      <c r="D62" s="542">
        <v>151.09772949999999</v>
      </c>
      <c r="E62" s="554" t="s">
        <v>44</v>
      </c>
      <c r="F62" s="554" t="s">
        <v>44</v>
      </c>
      <c r="G62" s="554">
        <v>4.2964979999999997</v>
      </c>
      <c r="H62" s="791">
        <f t="shared" si="5"/>
        <v>155.3942275</v>
      </c>
    </row>
    <row r="63" spans="3:8" ht="12" customHeight="1">
      <c r="C63" s="544" t="s">
        <v>227</v>
      </c>
      <c r="D63" s="790">
        <f>SUM(D48:D49,D53:D62)</f>
        <v>4452.1765990000004</v>
      </c>
      <c r="E63" s="790">
        <f>SUM(E48:E49,E53:E62)</f>
        <v>8633.2133389999981</v>
      </c>
      <c r="F63" s="790">
        <f>SUM(F48:F49,F53:F62)</f>
        <v>204.02309000000002</v>
      </c>
      <c r="G63" s="790">
        <f>SUM(G48:G49,G53:G62)</f>
        <v>213.20155599999998</v>
      </c>
      <c r="H63" s="790">
        <f>SUM(H48:H49,H53:H62)</f>
        <v>13502.614583999999</v>
      </c>
    </row>
    <row r="64" spans="3:8" ht="12" customHeight="1">
      <c r="C64" s="545" t="s">
        <v>348</v>
      </c>
      <c r="D64" s="542">
        <v>1335.7925439999999</v>
      </c>
      <c r="E64" s="789" t="s">
        <v>44</v>
      </c>
      <c r="F64" s="789" t="s">
        <v>44</v>
      </c>
      <c r="G64" s="789" t="s">
        <v>44</v>
      </c>
      <c r="H64" s="792">
        <f>SUM(D64:G64)</f>
        <v>1335.7925439999999</v>
      </c>
    </row>
    <row r="65" spans="3:9" ht="12" customHeight="1">
      <c r="C65" s="546" t="s">
        <v>233</v>
      </c>
      <c r="D65" s="790">
        <f>SUM(D63:D64)</f>
        <v>5787.9691430000003</v>
      </c>
      <c r="E65" s="790">
        <f>SUM(E63:E64)</f>
        <v>8633.2133389999981</v>
      </c>
      <c r="F65" s="790">
        <f>SUM(F63:F64)</f>
        <v>204.02309000000002</v>
      </c>
      <c r="G65" s="790">
        <f>SUM(G63:G64)</f>
        <v>213.20155599999998</v>
      </c>
      <c r="H65" s="790">
        <f>SUM(H63:H64)</f>
        <v>14838.407127999999</v>
      </c>
    </row>
    <row r="66" spans="3:9" ht="12" customHeight="1">
      <c r="D66" s="1107">
        <f t="shared" ref="D66" si="6">((D65/D44)-1)*100</f>
        <v>3.7739580046014076</v>
      </c>
      <c r="E66" s="1107">
        <f t="shared" ref="E66" si="7">((E65/E44)-1)*100</f>
        <v>1.0219118922992099</v>
      </c>
      <c r="F66" s="1107">
        <f t="shared" ref="F66" si="8">((F65/F44)-1)*100</f>
        <v>-3.8738537624205871</v>
      </c>
      <c r="G66" s="1107">
        <f t="shared" ref="G66" si="9">((G65/G44)-1)*100</f>
        <v>1.621858244595753</v>
      </c>
      <c r="H66" s="1107">
        <f>((H65/H44)-1)*100</f>
        <v>2.0144069276474053</v>
      </c>
    </row>
    <row r="67" spans="3:9" ht="12" customHeight="1">
      <c r="C67" s="535" t="s">
        <v>375</v>
      </c>
      <c r="D67" s="537"/>
      <c r="E67" s="412"/>
      <c r="F67" s="537"/>
      <c r="G67" s="538"/>
      <c r="H67" s="547"/>
    </row>
    <row r="68" spans="3:9" ht="12" customHeight="1">
      <c r="C68" s="539"/>
      <c r="D68" s="540" t="s">
        <v>276</v>
      </c>
      <c r="E68" s="540" t="s">
        <v>278</v>
      </c>
      <c r="F68" s="540" t="s">
        <v>232</v>
      </c>
      <c r="G68" s="540" t="s">
        <v>214</v>
      </c>
      <c r="H68" s="540" t="s">
        <v>0</v>
      </c>
    </row>
    <row r="69" spans="3:9" ht="12" customHeight="1">
      <c r="C69" s="541" t="s">
        <v>205</v>
      </c>
      <c r="D69" s="789" t="s">
        <v>44</v>
      </c>
      <c r="E69" s="789">
        <v>3.4539609999999996</v>
      </c>
      <c r="F69" s="789" t="s">
        <v>44</v>
      </c>
      <c r="G69" s="789" t="s">
        <v>44</v>
      </c>
      <c r="H69" s="789">
        <f t="shared" ref="H69:H76" si="10">SUM(D69:G69)</f>
        <v>3.4539609999999996</v>
      </c>
      <c r="I69" s="837"/>
    </row>
    <row r="70" spans="3:9" ht="12" customHeight="1">
      <c r="C70" s="541" t="s">
        <v>4</v>
      </c>
      <c r="D70" s="542">
        <v>2302.8679710000001</v>
      </c>
      <c r="E70" s="554" t="s">
        <v>44</v>
      </c>
      <c r="F70" s="554" t="s">
        <v>44</v>
      </c>
      <c r="G70" s="554" t="s">
        <v>44</v>
      </c>
      <c r="H70" s="789">
        <f t="shared" si="10"/>
        <v>2302.8679710000001</v>
      </c>
      <c r="I70" s="837"/>
    </row>
    <row r="71" spans="3:9" ht="12" customHeight="1">
      <c r="C71" s="424" t="s">
        <v>215</v>
      </c>
      <c r="D71" s="878">
        <v>961.26082000000099</v>
      </c>
      <c r="E71" s="878">
        <v>2222.301543</v>
      </c>
      <c r="F71" s="878">
        <v>210.55799199999998</v>
      </c>
      <c r="G71" s="878">
        <v>198.250316</v>
      </c>
      <c r="H71" s="878">
        <f t="shared" si="10"/>
        <v>3592.370671000001</v>
      </c>
      <c r="I71" s="837"/>
    </row>
    <row r="72" spans="3:9" ht="12" customHeight="1">
      <c r="C72" s="424" t="s">
        <v>216</v>
      </c>
      <c r="D72" s="878">
        <v>339.75826499999999</v>
      </c>
      <c r="E72" s="878">
        <v>275.90062399999999</v>
      </c>
      <c r="F72" s="878">
        <v>0.122944</v>
      </c>
      <c r="G72" s="878">
        <v>0.255469</v>
      </c>
      <c r="H72" s="878">
        <f t="shared" si="10"/>
        <v>616.03730199999995</v>
      </c>
      <c r="I72" s="837"/>
    </row>
    <row r="73" spans="3:9" ht="12" customHeight="1">
      <c r="C73" s="424" t="s">
        <v>217</v>
      </c>
      <c r="D73" s="879" t="s">
        <v>44</v>
      </c>
      <c r="E73" s="878">
        <v>2536.1430030000001</v>
      </c>
      <c r="F73" s="879" t="s">
        <v>44</v>
      </c>
      <c r="G73" s="879" t="s">
        <v>44</v>
      </c>
      <c r="H73" s="879">
        <f t="shared" si="10"/>
        <v>2536.1430030000001</v>
      </c>
      <c r="I73" s="837"/>
    </row>
    <row r="74" spans="3:9" ht="12" customHeight="1">
      <c r="C74" s="541" t="s">
        <v>218</v>
      </c>
      <c r="D74" s="789">
        <f>SUM(D71:D73)</f>
        <v>1301.019085000001</v>
      </c>
      <c r="E74" s="789">
        <f>SUM(E71:E73)</f>
        <v>5034.3451700000005</v>
      </c>
      <c r="F74" s="789">
        <f>SUM(F71:F73)</f>
        <v>210.68093599999997</v>
      </c>
      <c r="G74" s="789">
        <f>SUM(G71:G73)</f>
        <v>198.505785</v>
      </c>
      <c r="H74" s="789">
        <f t="shared" si="10"/>
        <v>6744.5509760000014</v>
      </c>
      <c r="I74" s="837"/>
    </row>
    <row r="75" spans="3:9" ht="12" customHeight="1">
      <c r="C75" s="541" t="s">
        <v>67</v>
      </c>
      <c r="D75" s="789">
        <v>535.08209499999998</v>
      </c>
      <c r="E75" s="789">
        <v>3008.3337409999999</v>
      </c>
      <c r="F75" s="789" t="s">
        <v>44</v>
      </c>
      <c r="G75" s="789" t="s">
        <v>44</v>
      </c>
      <c r="H75" s="789">
        <f t="shared" si="10"/>
        <v>3543.4158360000001</v>
      </c>
      <c r="I75" s="837"/>
    </row>
    <row r="76" spans="3:9" ht="12" customHeight="1">
      <c r="C76" s="541" t="s">
        <v>220</v>
      </c>
      <c r="D76" s="789">
        <v>10.092818999999999</v>
      </c>
      <c r="E76" s="789" t="s">
        <v>44</v>
      </c>
      <c r="F76" s="789" t="s">
        <v>44</v>
      </c>
      <c r="G76" s="789" t="s">
        <v>44</v>
      </c>
      <c r="H76" s="789">
        <f t="shared" si="10"/>
        <v>10.092818999999999</v>
      </c>
      <c r="I76" s="837"/>
    </row>
    <row r="77" spans="3:9" ht="12" customHeight="1">
      <c r="C77" s="541" t="s">
        <v>206</v>
      </c>
      <c r="D77" s="789" t="s">
        <v>44</v>
      </c>
      <c r="E77" s="789">
        <v>17.891936000000001</v>
      </c>
      <c r="F77" s="789" t="s">
        <v>44</v>
      </c>
      <c r="G77" s="789" t="s">
        <v>44</v>
      </c>
      <c r="H77" s="791">
        <f t="shared" ref="H77:H83" si="11">SUM(D77:G77)</f>
        <v>17.891936000000001</v>
      </c>
      <c r="I77" s="837"/>
    </row>
    <row r="78" spans="3:9" ht="12" customHeight="1">
      <c r="C78" s="543" t="s">
        <v>207</v>
      </c>
      <c r="D78" s="789">
        <v>5.4160579999999996</v>
      </c>
      <c r="E78" s="789">
        <v>393.08058299999999</v>
      </c>
      <c r="F78" s="789" t="s">
        <v>44</v>
      </c>
      <c r="G78" s="789" t="s">
        <v>44</v>
      </c>
      <c r="H78" s="791">
        <f t="shared" si="11"/>
        <v>398.49664100000001</v>
      </c>
      <c r="I78" s="837"/>
    </row>
    <row r="79" spans="3:9" ht="12" customHeight="1">
      <c r="C79" s="543" t="s">
        <v>208</v>
      </c>
      <c r="D79" s="789">
        <v>120.50753</v>
      </c>
      <c r="E79" s="789">
        <v>277.66134299999999</v>
      </c>
      <c r="F79" s="789" t="s">
        <v>44</v>
      </c>
      <c r="G79" s="789">
        <v>8.0099999999999991E-2</v>
      </c>
      <c r="H79" s="791">
        <f t="shared" si="11"/>
        <v>398.24897299999998</v>
      </c>
      <c r="I79" s="837"/>
    </row>
    <row r="80" spans="3:9" ht="12" customHeight="1">
      <c r="C80" s="543" t="s">
        <v>260</v>
      </c>
      <c r="D80" s="789">
        <v>1.309715</v>
      </c>
      <c r="E80" s="789">
        <v>9.3357750000000106</v>
      </c>
      <c r="F80" s="789" t="s">
        <v>44</v>
      </c>
      <c r="G80" s="789" t="s">
        <v>44</v>
      </c>
      <c r="H80" s="791">
        <f t="shared" si="11"/>
        <v>10.645490000000011</v>
      </c>
      <c r="I80" s="837"/>
    </row>
    <row r="81" spans="3:9" ht="12" customHeight="1">
      <c r="C81" s="543" t="s">
        <v>219</v>
      </c>
      <c r="D81" s="789">
        <v>34.701317000000003</v>
      </c>
      <c r="E81" s="789" t="s">
        <v>44</v>
      </c>
      <c r="F81" s="789" t="s">
        <v>44</v>
      </c>
      <c r="G81" s="789" t="s">
        <v>44</v>
      </c>
      <c r="H81" s="791">
        <f t="shared" si="11"/>
        <v>34.701317000000003</v>
      </c>
      <c r="I81" s="837"/>
    </row>
    <row r="82" spans="3:9" ht="12" customHeight="1">
      <c r="C82" s="543" t="s">
        <v>370</v>
      </c>
      <c r="D82" s="789">
        <v>130.80506650000001</v>
      </c>
      <c r="E82" s="789" t="s">
        <v>44</v>
      </c>
      <c r="F82" s="789" t="s">
        <v>44</v>
      </c>
      <c r="G82" s="789">
        <v>4.8500524999999994</v>
      </c>
      <c r="H82" s="791">
        <f>SUM(D82:G82)</f>
        <v>135.65511900000001</v>
      </c>
      <c r="I82" s="837"/>
    </row>
    <row r="83" spans="3:9" ht="12" customHeight="1">
      <c r="C83" s="543" t="s">
        <v>369</v>
      </c>
      <c r="D83" s="789">
        <v>130.80506650000001</v>
      </c>
      <c r="E83" s="789" t="s">
        <v>44</v>
      </c>
      <c r="F83" s="789" t="s">
        <v>44</v>
      </c>
      <c r="G83" s="789">
        <v>4.8500524999999994</v>
      </c>
      <c r="H83" s="791">
        <f t="shared" si="11"/>
        <v>135.65511900000001</v>
      </c>
      <c r="I83" s="837"/>
    </row>
    <row r="84" spans="3:9" ht="12" customHeight="1">
      <c r="C84" s="544" t="s">
        <v>227</v>
      </c>
      <c r="D84" s="790">
        <f>SUM(D69:D70,D74:D83)</f>
        <v>4572.6067230000017</v>
      </c>
      <c r="E84" s="790">
        <f>SUM(E69:E70,E74:E83)</f>
        <v>8744.1025090000003</v>
      </c>
      <c r="F84" s="790">
        <f>SUM(F69:F70,F74:F83)</f>
        <v>210.68093599999997</v>
      </c>
      <c r="G84" s="790">
        <f>SUM(G69:G70,G74:G83)</f>
        <v>208.28599</v>
      </c>
      <c r="H84" s="790">
        <f>SUM(H69:H70,H74:H83)</f>
        <v>13735.676157999998</v>
      </c>
      <c r="I84" s="837"/>
    </row>
    <row r="85" spans="3:9" ht="12" customHeight="1">
      <c r="C85" s="545" t="s">
        <v>348</v>
      </c>
      <c r="D85" s="789">
        <v>1250.5839680000001</v>
      </c>
      <c r="E85" s="789" t="s">
        <v>44</v>
      </c>
      <c r="F85" s="789" t="s">
        <v>44</v>
      </c>
      <c r="G85" s="789" t="s">
        <v>44</v>
      </c>
      <c r="H85" s="789">
        <f>SUM(D85:G85)</f>
        <v>1250.5839680000001</v>
      </c>
      <c r="I85" s="837"/>
    </row>
    <row r="86" spans="3:9" ht="12" customHeight="1">
      <c r="C86" s="546" t="s">
        <v>233</v>
      </c>
      <c r="D86" s="790">
        <f>SUM(D84:D85)</f>
        <v>5823.1906910000016</v>
      </c>
      <c r="E86" s="790">
        <f>SUM(E84:E85)</f>
        <v>8744.1025090000003</v>
      </c>
      <c r="F86" s="790">
        <f>SUM(F84:F85)</f>
        <v>210.68093599999997</v>
      </c>
      <c r="G86" s="790">
        <f>SUM(G84:G85)</f>
        <v>208.28599</v>
      </c>
      <c r="H86" s="790">
        <f>SUM(H84:H85)</f>
        <v>14986.260125999999</v>
      </c>
      <c r="I86" s="837"/>
    </row>
    <row r="87" spans="3:9" ht="12" customHeight="1">
      <c r="D87" s="1107">
        <f t="shared" ref="D87" si="12">((D86/D65)-1)*100</f>
        <v>0.60853033473058371</v>
      </c>
      <c r="E87" s="1107">
        <f t="shared" ref="E87" si="13">((E86/E65)-1)*100</f>
        <v>1.2844483930342321</v>
      </c>
      <c r="F87" s="1107">
        <f t="shared" ref="F87" si="14">((F86/F65)-1)*100</f>
        <v>3.2632806414214954</v>
      </c>
      <c r="G87" s="1107">
        <f t="shared" ref="G87" si="15">((G86/G65)-1)*100</f>
        <v>-2.305595743400668</v>
      </c>
      <c r="H87" s="1107">
        <f>((H86/H65)-1)*100</f>
        <v>0.99642095492178395</v>
      </c>
    </row>
    <row r="88" spans="3:9" ht="12" customHeight="1">
      <c r="C88" s="535" t="s">
        <v>428</v>
      </c>
      <c r="D88" s="537"/>
      <c r="E88" s="412"/>
      <c r="F88" s="537"/>
      <c r="G88" s="538"/>
      <c r="H88" s="547"/>
    </row>
    <row r="89" spans="3:9" ht="12" customHeight="1">
      <c r="C89" s="539"/>
      <c r="D89" s="540" t="s">
        <v>276</v>
      </c>
      <c r="E89" s="540" t="s">
        <v>278</v>
      </c>
      <c r="F89" s="540" t="s">
        <v>232</v>
      </c>
      <c r="G89" s="540" t="s">
        <v>214</v>
      </c>
      <c r="H89" s="540" t="s">
        <v>0</v>
      </c>
    </row>
    <row r="90" spans="3:9" ht="12" customHeight="1">
      <c r="C90" s="541" t="s">
        <v>205</v>
      </c>
      <c r="D90" s="789" t="s">
        <v>44</v>
      </c>
      <c r="E90" s="789">
        <v>3.271979</v>
      </c>
      <c r="F90" s="789" t="s">
        <v>44</v>
      </c>
      <c r="G90" s="789" t="s">
        <v>44</v>
      </c>
      <c r="H90" s="789">
        <f t="shared" ref="H90:H97" si="16">SUM(D90:G90)</f>
        <v>3.271979</v>
      </c>
      <c r="I90" s="574"/>
    </row>
    <row r="91" spans="3:9" ht="12" customHeight="1">
      <c r="C91" s="541" t="s">
        <v>4</v>
      </c>
      <c r="D91" s="542">
        <v>2597.531837</v>
      </c>
      <c r="E91" s="554" t="s">
        <v>44</v>
      </c>
      <c r="F91" s="554" t="s">
        <v>44</v>
      </c>
      <c r="G91" s="554" t="s">
        <v>44</v>
      </c>
      <c r="H91" s="789">
        <f t="shared" si="16"/>
        <v>2597.531837</v>
      </c>
      <c r="I91" s="574"/>
    </row>
    <row r="92" spans="3:9" ht="12" customHeight="1">
      <c r="C92" s="424" t="s">
        <v>215</v>
      </c>
      <c r="D92" s="878">
        <v>795.98756000000003</v>
      </c>
      <c r="E92" s="878">
        <v>2242.3242279999999</v>
      </c>
      <c r="F92" s="878">
        <v>202.648335</v>
      </c>
      <c r="G92" s="878">
        <v>200.31696400000001</v>
      </c>
      <c r="H92" s="878">
        <f t="shared" si="16"/>
        <v>3441.2770869999999</v>
      </c>
      <c r="I92" s="837"/>
    </row>
    <row r="93" spans="3:9" ht="12" customHeight="1">
      <c r="C93" s="424" t="s">
        <v>216</v>
      </c>
      <c r="D93" s="878">
        <v>556.52457400000003</v>
      </c>
      <c r="E93" s="878">
        <v>314.34570600000001</v>
      </c>
      <c r="F93" s="878">
        <v>0.21249500000000002</v>
      </c>
      <c r="G93" s="878">
        <v>7.7272999999999994E-2</v>
      </c>
      <c r="H93" s="878">
        <f t="shared" si="16"/>
        <v>871.16004800000007</v>
      </c>
      <c r="I93" s="837"/>
    </row>
    <row r="94" spans="3:9" ht="12" customHeight="1">
      <c r="C94" s="424" t="s">
        <v>217</v>
      </c>
      <c r="D94" s="879" t="s">
        <v>44</v>
      </c>
      <c r="E94" s="878">
        <v>2674.3938499999999</v>
      </c>
      <c r="F94" s="879" t="s">
        <v>44</v>
      </c>
      <c r="G94" s="879" t="s">
        <v>44</v>
      </c>
      <c r="H94" s="879">
        <f t="shared" si="16"/>
        <v>2674.3938499999999</v>
      </c>
      <c r="I94" s="837"/>
    </row>
    <row r="95" spans="3:9" ht="12" customHeight="1">
      <c r="C95" s="541" t="s">
        <v>218</v>
      </c>
      <c r="D95" s="789">
        <f>SUM(D92:D94)</f>
        <v>1352.5121340000001</v>
      </c>
      <c r="E95" s="789">
        <f>SUM(E92:E94)</f>
        <v>5231.0637839999999</v>
      </c>
      <c r="F95" s="789">
        <f>SUM(F92:F94)</f>
        <v>202.86082999999999</v>
      </c>
      <c r="G95" s="789">
        <f>SUM(G92:G94)</f>
        <v>200.394237</v>
      </c>
      <c r="H95" s="789">
        <f t="shared" si="16"/>
        <v>6986.8309850000005</v>
      </c>
      <c r="I95" s="574"/>
    </row>
    <row r="96" spans="3:9" ht="12" customHeight="1">
      <c r="C96" s="541" t="s">
        <v>67</v>
      </c>
      <c r="D96" s="542">
        <v>420.42935600000004</v>
      </c>
      <c r="E96" s="554">
        <v>2997.3769480000001</v>
      </c>
      <c r="F96" s="554" t="s">
        <v>44</v>
      </c>
      <c r="G96" s="554" t="s">
        <v>44</v>
      </c>
      <c r="H96" s="789">
        <f t="shared" si="16"/>
        <v>3417.8063040000002</v>
      </c>
      <c r="I96" s="574"/>
    </row>
    <row r="97" spans="3:9" ht="12" customHeight="1">
      <c r="C97" s="541" t="s">
        <v>220</v>
      </c>
      <c r="D97" s="542">
        <v>14.746465000000001</v>
      </c>
      <c r="E97" s="554" t="s">
        <v>44</v>
      </c>
      <c r="F97" s="554" t="s">
        <v>44</v>
      </c>
      <c r="G97" s="554" t="s">
        <v>44</v>
      </c>
      <c r="H97" s="789">
        <f t="shared" si="16"/>
        <v>14.746465000000001</v>
      </c>
      <c r="I97" s="574"/>
    </row>
    <row r="98" spans="3:9" ht="12" customHeight="1">
      <c r="C98" s="541" t="s">
        <v>206</v>
      </c>
      <c r="D98" s="789" t="s">
        <v>44</v>
      </c>
      <c r="E98" s="789">
        <v>20.233057000000002</v>
      </c>
      <c r="F98" s="789" t="s">
        <v>44</v>
      </c>
      <c r="G98" s="789" t="s">
        <v>44</v>
      </c>
      <c r="H98" s="791">
        <f t="shared" ref="H98:H104" si="17">SUM(D98:G98)</f>
        <v>20.233057000000002</v>
      </c>
      <c r="I98" s="574"/>
    </row>
    <row r="99" spans="3:9" ht="12" customHeight="1">
      <c r="C99" s="543" t="s">
        <v>207</v>
      </c>
      <c r="D99" s="542">
        <v>2.9242759999999999</v>
      </c>
      <c r="E99" s="789">
        <v>395.92533299999997</v>
      </c>
      <c r="F99" s="554" t="s">
        <v>44</v>
      </c>
      <c r="G99" s="554" t="s">
        <v>44</v>
      </c>
      <c r="H99" s="791">
        <f t="shared" si="17"/>
        <v>398.84960899999999</v>
      </c>
      <c r="I99" s="574"/>
    </row>
    <row r="100" spans="3:9" ht="12" customHeight="1">
      <c r="C100" s="543" t="s">
        <v>208</v>
      </c>
      <c r="D100" s="542">
        <v>123.336995</v>
      </c>
      <c r="E100" s="789">
        <v>273.626665</v>
      </c>
      <c r="F100" s="554" t="s">
        <v>44</v>
      </c>
      <c r="G100" s="554">
        <v>7.6869000000000104E-2</v>
      </c>
      <c r="H100" s="791">
        <f t="shared" si="17"/>
        <v>397.04052899999999</v>
      </c>
      <c r="I100" s="574"/>
    </row>
    <row r="101" spans="3:9" ht="12" customHeight="1">
      <c r="C101" s="543" t="s">
        <v>260</v>
      </c>
      <c r="D101" s="542">
        <v>1.626741</v>
      </c>
      <c r="E101" s="789">
        <v>9.5652590000000099</v>
      </c>
      <c r="F101" s="554" t="s">
        <v>44</v>
      </c>
      <c r="G101" s="554" t="s">
        <v>44</v>
      </c>
      <c r="H101" s="791">
        <f t="shared" si="17"/>
        <v>11.192000000000011</v>
      </c>
      <c r="I101" s="574"/>
    </row>
    <row r="102" spans="3:9" ht="12" customHeight="1">
      <c r="C102" s="543" t="s">
        <v>219</v>
      </c>
      <c r="D102" s="542">
        <v>36.244233999999999</v>
      </c>
      <c r="E102" s="554" t="s">
        <v>44</v>
      </c>
      <c r="F102" s="554" t="s">
        <v>44</v>
      </c>
      <c r="G102" s="554" t="s">
        <v>44</v>
      </c>
      <c r="H102" s="791">
        <f>SUM(D102:G102)</f>
        <v>36.244233999999999</v>
      </c>
      <c r="I102" s="574"/>
    </row>
    <row r="103" spans="3:9" ht="12" customHeight="1">
      <c r="C103" s="543" t="s">
        <v>370</v>
      </c>
      <c r="D103" s="542">
        <v>143.878668</v>
      </c>
      <c r="E103" s="554" t="s">
        <v>44</v>
      </c>
      <c r="F103" s="554" t="s">
        <v>44</v>
      </c>
      <c r="G103" s="554">
        <v>4.9769860000000001</v>
      </c>
      <c r="H103" s="791">
        <f>SUM(D103:G103)</f>
        <v>148.85565400000002</v>
      </c>
      <c r="I103" s="574"/>
    </row>
    <row r="104" spans="3:9" ht="12" customHeight="1">
      <c r="C104" s="543" t="s">
        <v>369</v>
      </c>
      <c r="D104" s="542">
        <v>143.878668</v>
      </c>
      <c r="E104" s="554" t="s">
        <v>44</v>
      </c>
      <c r="F104" s="554" t="s">
        <v>44</v>
      </c>
      <c r="G104" s="554">
        <v>4.9769860000000001</v>
      </c>
      <c r="H104" s="791">
        <f t="shared" si="17"/>
        <v>148.85565400000002</v>
      </c>
      <c r="I104" s="574"/>
    </row>
    <row r="105" spans="3:9" ht="12" customHeight="1">
      <c r="C105" s="544" t="s">
        <v>227</v>
      </c>
      <c r="D105" s="790">
        <f>SUM(D90:D91,D95:D104)</f>
        <v>4837.1093739999997</v>
      </c>
      <c r="E105" s="790">
        <f>SUM(E90:E91,E95:E104)</f>
        <v>8931.0630249999995</v>
      </c>
      <c r="F105" s="790">
        <f>SUM(F90:F91,F95:F104)</f>
        <v>202.86082999999999</v>
      </c>
      <c r="G105" s="790">
        <f>SUM(G90:G91,G95:G104)</f>
        <v>210.42507800000001</v>
      </c>
      <c r="H105" s="790">
        <f>SUM(H90:H91,H95:H104)</f>
        <v>14181.458307000003</v>
      </c>
      <c r="I105" s="837"/>
    </row>
    <row r="106" spans="3:9" ht="12" customHeight="1">
      <c r="C106" s="545" t="s">
        <v>348</v>
      </c>
      <c r="D106" s="789">
        <v>1179.306642</v>
      </c>
      <c r="E106" s="789" t="s">
        <v>44</v>
      </c>
      <c r="F106" s="789" t="s">
        <v>44</v>
      </c>
      <c r="G106" s="789" t="s">
        <v>44</v>
      </c>
      <c r="H106" s="789">
        <f>SUM(D106:G106)</f>
        <v>1179.306642</v>
      </c>
      <c r="I106" s="837"/>
    </row>
    <row r="107" spans="3:9" ht="12" customHeight="1">
      <c r="C107" s="546" t="s">
        <v>233</v>
      </c>
      <c r="D107" s="790">
        <f>SUM(D105:D106)</f>
        <v>6016.4160159999992</v>
      </c>
      <c r="E107" s="790">
        <f>SUM(E105:E106)</f>
        <v>8931.0630249999995</v>
      </c>
      <c r="F107" s="790">
        <f>SUM(F105:F106)</f>
        <v>202.86082999999999</v>
      </c>
      <c r="G107" s="790">
        <f>SUM(G105:G106)</f>
        <v>210.42507800000001</v>
      </c>
      <c r="H107" s="790">
        <f>SUM(H105:H106)</f>
        <v>15360.764949000002</v>
      </c>
      <c r="I107" s="837"/>
    </row>
    <row r="108" spans="3:9" ht="12" customHeight="1">
      <c r="D108" s="1107">
        <f t="shared" ref="D108" si="18">((D107/D86)-1)*100</f>
        <v>3.3182036318789354</v>
      </c>
      <c r="E108" s="1107">
        <f t="shared" ref="E108" si="19">((E107/E86)-1)*100</f>
        <v>2.1381327106763326</v>
      </c>
      <c r="F108" s="1107">
        <f t="shared" ref="F108" si="20">((F107/F86)-1)*100</f>
        <v>-3.711824215552173</v>
      </c>
      <c r="G108" s="1107">
        <f t="shared" ref="G108" si="21">((G107/G86)-1)*100</f>
        <v>1.0269956227012766</v>
      </c>
      <c r="H108" s="1107">
        <f>((H107/H86)-1)*100</f>
        <v>2.498987871899172</v>
      </c>
    </row>
    <row r="109" spans="3:9" ht="12" customHeight="1">
      <c r="C109" s="535" t="s">
        <v>469</v>
      </c>
      <c r="D109" s="537"/>
      <c r="E109" s="412"/>
      <c r="F109" s="537"/>
      <c r="G109" s="538"/>
      <c r="H109" s="547"/>
    </row>
    <row r="110" spans="3:9" ht="12" customHeight="1">
      <c r="C110" s="539"/>
      <c r="D110" s="540" t="s">
        <v>276</v>
      </c>
      <c r="E110" s="540" t="s">
        <v>278</v>
      </c>
      <c r="F110" s="540" t="s">
        <v>232</v>
      </c>
      <c r="G110" s="540" t="s">
        <v>214</v>
      </c>
      <c r="H110" s="540" t="s">
        <v>0</v>
      </c>
    </row>
    <row r="111" spans="3:9" ht="12" customHeight="1">
      <c r="C111" s="541" t="s">
        <v>205</v>
      </c>
      <c r="D111" s="789" t="s">
        <v>44</v>
      </c>
      <c r="E111" s="789">
        <v>3.2771120000000002</v>
      </c>
      <c r="F111" s="789" t="s">
        <v>44</v>
      </c>
      <c r="G111" s="789" t="s">
        <v>44</v>
      </c>
      <c r="H111" s="789">
        <f t="shared" ref="H111:H122" si="22">SUM(D111:G111)</f>
        <v>3.2771120000000002</v>
      </c>
      <c r="I111" s="574"/>
    </row>
    <row r="112" spans="3:9" ht="12" customHeight="1">
      <c r="C112" s="541" t="s">
        <v>4</v>
      </c>
      <c r="D112" s="542">
        <v>2395.770931</v>
      </c>
      <c r="E112" s="554" t="s">
        <v>44</v>
      </c>
      <c r="F112" s="554" t="s">
        <v>44</v>
      </c>
      <c r="G112" s="554" t="s">
        <v>44</v>
      </c>
      <c r="H112" s="789">
        <f t="shared" si="22"/>
        <v>2395.770931</v>
      </c>
      <c r="I112" s="574"/>
    </row>
    <row r="113" spans="3:9" ht="12" customHeight="1">
      <c r="C113" s="424" t="s">
        <v>215</v>
      </c>
      <c r="D113" s="878">
        <v>634.8807240000001</v>
      </c>
      <c r="E113" s="878">
        <v>2121.1348889999999</v>
      </c>
      <c r="F113" s="878">
        <v>207.23613800000001</v>
      </c>
      <c r="G113" s="878">
        <v>202.11366599999999</v>
      </c>
      <c r="H113" s="878">
        <f t="shared" si="22"/>
        <v>3165.3654170000004</v>
      </c>
      <c r="I113" s="837"/>
    </row>
    <row r="114" spans="3:9" ht="12" customHeight="1">
      <c r="C114" s="424" t="s">
        <v>216</v>
      </c>
      <c r="D114" s="878">
        <v>764.99901499999999</v>
      </c>
      <c r="E114" s="878">
        <v>284.09280899999999</v>
      </c>
      <c r="F114" s="878">
        <v>0.120086</v>
      </c>
      <c r="G114" s="878">
        <v>6.7100999999999994E-2</v>
      </c>
      <c r="H114" s="878">
        <f t="shared" si="22"/>
        <v>1049.2790110000001</v>
      </c>
      <c r="I114" s="837"/>
    </row>
    <row r="115" spans="3:9" ht="12" customHeight="1">
      <c r="C115" s="424" t="s">
        <v>217</v>
      </c>
      <c r="D115" s="879" t="s">
        <v>44</v>
      </c>
      <c r="E115" s="878">
        <v>2455.4322969999998</v>
      </c>
      <c r="F115" s="879" t="s">
        <v>44</v>
      </c>
      <c r="G115" s="879" t="s">
        <v>44</v>
      </c>
      <c r="H115" s="879">
        <f t="shared" si="22"/>
        <v>2455.4322969999998</v>
      </c>
      <c r="I115" s="837"/>
    </row>
    <row r="116" spans="3:9" ht="12" customHeight="1">
      <c r="C116" s="541" t="s">
        <v>218</v>
      </c>
      <c r="D116" s="789">
        <f>SUM(D113:D115)</f>
        <v>1399.879739</v>
      </c>
      <c r="E116" s="789">
        <f>SUM(E113:E115)</f>
        <v>4860.659995</v>
      </c>
      <c r="F116" s="789">
        <f>SUM(F113:F115)</f>
        <v>207.356224</v>
      </c>
      <c r="G116" s="789">
        <f>SUM(G113:G115)</f>
        <v>202.180767</v>
      </c>
      <c r="H116" s="789">
        <f t="shared" si="22"/>
        <v>6670.0767249999999</v>
      </c>
      <c r="I116" s="574"/>
    </row>
    <row r="117" spans="3:9" ht="12" customHeight="1">
      <c r="C117" s="541" t="s">
        <v>67</v>
      </c>
      <c r="D117" s="542">
        <v>590.52251799999999</v>
      </c>
      <c r="E117" s="554">
        <v>3051.021608</v>
      </c>
      <c r="F117" s="554" t="s">
        <v>44</v>
      </c>
      <c r="G117" s="554" t="s">
        <v>44</v>
      </c>
      <c r="H117" s="789">
        <f t="shared" si="22"/>
        <v>3641.5441259999998</v>
      </c>
      <c r="I117" s="574"/>
    </row>
    <row r="118" spans="3:9" ht="12" customHeight="1">
      <c r="C118" s="541" t="s">
        <v>220</v>
      </c>
      <c r="D118" s="542">
        <v>12.813724000000001</v>
      </c>
      <c r="E118" s="554" t="s">
        <v>44</v>
      </c>
      <c r="F118" s="554" t="s">
        <v>44</v>
      </c>
      <c r="G118" s="554" t="s">
        <v>44</v>
      </c>
      <c r="H118" s="789">
        <f t="shared" si="22"/>
        <v>12.813724000000001</v>
      </c>
      <c r="I118" s="574"/>
    </row>
    <row r="119" spans="3:9" ht="12" customHeight="1">
      <c r="C119" s="541" t="s">
        <v>206</v>
      </c>
      <c r="D119" s="789" t="s">
        <v>44</v>
      </c>
      <c r="E119" s="789">
        <v>23.655544000000003</v>
      </c>
      <c r="F119" s="789" t="s">
        <v>44</v>
      </c>
      <c r="G119" s="789" t="s">
        <v>44</v>
      </c>
      <c r="H119" s="791">
        <f t="shared" si="22"/>
        <v>23.655544000000003</v>
      </c>
      <c r="I119" s="574"/>
    </row>
    <row r="120" spans="3:9" ht="12" customHeight="1">
      <c r="C120" s="543" t="s">
        <v>207</v>
      </c>
      <c r="D120" s="542">
        <v>3.757171</v>
      </c>
      <c r="E120" s="789">
        <v>622.02860199999998</v>
      </c>
      <c r="F120" s="554" t="s">
        <v>44</v>
      </c>
      <c r="G120" s="554" t="s">
        <v>44</v>
      </c>
      <c r="H120" s="791">
        <f t="shared" si="22"/>
        <v>625.78577299999995</v>
      </c>
      <c r="I120" s="574"/>
    </row>
    <row r="121" spans="3:9" ht="12" customHeight="1">
      <c r="C121" s="543" t="s">
        <v>208</v>
      </c>
      <c r="D121" s="542">
        <v>113.48353999999999</v>
      </c>
      <c r="E121" s="789">
        <v>272.07269199999996</v>
      </c>
      <c r="F121" s="554" t="s">
        <v>44</v>
      </c>
      <c r="G121" s="554">
        <v>7.4611000000000011E-2</v>
      </c>
      <c r="H121" s="791">
        <f t="shared" si="22"/>
        <v>385.63084299999997</v>
      </c>
      <c r="I121" s="574"/>
    </row>
    <row r="122" spans="3:9" ht="12" customHeight="1">
      <c r="C122" s="543" t="s">
        <v>260</v>
      </c>
      <c r="D122" s="542">
        <v>1.332595</v>
      </c>
      <c r="E122" s="789">
        <v>8.931597</v>
      </c>
      <c r="F122" s="554" t="s">
        <v>44</v>
      </c>
      <c r="G122" s="554" t="s">
        <v>44</v>
      </c>
      <c r="H122" s="791">
        <f t="shared" si="22"/>
        <v>10.264192</v>
      </c>
      <c r="I122" s="574"/>
    </row>
    <row r="123" spans="3:9" ht="12" customHeight="1">
      <c r="C123" s="543" t="s">
        <v>219</v>
      </c>
      <c r="D123" s="542">
        <v>34.974446</v>
      </c>
      <c r="E123" s="554" t="s">
        <v>44</v>
      </c>
      <c r="F123" s="554" t="s">
        <v>44</v>
      </c>
      <c r="G123" s="554" t="s">
        <v>44</v>
      </c>
      <c r="H123" s="791">
        <f>SUM(D123:G123)</f>
        <v>34.974446</v>
      </c>
      <c r="I123" s="574"/>
    </row>
    <row r="124" spans="3:9" ht="12" customHeight="1">
      <c r="C124" s="543" t="s">
        <v>370</v>
      </c>
      <c r="D124" s="542">
        <v>135.7577445</v>
      </c>
      <c r="E124" s="554" t="s">
        <v>44</v>
      </c>
      <c r="F124" s="554" t="s">
        <v>44</v>
      </c>
      <c r="G124" s="554">
        <v>5.3468390000000001</v>
      </c>
      <c r="H124" s="791">
        <f>SUM(D124:G124)</f>
        <v>141.10458349999999</v>
      </c>
      <c r="I124" s="574"/>
    </row>
    <row r="125" spans="3:9" ht="12" customHeight="1">
      <c r="C125" s="543" t="s">
        <v>369</v>
      </c>
      <c r="D125" s="542">
        <v>135.7577445</v>
      </c>
      <c r="E125" s="554" t="s">
        <v>44</v>
      </c>
      <c r="F125" s="554" t="s">
        <v>44</v>
      </c>
      <c r="G125" s="554">
        <v>5.3468390000000001</v>
      </c>
      <c r="H125" s="791">
        <f t="shared" ref="H125" si="23">SUM(D125:G125)</f>
        <v>141.10458349999999</v>
      </c>
      <c r="I125" s="574"/>
    </row>
    <row r="126" spans="3:9" ht="12" customHeight="1">
      <c r="C126" s="544" t="s">
        <v>227</v>
      </c>
      <c r="D126" s="790">
        <f>SUM(D111:D112,D116:D125)</f>
        <v>4824.0501529999992</v>
      </c>
      <c r="E126" s="790">
        <f>SUM(E111:E112,E116:E125)</f>
        <v>8841.6471500000007</v>
      </c>
      <c r="F126" s="790">
        <f>SUM(F111:F112,F116:F125)</f>
        <v>207.356224</v>
      </c>
      <c r="G126" s="790">
        <f>SUM(G111:G112,G116:G125)</f>
        <v>212.94905599999998</v>
      </c>
      <c r="H126" s="790">
        <f>SUM(H111:H112,H116:H125)</f>
        <v>14086.002583</v>
      </c>
      <c r="I126" s="837"/>
    </row>
    <row r="127" spans="3:9" ht="12" customHeight="1">
      <c r="C127" s="545" t="s">
        <v>348</v>
      </c>
      <c r="D127" s="542">
        <v>1233.358142</v>
      </c>
      <c r="E127" s="789" t="s">
        <v>44</v>
      </c>
      <c r="F127" s="789" t="s">
        <v>44</v>
      </c>
      <c r="G127" s="789" t="s">
        <v>44</v>
      </c>
      <c r="H127" s="789">
        <f>SUM(D127:G127)</f>
        <v>1233.358142</v>
      </c>
      <c r="I127" s="837"/>
    </row>
    <row r="128" spans="3:9" ht="12" customHeight="1">
      <c r="C128" s="546" t="s">
        <v>233</v>
      </c>
      <c r="D128" s="790">
        <f>SUM(D126:D127)</f>
        <v>6057.4082949999993</v>
      </c>
      <c r="E128" s="790">
        <f>SUM(E126:E127)</f>
        <v>8841.6471500000007</v>
      </c>
      <c r="F128" s="790">
        <f>SUM(F126:F127)</f>
        <v>207.356224</v>
      </c>
      <c r="G128" s="790">
        <f>SUM(G126:G127)</f>
        <v>212.94905599999998</v>
      </c>
      <c r="H128" s="790">
        <f>SUM(H126:H127)</f>
        <v>15319.360724999999</v>
      </c>
      <c r="I128" s="837"/>
    </row>
    <row r="129" spans="3:9" ht="12" customHeight="1">
      <c r="D129" s="1107">
        <f t="shared" ref="D129" si="24">((D128/D107)-1)*100</f>
        <v>0.68134050057351292</v>
      </c>
      <c r="E129" s="1107">
        <f t="shared" ref="E129" si="25">((E128/E107)-1)*100</f>
        <v>-1.0011784123536538</v>
      </c>
      <c r="F129" s="1107">
        <f t="shared" ref="F129" si="26">((F128/F107)-1)*100</f>
        <v>2.2159990176516597</v>
      </c>
      <c r="G129" s="1107">
        <f t="shared" ref="G129" si="27">((G128/G107)-1)*100</f>
        <v>1.1994663487780555</v>
      </c>
      <c r="H129" s="1107">
        <f>((H128/H107)-1)*100</f>
        <v>-0.26954532627425642</v>
      </c>
    </row>
    <row r="130" spans="3:9" ht="12" customHeight="1">
      <c r="C130" s="535" t="s">
        <v>542</v>
      </c>
      <c r="D130" s="537"/>
      <c r="E130" s="412"/>
      <c r="F130" s="537"/>
      <c r="G130" s="538"/>
      <c r="H130" s="547"/>
    </row>
    <row r="131" spans="3:9" ht="12" customHeight="1">
      <c r="C131" s="539"/>
      <c r="D131" s="540" t="s">
        <v>276</v>
      </c>
      <c r="E131" s="540" t="s">
        <v>278</v>
      </c>
      <c r="F131" s="540" t="s">
        <v>232</v>
      </c>
      <c r="G131" s="540" t="s">
        <v>214</v>
      </c>
      <c r="H131" s="540" t="s">
        <v>0</v>
      </c>
    </row>
    <row r="132" spans="3:9" ht="12" customHeight="1">
      <c r="C132" s="541" t="s">
        <v>205</v>
      </c>
      <c r="D132" s="789" t="s">
        <v>44</v>
      </c>
      <c r="E132" s="789">
        <v>3.5095189999999996</v>
      </c>
      <c r="F132" s="789" t="s">
        <v>44</v>
      </c>
      <c r="G132" s="789" t="s">
        <v>44</v>
      </c>
      <c r="H132" s="789">
        <f t="shared" ref="H132:H143" si="28">SUM(D132:G132)</f>
        <v>3.5095189999999996</v>
      </c>
      <c r="I132" s="574"/>
    </row>
    <row r="133" spans="3:9" ht="12" customHeight="1">
      <c r="C133" s="541" t="s">
        <v>4</v>
      </c>
      <c r="D133" s="542">
        <v>1999.939695</v>
      </c>
      <c r="E133" s="554" t="s">
        <v>44</v>
      </c>
      <c r="F133" s="554" t="s">
        <v>44</v>
      </c>
      <c r="G133" s="554" t="s">
        <v>44</v>
      </c>
      <c r="H133" s="789">
        <f t="shared" si="28"/>
        <v>1999.939695</v>
      </c>
      <c r="I133" s="574"/>
    </row>
    <row r="134" spans="3:9" ht="12" customHeight="1">
      <c r="C134" s="424" t="s">
        <v>215</v>
      </c>
      <c r="D134" s="878">
        <v>463.23745500000001</v>
      </c>
      <c r="E134" s="878">
        <v>1949.9451159999999</v>
      </c>
      <c r="F134" s="878">
        <v>205.964226</v>
      </c>
      <c r="G134" s="878">
        <v>200.00924799999999</v>
      </c>
      <c r="H134" s="878">
        <f t="shared" si="28"/>
        <v>2819.1560449999997</v>
      </c>
      <c r="I134" s="837"/>
    </row>
    <row r="135" spans="3:9" ht="12" customHeight="1">
      <c r="C135" s="424" t="s">
        <v>216</v>
      </c>
      <c r="D135" s="878">
        <v>441.49074099999996</v>
      </c>
      <c r="E135" s="878">
        <v>228.93631500000001</v>
      </c>
      <c r="F135" s="878">
        <v>8.4013999999999991E-2</v>
      </c>
      <c r="G135" s="878">
        <v>2.1007000000000001E-2</v>
      </c>
      <c r="H135" s="878">
        <f t="shared" si="28"/>
        <v>670.53207700000007</v>
      </c>
      <c r="I135" s="837"/>
    </row>
    <row r="136" spans="3:9" ht="12" customHeight="1">
      <c r="C136" s="424" t="s">
        <v>217</v>
      </c>
      <c r="D136" s="879" t="s">
        <v>44</v>
      </c>
      <c r="E136" s="878">
        <v>2189.0106679999999</v>
      </c>
      <c r="F136" s="879" t="s">
        <v>44</v>
      </c>
      <c r="G136" s="879" t="s">
        <v>44</v>
      </c>
      <c r="H136" s="879">
        <f t="shared" si="28"/>
        <v>2189.0106679999999</v>
      </c>
      <c r="I136" s="837"/>
    </row>
    <row r="137" spans="3:9" ht="12" customHeight="1">
      <c r="C137" s="541" t="s">
        <v>218</v>
      </c>
      <c r="D137" s="789">
        <f>SUM(D134:D136)</f>
        <v>904.72819600000003</v>
      </c>
      <c r="E137" s="789">
        <f>SUM(E134:E136)</f>
        <v>4367.8920989999997</v>
      </c>
      <c r="F137" s="789">
        <f>SUM(F134:F136)</f>
        <v>206.04823999999999</v>
      </c>
      <c r="G137" s="789">
        <f>SUM(G134:G136)</f>
        <v>200.03025499999998</v>
      </c>
      <c r="H137" s="789">
        <f t="shared" si="28"/>
        <v>5678.6987899999995</v>
      </c>
      <c r="I137" s="574"/>
    </row>
    <row r="138" spans="3:9" ht="12" customHeight="1">
      <c r="C138" s="541" t="s">
        <v>67</v>
      </c>
      <c r="D138" s="542">
        <v>1045.1970490000001</v>
      </c>
      <c r="E138" s="554">
        <v>3053.51755</v>
      </c>
      <c r="F138" s="554" t="s">
        <v>44</v>
      </c>
      <c r="G138" s="554" t="s">
        <v>44</v>
      </c>
      <c r="H138" s="789">
        <f t="shared" si="28"/>
        <v>4098.7145989999999</v>
      </c>
      <c r="I138" s="574"/>
    </row>
    <row r="139" spans="3:9" ht="12" customHeight="1">
      <c r="C139" s="541" t="s">
        <v>220</v>
      </c>
      <c r="D139" s="542">
        <v>16.897098999999997</v>
      </c>
      <c r="E139" s="554" t="s">
        <v>44</v>
      </c>
      <c r="F139" s="554" t="s">
        <v>44</v>
      </c>
      <c r="G139" s="554" t="s">
        <v>44</v>
      </c>
      <c r="H139" s="789">
        <f t="shared" si="28"/>
        <v>16.897098999999997</v>
      </c>
      <c r="I139" s="574"/>
    </row>
    <row r="140" spans="3:9" ht="12" customHeight="1">
      <c r="C140" s="541" t="s">
        <v>206</v>
      </c>
      <c r="D140" s="789" t="s">
        <v>44</v>
      </c>
      <c r="E140" s="789">
        <v>23.248718</v>
      </c>
      <c r="F140" s="789" t="s">
        <v>44</v>
      </c>
      <c r="G140" s="789" t="s">
        <v>44</v>
      </c>
      <c r="H140" s="791">
        <f t="shared" si="28"/>
        <v>23.248718</v>
      </c>
      <c r="I140" s="574"/>
    </row>
    <row r="141" spans="3:9" ht="12" customHeight="1">
      <c r="C141" s="543" t="s">
        <v>207</v>
      </c>
      <c r="D141" s="542">
        <v>6.0848199999999997</v>
      </c>
      <c r="E141" s="789">
        <v>1138.116575</v>
      </c>
      <c r="F141" s="554" t="s">
        <v>44</v>
      </c>
      <c r="G141" s="554" t="s">
        <v>44</v>
      </c>
      <c r="H141" s="791">
        <f t="shared" si="28"/>
        <v>1144.201395</v>
      </c>
      <c r="I141" s="574"/>
    </row>
    <row r="142" spans="3:9" ht="12" customHeight="1">
      <c r="C142" s="543" t="s">
        <v>208</v>
      </c>
      <c r="D142" s="542">
        <v>121.04503299999999</v>
      </c>
      <c r="E142" s="789">
        <v>278.920098</v>
      </c>
      <c r="F142" s="554" t="s">
        <v>44</v>
      </c>
      <c r="G142" s="554">
        <v>8.0373E-2</v>
      </c>
      <c r="H142" s="791">
        <f t="shared" si="28"/>
        <v>400.04550399999999</v>
      </c>
      <c r="I142" s="574"/>
    </row>
    <row r="143" spans="3:9" ht="12" customHeight="1">
      <c r="C143" s="543" t="s">
        <v>260</v>
      </c>
      <c r="D143" s="542">
        <v>1.139367</v>
      </c>
      <c r="E143" s="789">
        <v>9.7735750000000099</v>
      </c>
      <c r="F143" s="554" t="s">
        <v>44</v>
      </c>
      <c r="G143" s="554" t="s">
        <v>44</v>
      </c>
      <c r="H143" s="791">
        <f t="shared" si="28"/>
        <v>10.91294200000001</v>
      </c>
      <c r="I143" s="574"/>
    </row>
    <row r="144" spans="3:9" ht="12" customHeight="1">
      <c r="C144" s="543" t="s">
        <v>219</v>
      </c>
      <c r="D144" s="542">
        <v>34.42747</v>
      </c>
      <c r="E144" s="554" t="s">
        <v>44</v>
      </c>
      <c r="F144" s="554" t="s">
        <v>44</v>
      </c>
      <c r="G144" s="554" t="s">
        <v>44</v>
      </c>
      <c r="H144" s="791">
        <f>SUM(D144:G144)</f>
        <v>34.42747</v>
      </c>
      <c r="I144" s="574"/>
    </row>
    <row r="145" spans="3:9" ht="12" customHeight="1">
      <c r="C145" s="543" t="s">
        <v>370</v>
      </c>
      <c r="D145" s="542">
        <v>145.46326099999999</v>
      </c>
      <c r="E145" s="554" t="s">
        <v>44</v>
      </c>
      <c r="F145" s="554" t="s">
        <v>44</v>
      </c>
      <c r="G145" s="554">
        <v>5.3969984999999996</v>
      </c>
      <c r="H145" s="791">
        <f>SUM(D145:G145)</f>
        <v>150.86025949999998</v>
      </c>
      <c r="I145" s="574"/>
    </row>
    <row r="146" spans="3:9" ht="12" customHeight="1">
      <c r="C146" s="543" t="s">
        <v>369</v>
      </c>
      <c r="D146" s="542">
        <v>145.46326099999999</v>
      </c>
      <c r="E146" s="554" t="s">
        <v>44</v>
      </c>
      <c r="F146" s="554" t="s">
        <v>44</v>
      </c>
      <c r="G146" s="554">
        <v>5.3969984999999996</v>
      </c>
      <c r="H146" s="791">
        <f t="shared" ref="H146" si="29">SUM(D146:G146)</f>
        <v>150.86025949999998</v>
      </c>
      <c r="I146" s="574"/>
    </row>
    <row r="147" spans="3:9" ht="12" customHeight="1">
      <c r="C147" s="544" t="s">
        <v>227</v>
      </c>
      <c r="D147" s="790">
        <f>SUM(D132:D133,D137:D146)</f>
        <v>4420.3852509999997</v>
      </c>
      <c r="E147" s="790">
        <f>SUM(E132:E133,E137:E146)</f>
        <v>8874.978133999999</v>
      </c>
      <c r="F147" s="790">
        <f>SUM(F132:F133,F137:F146)</f>
        <v>206.04823999999999</v>
      </c>
      <c r="G147" s="790">
        <f>SUM(G132:G133,G137:G146)</f>
        <v>210.90462499999998</v>
      </c>
      <c r="H147" s="790">
        <f>SUM(H132:H133,H137:H146)</f>
        <v>13712.31625</v>
      </c>
      <c r="I147" s="837"/>
    </row>
    <row r="148" spans="3:9" ht="12" customHeight="1">
      <c r="C148" s="545" t="s">
        <v>348</v>
      </c>
      <c r="D148" s="542">
        <v>1694.8405220000002</v>
      </c>
      <c r="E148" s="789" t="s">
        <v>44</v>
      </c>
      <c r="F148" s="789" t="s">
        <v>44</v>
      </c>
      <c r="G148" s="789" t="s">
        <v>44</v>
      </c>
      <c r="H148" s="789">
        <f>SUM(D148:G148)</f>
        <v>1694.8405220000002</v>
      </c>
      <c r="I148" s="837"/>
    </row>
    <row r="149" spans="3:9" ht="12" customHeight="1">
      <c r="C149" s="546" t="s">
        <v>233</v>
      </c>
      <c r="D149" s="790">
        <f>SUM(D147:D148)</f>
        <v>6115.2257730000001</v>
      </c>
      <c r="E149" s="790">
        <f>SUM(E147:E148)</f>
        <v>8874.978133999999</v>
      </c>
      <c r="F149" s="790">
        <f>SUM(F147:F148)</f>
        <v>206.04823999999999</v>
      </c>
      <c r="G149" s="790">
        <f>SUM(G147:G148)</f>
        <v>210.90462499999998</v>
      </c>
      <c r="H149" s="790">
        <f>SUM(H147:H148)</f>
        <v>15407.156772</v>
      </c>
      <c r="I149" s="837"/>
    </row>
    <row r="150" spans="3:9" ht="12" customHeight="1">
      <c r="D150" s="1107">
        <f>((D149/D128)-1)*100</f>
        <v>0.95449200688231262</v>
      </c>
      <c r="E150" s="1107">
        <f>((E149/E128)-1)*100</f>
        <v>0.37697708848287714</v>
      </c>
      <c r="F150" s="1107">
        <f t="shared" ref="F150:G150" si="30">((F149/F128)-1)*100</f>
        <v>-0.63079080761039297</v>
      </c>
      <c r="G150" s="1107">
        <f t="shared" si="30"/>
        <v>-0.96005638080874922</v>
      </c>
      <c r="H150" s="1107">
        <f>((H149/H128)-1)*100</f>
        <v>0.57310516134478906</v>
      </c>
    </row>
    <row r="151" spans="3:9" ht="12" customHeight="1">
      <c r="C151" s="535" t="s">
        <v>621</v>
      </c>
      <c r="D151" s="537"/>
      <c r="E151" s="412"/>
      <c r="F151" s="537"/>
      <c r="G151" s="538"/>
      <c r="H151" s="547"/>
    </row>
    <row r="152" spans="3:9" ht="12" customHeight="1">
      <c r="C152" s="539"/>
      <c r="D152" s="540" t="s">
        <v>276</v>
      </c>
      <c r="E152" s="540" t="s">
        <v>278</v>
      </c>
      <c r="F152" s="540" t="s">
        <v>232</v>
      </c>
      <c r="G152" s="540" t="s">
        <v>214</v>
      </c>
      <c r="H152" s="540" t="s">
        <v>0</v>
      </c>
    </row>
    <row r="153" spans="3:9" ht="12" customHeight="1">
      <c r="C153" s="541" t="s">
        <v>205</v>
      </c>
      <c r="D153" s="789" t="s">
        <v>44</v>
      </c>
      <c r="E153" s="789">
        <v>3.4808159999999999</v>
      </c>
      <c r="F153" s="789" t="s">
        <v>44</v>
      </c>
      <c r="G153" s="789" t="s">
        <v>44</v>
      </c>
      <c r="H153" s="789">
        <f t="shared" ref="H153:H164" si="31">SUM(D153:G153)</f>
        <v>3.4808159999999999</v>
      </c>
      <c r="I153" s="574"/>
    </row>
    <row r="154" spans="3:9" ht="12" customHeight="1">
      <c r="C154" s="541" t="s">
        <v>4</v>
      </c>
      <c r="D154" s="542">
        <v>221.66149100000001</v>
      </c>
      <c r="E154" s="554" t="s">
        <v>44</v>
      </c>
      <c r="F154" s="554" t="s">
        <v>44</v>
      </c>
      <c r="G154" s="554" t="s">
        <v>44</v>
      </c>
      <c r="H154" s="789">
        <f t="shared" si="31"/>
        <v>221.66149100000001</v>
      </c>
      <c r="I154" s="574"/>
    </row>
    <row r="155" spans="3:9" ht="12" customHeight="1">
      <c r="C155" s="424" t="s">
        <v>215</v>
      </c>
      <c r="D155" s="878">
        <v>282.30966100000001</v>
      </c>
      <c r="E155" s="878">
        <v>1717.4091429999999</v>
      </c>
      <c r="F155" s="878">
        <v>199.02885500000002</v>
      </c>
      <c r="G155" s="878">
        <v>196.786542</v>
      </c>
      <c r="H155" s="878">
        <f t="shared" si="31"/>
        <v>2395.5342009999995</v>
      </c>
      <c r="I155" s="837"/>
    </row>
    <row r="156" spans="3:9" ht="12" customHeight="1">
      <c r="C156" s="424" t="s">
        <v>216</v>
      </c>
      <c r="D156" s="878">
        <v>210.560146</v>
      </c>
      <c r="E156" s="878">
        <v>195.760693</v>
      </c>
      <c r="F156" s="878">
        <v>0.16924700000000001</v>
      </c>
      <c r="G156" s="878">
        <v>9.5903000000000002E-2</v>
      </c>
      <c r="H156" s="878">
        <f t="shared" si="31"/>
        <v>406.58598899999998</v>
      </c>
      <c r="I156" s="837"/>
    </row>
    <row r="157" spans="3:9" ht="12" customHeight="1">
      <c r="C157" s="424" t="s">
        <v>217</v>
      </c>
      <c r="D157" s="879" t="s">
        <v>44</v>
      </c>
      <c r="E157" s="878">
        <v>1387.6066899999998</v>
      </c>
      <c r="F157" s="879" t="s">
        <v>44</v>
      </c>
      <c r="G157" s="879" t="s">
        <v>44</v>
      </c>
      <c r="H157" s="879">
        <f t="shared" si="31"/>
        <v>1387.6066899999998</v>
      </c>
      <c r="I157" s="837"/>
    </row>
    <row r="158" spans="3:9" ht="12" customHeight="1">
      <c r="C158" s="541" t="s">
        <v>218</v>
      </c>
      <c r="D158" s="789">
        <f>SUM(D155:D157)</f>
        <v>492.86980700000004</v>
      </c>
      <c r="E158" s="789">
        <f>SUM(E155:E157)</f>
        <v>3300.7765259999996</v>
      </c>
      <c r="F158" s="789">
        <f>SUM(F155:F157)</f>
        <v>199.19810200000003</v>
      </c>
      <c r="G158" s="789">
        <f>SUM(G155:G157)</f>
        <v>196.88244499999999</v>
      </c>
      <c r="H158" s="789">
        <f t="shared" si="31"/>
        <v>4189.7268799999993</v>
      </c>
      <c r="I158" s="574"/>
    </row>
    <row r="159" spans="3:9" ht="12" customHeight="1">
      <c r="C159" s="541" t="s">
        <v>67</v>
      </c>
      <c r="D159" s="542">
        <v>2412.1366460000004</v>
      </c>
      <c r="E159" s="554">
        <v>3254.2698949999999</v>
      </c>
      <c r="F159" s="554" t="s">
        <v>44</v>
      </c>
      <c r="G159" s="554" t="s">
        <v>44</v>
      </c>
      <c r="H159" s="789">
        <f t="shared" si="31"/>
        <v>5666.4065410000003</v>
      </c>
      <c r="I159" s="574"/>
    </row>
    <row r="160" spans="3:9" ht="12" customHeight="1">
      <c r="C160" s="541" t="s">
        <v>220</v>
      </c>
      <c r="D160" s="542">
        <v>3.9038110000000001</v>
      </c>
      <c r="E160" s="554" t="s">
        <v>44</v>
      </c>
      <c r="F160" s="554" t="s">
        <v>44</v>
      </c>
      <c r="G160" s="554" t="s">
        <v>44</v>
      </c>
      <c r="H160" s="789">
        <f t="shared" si="31"/>
        <v>3.9038110000000001</v>
      </c>
      <c r="I160" s="574"/>
    </row>
    <row r="161" spans="2:44" ht="12" customHeight="1">
      <c r="C161" s="541" t="s">
        <v>206</v>
      </c>
      <c r="D161" s="789" t="s">
        <v>44</v>
      </c>
      <c r="E161" s="789">
        <v>19.540226999999998</v>
      </c>
      <c r="F161" s="789" t="s">
        <v>44</v>
      </c>
      <c r="G161" s="789" t="s">
        <v>44</v>
      </c>
      <c r="H161" s="791">
        <f t="shared" si="31"/>
        <v>19.540226999999998</v>
      </c>
      <c r="I161" s="574"/>
    </row>
    <row r="162" spans="2:44" ht="12" customHeight="1">
      <c r="C162" s="543" t="s">
        <v>207</v>
      </c>
      <c r="D162" s="542">
        <v>3.6409229999999999</v>
      </c>
      <c r="E162" s="789">
        <v>1100.4306100000001</v>
      </c>
      <c r="F162" s="554" t="s">
        <v>44</v>
      </c>
      <c r="G162" s="554" t="s">
        <v>44</v>
      </c>
      <c r="H162" s="791">
        <f t="shared" si="31"/>
        <v>1104.071533</v>
      </c>
      <c r="I162" s="574"/>
    </row>
    <row r="163" spans="2:44" ht="12" customHeight="1">
      <c r="C163" s="543" t="s">
        <v>208</v>
      </c>
      <c r="D163" s="542">
        <v>118.30664</v>
      </c>
      <c r="E163" s="789">
        <v>258.09411</v>
      </c>
      <c r="F163" s="554" t="s">
        <v>44</v>
      </c>
      <c r="G163" s="554">
        <v>7.6706999999999997E-2</v>
      </c>
      <c r="H163" s="791">
        <f t="shared" si="31"/>
        <v>376.47745700000002</v>
      </c>
      <c r="I163" s="574"/>
    </row>
    <row r="164" spans="2:44" ht="12" customHeight="1">
      <c r="C164" s="543" t="s">
        <v>260</v>
      </c>
      <c r="D164" s="542">
        <v>0.62939999999999996</v>
      </c>
      <c r="E164" s="789">
        <v>9.1869809999999994</v>
      </c>
      <c r="F164" s="554" t="s">
        <v>44</v>
      </c>
      <c r="G164" s="554" t="s">
        <v>44</v>
      </c>
      <c r="H164" s="791">
        <f t="shared" si="31"/>
        <v>9.8163809999999998</v>
      </c>
      <c r="I164" s="574"/>
    </row>
    <row r="165" spans="2:44" ht="12" customHeight="1">
      <c r="C165" s="543" t="s">
        <v>219</v>
      </c>
      <c r="D165" s="542">
        <v>33.823183</v>
      </c>
      <c r="E165" s="554" t="s">
        <v>44</v>
      </c>
      <c r="F165" s="554" t="s">
        <v>44</v>
      </c>
      <c r="G165" s="554" t="s">
        <v>44</v>
      </c>
      <c r="H165" s="791">
        <f>SUM(D165:G165)</f>
        <v>33.823183</v>
      </c>
      <c r="I165" s="574"/>
    </row>
    <row r="166" spans="2:44" ht="12" customHeight="1">
      <c r="C166" s="543" t="s">
        <v>370</v>
      </c>
      <c r="D166" s="542">
        <v>114.001848</v>
      </c>
      <c r="E166" s="554" t="s">
        <v>44</v>
      </c>
      <c r="F166" s="554" t="s">
        <v>44</v>
      </c>
      <c r="G166" s="554">
        <v>5.5255555000000003</v>
      </c>
      <c r="H166" s="791">
        <f>SUM(D166:G166)</f>
        <v>119.52740349999999</v>
      </c>
      <c r="I166" s="574"/>
    </row>
    <row r="167" spans="2:44" ht="12" customHeight="1">
      <c r="C167" s="543" t="s">
        <v>369</v>
      </c>
      <c r="D167" s="542">
        <v>114.001848</v>
      </c>
      <c r="E167" s="554" t="s">
        <v>44</v>
      </c>
      <c r="F167" s="554" t="s">
        <v>44</v>
      </c>
      <c r="G167" s="554">
        <v>5.5255555000000003</v>
      </c>
      <c r="H167" s="791">
        <f t="shared" ref="H167" si="32">SUM(D167:G167)</f>
        <v>119.52740349999999</v>
      </c>
      <c r="I167" s="574"/>
    </row>
    <row r="168" spans="2:44" ht="12" customHeight="1">
      <c r="C168" s="544" t="s">
        <v>227</v>
      </c>
      <c r="D168" s="790">
        <f>SUM(D153:D154,D158:D167)</f>
        <v>3514.9755970000001</v>
      </c>
      <c r="E168" s="790">
        <f>SUM(E153:E154,E158:E167)</f>
        <v>7945.7791649999999</v>
      </c>
      <c r="F168" s="790">
        <f>SUM(F153:F154,F158:F167)</f>
        <v>199.19810200000003</v>
      </c>
      <c r="G168" s="790">
        <f>SUM(G153:G154,G158:G167)</f>
        <v>208.01026299999998</v>
      </c>
      <c r="H168" s="790">
        <f>SUM(H153:H154,H158:H167)</f>
        <v>11867.963127000003</v>
      </c>
      <c r="I168" s="837"/>
    </row>
    <row r="169" spans="2:44" ht="12" customHeight="1">
      <c r="C169" s="545" t="s">
        <v>348</v>
      </c>
      <c r="D169" s="542">
        <v>1426.537525</v>
      </c>
      <c r="E169" s="789" t="s">
        <v>44</v>
      </c>
      <c r="F169" s="789" t="s">
        <v>44</v>
      </c>
      <c r="G169" s="789" t="s">
        <v>44</v>
      </c>
      <c r="H169" s="789">
        <f>SUM(D169:G169)</f>
        <v>1426.537525</v>
      </c>
      <c r="I169" s="837"/>
    </row>
    <row r="170" spans="2:44" ht="12" customHeight="1">
      <c r="C170" s="546" t="s">
        <v>233</v>
      </c>
      <c r="D170" s="790">
        <f>SUM(D168:D169)</f>
        <v>4941.5131220000003</v>
      </c>
      <c r="E170" s="790">
        <f>SUM(E168:E169)</f>
        <v>7945.7791649999999</v>
      </c>
      <c r="F170" s="790">
        <f>SUM(F168:F169)</f>
        <v>199.19810200000003</v>
      </c>
      <c r="G170" s="790">
        <f>SUM(G168:G169)</f>
        <v>208.01026299999998</v>
      </c>
      <c r="H170" s="790">
        <f>SUM(H168:H169)</f>
        <v>13294.500652000002</v>
      </c>
      <c r="I170" s="837"/>
    </row>
    <row r="171" spans="2:44" ht="12" customHeight="1">
      <c r="D171" s="1107">
        <f>((D170/D149)-1)*100</f>
        <v>-19.193284018755065</v>
      </c>
      <c r="E171" s="1107">
        <f>((E170/E149)-1)*100</f>
        <v>-10.469873333436642</v>
      </c>
      <c r="F171" s="1107">
        <f>((F170/F149)-1)*100</f>
        <v>-3.3245311874539496</v>
      </c>
      <c r="G171" s="1107">
        <f t="shared" ref="G171" si="33">((G170/G149)-1)*100</f>
        <v>-1.3723558693888305</v>
      </c>
      <c r="H171" s="1107">
        <f>((H170/H149)-1)*100</f>
        <v>-13.712173837546759</v>
      </c>
    </row>
    <row r="172" spans="2:44">
      <c r="B172" s="548"/>
      <c r="C172" s="549" t="s">
        <v>541</v>
      </c>
      <c r="D172" s="549"/>
      <c r="E172" s="549"/>
      <c r="F172" s="549"/>
      <c r="G172" s="549"/>
      <c r="H172" s="549"/>
      <c r="I172" s="549"/>
      <c r="J172" s="549"/>
      <c r="K172" s="549"/>
      <c r="L172" s="549"/>
      <c r="M172" s="549"/>
      <c r="N172" s="549"/>
      <c r="O172" s="549"/>
      <c r="P172" s="549"/>
      <c r="Q172" s="549"/>
      <c r="R172" s="549"/>
      <c r="S172" s="549"/>
      <c r="T172" s="549"/>
      <c r="U172" s="549"/>
      <c r="V172" s="549"/>
      <c r="W172" s="549"/>
    </row>
    <row r="173" spans="2:44" ht="81.75">
      <c r="B173" s="548"/>
      <c r="C173" s="550"/>
      <c r="D173" s="551" t="s">
        <v>273</v>
      </c>
      <c r="E173" s="551" t="s">
        <v>274</v>
      </c>
      <c r="F173" s="551" t="s">
        <v>275</v>
      </c>
      <c r="G173" s="551" t="s">
        <v>276</v>
      </c>
      <c r="H173" s="551" t="s">
        <v>277</v>
      </c>
      <c r="I173" s="551" t="s">
        <v>278</v>
      </c>
      <c r="J173" s="551" t="s">
        <v>279</v>
      </c>
      <c r="K173" s="551" t="s">
        <v>280</v>
      </c>
      <c r="L173" s="551" t="s">
        <v>281</v>
      </c>
      <c r="M173" s="551" t="s">
        <v>282</v>
      </c>
      <c r="N173" s="551" t="s">
        <v>232</v>
      </c>
      <c r="O173" s="551" t="s">
        <v>283</v>
      </c>
      <c r="P173" s="551" t="s">
        <v>284</v>
      </c>
      <c r="Q173" s="551" t="s">
        <v>285</v>
      </c>
      <c r="R173" s="551" t="s">
        <v>133</v>
      </c>
      <c r="S173" s="551" t="s">
        <v>214</v>
      </c>
      <c r="T173" s="551" t="s">
        <v>286</v>
      </c>
      <c r="U173" s="551" t="s">
        <v>287</v>
      </c>
      <c r="V173" s="551" t="s">
        <v>288</v>
      </c>
      <c r="W173" s="552" t="s">
        <v>355</v>
      </c>
      <c r="X173" s="1109" t="s">
        <v>371</v>
      </c>
      <c r="Y173" s="1109" t="s">
        <v>372</v>
      </c>
      <c r="Z173" s="1109"/>
      <c r="AA173" s="785"/>
      <c r="AB173" s="785"/>
      <c r="AC173" s="785"/>
      <c r="AD173" s="785"/>
      <c r="AE173" s="785"/>
      <c r="AF173" s="785"/>
      <c r="AG173" s="785"/>
      <c r="AH173" s="785"/>
      <c r="AI173" s="785"/>
      <c r="AJ173" s="785"/>
      <c r="AK173" s="785"/>
      <c r="AL173" s="785"/>
      <c r="AM173" s="785"/>
      <c r="AN173" s="785"/>
      <c r="AO173" s="785"/>
      <c r="AP173" s="785"/>
      <c r="AQ173" s="785"/>
    </row>
    <row r="174" spans="2:44">
      <c r="B174" s="548"/>
      <c r="C174" s="553" t="s">
        <v>205</v>
      </c>
      <c r="D174" s="554">
        <v>608.52707852800006</v>
      </c>
      <c r="E174" s="554">
        <v>2546.9114290000002</v>
      </c>
      <c r="F174" s="554">
        <v>1916.3031756</v>
      </c>
      <c r="G174" s="554" t="s">
        <v>44</v>
      </c>
      <c r="H174" s="554">
        <v>439.07914099999999</v>
      </c>
      <c r="I174" s="554">
        <v>3.5095189999999996</v>
      </c>
      <c r="J174" s="554">
        <v>229.90395999999998</v>
      </c>
      <c r="K174" s="554">
        <v>622.13793999999996</v>
      </c>
      <c r="L174" s="554">
        <v>5494.1233493999998</v>
      </c>
      <c r="M174" s="554">
        <v>3476.5441340000002</v>
      </c>
      <c r="N174" s="554" t="s">
        <v>44</v>
      </c>
      <c r="O174" s="554">
        <v>1095.8329693839999</v>
      </c>
      <c r="P174" s="554">
        <v>7055.2354156000001</v>
      </c>
      <c r="Q174" s="554">
        <v>152.932547</v>
      </c>
      <c r="R174" s="554">
        <v>96.991486999999992</v>
      </c>
      <c r="S174" s="554" t="s">
        <v>44</v>
      </c>
      <c r="T174" s="554">
        <v>82.256695999999991</v>
      </c>
      <c r="U174" s="554">
        <v>510.41778499999998</v>
      </c>
      <c r="V174" s="554">
        <v>388.30863900000003</v>
      </c>
      <c r="W174" s="554">
        <f t="shared" ref="W174:W180" si="34">SUM(D174:V174)</f>
        <v>24719.015265512</v>
      </c>
      <c r="X174" s="870">
        <f>SUM(D174:F174,H174,J174:M174,O174:R174,T174:V174)</f>
        <v>24715.505746512001</v>
      </c>
      <c r="Y174" s="870">
        <f>SUM(G174,I174,N174,S174)</f>
        <v>3.5095189999999996</v>
      </c>
      <c r="Z174" s="1107"/>
      <c r="AA174" s="560"/>
      <c r="AB174" s="560"/>
      <c r="AC174" s="560"/>
      <c r="AD174" s="560"/>
      <c r="AE174" s="560"/>
      <c r="AF174" s="560"/>
      <c r="AG174" s="560"/>
      <c r="AH174" s="560"/>
      <c r="AI174" s="786"/>
      <c r="AJ174" s="560"/>
      <c r="AK174" s="560"/>
      <c r="AL174" s="560"/>
      <c r="AM174" s="560"/>
      <c r="AN174" s="560"/>
      <c r="AO174" s="560"/>
      <c r="AP174" s="560"/>
      <c r="AQ174" s="560"/>
      <c r="AR174" s="560"/>
    </row>
    <row r="175" spans="2:44">
      <c r="B175" s="548"/>
      <c r="C175" s="553" t="s">
        <v>397</v>
      </c>
      <c r="D175" s="554">
        <v>107.323718472</v>
      </c>
      <c r="E175" s="554">
        <v>109.722308</v>
      </c>
      <c r="F175" s="554">
        <v>8.2607504000000009</v>
      </c>
      <c r="G175" s="554" t="s">
        <v>44</v>
      </c>
      <c r="H175" s="554">
        <v>814.04141900000002</v>
      </c>
      <c r="I175" s="554" t="s">
        <v>44</v>
      </c>
      <c r="J175" s="554">
        <v>260.41194000000002</v>
      </c>
      <c r="K175" s="554">
        <v>42.846559999999997</v>
      </c>
      <c r="L175" s="554">
        <v>161.73527687000001</v>
      </c>
      <c r="M175" s="554">
        <v>94.472954999999999</v>
      </c>
      <c r="N175" s="554" t="s">
        <v>44</v>
      </c>
      <c r="O175" s="554">
        <v>4.6844809999999999</v>
      </c>
      <c r="P175" s="554">
        <v>42.005647599999996</v>
      </c>
      <c r="Q175" s="554" t="s">
        <v>44</v>
      </c>
      <c r="R175" s="554" t="s">
        <v>44</v>
      </c>
      <c r="S175" s="554" t="s">
        <v>44</v>
      </c>
      <c r="T175" s="554" t="s">
        <v>44</v>
      </c>
      <c r="U175" s="554" t="s">
        <v>44</v>
      </c>
      <c r="V175" s="554" t="s">
        <v>44</v>
      </c>
      <c r="W175" s="554">
        <f t="shared" si="34"/>
        <v>1645.5050563419998</v>
      </c>
      <c r="X175" s="870">
        <f t="shared" ref="X175:X188" si="35">SUM(D175:F175,H175,J175:M175,O175:R175,T175:V175)</f>
        <v>1645.5050563419998</v>
      </c>
      <c r="Y175" s="870">
        <f t="shared" ref="Y175:Y188" si="36">SUM(G175,I175,N175,S175)</f>
        <v>0</v>
      </c>
      <c r="Z175" s="1107"/>
      <c r="AA175" s="560"/>
      <c r="AB175" s="560"/>
      <c r="AC175" s="560"/>
      <c r="AD175" s="560"/>
      <c r="AE175" s="560"/>
      <c r="AF175" s="560"/>
      <c r="AG175" s="560"/>
      <c r="AH175" s="560"/>
      <c r="AI175" s="786"/>
      <c r="AJ175" s="560"/>
      <c r="AK175" s="560"/>
      <c r="AL175" s="560"/>
      <c r="AM175" s="560"/>
      <c r="AN175" s="560"/>
      <c r="AO175" s="560"/>
      <c r="AP175" s="560"/>
      <c r="AQ175" s="560"/>
      <c r="AR175" s="560"/>
    </row>
    <row r="176" spans="2:44">
      <c r="B176" s="548"/>
      <c r="C176" s="553" t="s">
        <v>3</v>
      </c>
      <c r="D176" s="554" t="s">
        <v>44</v>
      </c>
      <c r="E176" s="554" t="s">
        <v>44</v>
      </c>
      <c r="F176" s="554" t="s">
        <v>44</v>
      </c>
      <c r="G176" s="554" t="s">
        <v>44</v>
      </c>
      <c r="H176" s="554">
        <v>8056.1628200000005</v>
      </c>
      <c r="I176" s="554" t="s">
        <v>44</v>
      </c>
      <c r="J176" s="554" t="s">
        <v>44</v>
      </c>
      <c r="K176" s="554">
        <v>7892.0727879999995</v>
      </c>
      <c r="L176" s="554" t="s">
        <v>44</v>
      </c>
      <c r="M176" s="554">
        <v>23560.519215999997</v>
      </c>
      <c r="N176" s="554" t="s">
        <v>44</v>
      </c>
      <c r="O176" s="554">
        <v>16315.471951</v>
      </c>
      <c r="P176" s="554" t="s">
        <v>44</v>
      </c>
      <c r="Q176" s="554" t="s">
        <v>44</v>
      </c>
      <c r="R176" s="554" t="s">
        <v>44</v>
      </c>
      <c r="S176" s="554" t="s">
        <v>44</v>
      </c>
      <c r="T176" s="554" t="s">
        <v>44</v>
      </c>
      <c r="U176" s="554" t="s">
        <v>44</v>
      </c>
      <c r="V176" s="554" t="s">
        <v>44</v>
      </c>
      <c r="W176" s="554">
        <f t="shared" si="34"/>
        <v>55824.226774999996</v>
      </c>
      <c r="X176" s="870">
        <f t="shared" si="35"/>
        <v>55824.226774999996</v>
      </c>
      <c r="Y176" s="870">
        <f t="shared" si="36"/>
        <v>0</v>
      </c>
      <c r="Z176" s="1107"/>
      <c r="AA176" s="560"/>
      <c r="AB176" s="786"/>
      <c r="AC176" s="560"/>
      <c r="AD176" s="560"/>
      <c r="AE176" s="560"/>
      <c r="AF176" s="560"/>
      <c r="AG176" s="560"/>
      <c r="AH176" s="560"/>
      <c r="AI176" s="560"/>
      <c r="AJ176" s="560"/>
      <c r="AK176" s="560"/>
      <c r="AL176" s="560"/>
      <c r="AM176" s="560"/>
      <c r="AN176" s="560"/>
      <c r="AO176" s="560"/>
      <c r="AP176" s="560"/>
      <c r="AQ176" s="560"/>
      <c r="AR176" s="560"/>
    </row>
    <row r="177" spans="2:45">
      <c r="B177" s="548"/>
      <c r="C177" s="553" t="s">
        <v>4</v>
      </c>
      <c r="D177" s="554">
        <v>2874.5691979999997</v>
      </c>
      <c r="E177" s="554">
        <v>1451.37988</v>
      </c>
      <c r="F177" s="554">
        <v>3545.4257579999999</v>
      </c>
      <c r="G177" s="554">
        <v>1999.939695</v>
      </c>
      <c r="H177" s="554" t="s">
        <v>44</v>
      </c>
      <c r="I177" s="554" t="s">
        <v>44</v>
      </c>
      <c r="J177" s="554" t="s">
        <v>44</v>
      </c>
      <c r="K177" s="554" t="s">
        <v>44</v>
      </c>
      <c r="L177" s="554">
        <v>333.263036</v>
      </c>
      <c r="M177" s="554" t="s">
        <v>44</v>
      </c>
      <c r="N177" s="554" t="s">
        <v>44</v>
      </c>
      <c r="O177" s="554" t="s">
        <v>44</v>
      </c>
      <c r="P177" s="554">
        <v>2466.0598309999996</v>
      </c>
      <c r="Q177" s="554" t="s">
        <v>44</v>
      </c>
      <c r="R177" s="554" t="s">
        <v>44</v>
      </c>
      <c r="S177" s="554" t="s">
        <v>44</v>
      </c>
      <c r="T177" s="554" t="s">
        <v>44</v>
      </c>
      <c r="U177" s="554" t="s">
        <v>44</v>
      </c>
      <c r="V177" s="554" t="s">
        <v>44</v>
      </c>
      <c r="W177" s="554">
        <f t="shared" si="34"/>
        <v>12670.637397999999</v>
      </c>
      <c r="X177" s="870">
        <f t="shared" si="35"/>
        <v>10670.697702999998</v>
      </c>
      <c r="Y177" s="870">
        <f t="shared" si="36"/>
        <v>1999.939695</v>
      </c>
      <c r="Z177" s="1107"/>
      <c r="AA177" s="786"/>
      <c r="AB177" s="560"/>
      <c r="AC177" s="560"/>
      <c r="AD177" s="560"/>
      <c r="AE177" s="560"/>
      <c r="AF177" s="560"/>
      <c r="AG177" s="560"/>
      <c r="AH177" s="560"/>
      <c r="AI177" s="560"/>
      <c r="AJ177" s="560"/>
      <c r="AK177" s="560"/>
      <c r="AL177" s="560"/>
      <c r="AM177" s="560"/>
      <c r="AN177" s="560"/>
      <c r="AO177" s="560"/>
      <c r="AP177" s="560"/>
      <c r="AQ177" s="560"/>
      <c r="AR177" s="560"/>
    </row>
    <row r="178" spans="2:45">
      <c r="B178" s="548"/>
      <c r="C178" s="553" t="s">
        <v>66</v>
      </c>
      <c r="D178" s="554" t="s">
        <v>44</v>
      </c>
      <c r="E178" s="554" t="s">
        <v>44</v>
      </c>
      <c r="F178" s="554" t="s">
        <v>44</v>
      </c>
      <c r="G178" s="554">
        <v>921.62529500000005</v>
      </c>
      <c r="H178" s="554">
        <v>-9.9999999999999995E-7</v>
      </c>
      <c r="I178" s="554">
        <v>4367.8920990000006</v>
      </c>
      <c r="J178" s="554" t="s">
        <v>44</v>
      </c>
      <c r="K178" s="554" t="s">
        <v>44</v>
      </c>
      <c r="L178" s="554" t="s">
        <v>44</v>
      </c>
      <c r="M178" s="554" t="s">
        <v>44</v>
      </c>
      <c r="N178" s="554">
        <v>206.04823999999999</v>
      </c>
      <c r="O178" s="554" t="s">
        <v>44</v>
      </c>
      <c r="P178" s="554" t="s">
        <v>44</v>
      </c>
      <c r="Q178" s="554" t="s">
        <v>44</v>
      </c>
      <c r="R178" s="554" t="s">
        <v>44</v>
      </c>
      <c r="S178" s="554">
        <v>200.03025500000001</v>
      </c>
      <c r="T178" s="554" t="s">
        <v>44</v>
      </c>
      <c r="U178" s="554" t="s">
        <v>44</v>
      </c>
      <c r="V178" s="554" t="s">
        <v>44</v>
      </c>
      <c r="W178" s="554">
        <f t="shared" si="34"/>
        <v>5695.5958880000007</v>
      </c>
      <c r="X178" s="870">
        <f t="shared" si="35"/>
        <v>-9.9999999999999995E-7</v>
      </c>
      <c r="Y178" s="870">
        <f t="shared" si="36"/>
        <v>5695.5958890000002</v>
      </c>
      <c r="Z178" s="1107"/>
      <c r="AA178" s="560"/>
      <c r="AB178" s="560"/>
      <c r="AC178" s="786"/>
      <c r="AD178" s="560"/>
      <c r="AE178" s="560"/>
      <c r="AF178" s="560"/>
      <c r="AG178" s="560"/>
      <c r="AH178" s="560"/>
      <c r="AI178" s="560"/>
      <c r="AJ178" s="560"/>
      <c r="AK178" s="560"/>
      <c r="AL178" s="560"/>
      <c r="AM178" s="560"/>
      <c r="AN178" s="560"/>
      <c r="AO178" s="560"/>
      <c r="AP178" s="560"/>
      <c r="AQ178" s="560"/>
      <c r="AR178" s="560"/>
    </row>
    <row r="179" spans="2:45">
      <c r="B179" s="548"/>
      <c r="C179" s="553" t="s">
        <v>67</v>
      </c>
      <c r="D179" s="554">
        <v>12941.320755000001</v>
      </c>
      <c r="E179" s="554">
        <v>2082.9749539999998</v>
      </c>
      <c r="F179" s="554">
        <v>2209.4074259999998</v>
      </c>
      <c r="G179" s="554">
        <v>1045.1970490000001</v>
      </c>
      <c r="H179" s="554">
        <v>4644.8233700000001</v>
      </c>
      <c r="I179" s="554">
        <v>3053.51755</v>
      </c>
      <c r="J179" s="554" t="s">
        <v>44</v>
      </c>
      <c r="K179" s="554">
        <v>1488.0818689999999</v>
      </c>
      <c r="L179" s="554" t="s">
        <v>44</v>
      </c>
      <c r="M179" s="554">
        <v>8763.5389829999986</v>
      </c>
      <c r="N179" s="554" t="s">
        <v>44</v>
      </c>
      <c r="O179" s="554" t="s">
        <v>44</v>
      </c>
      <c r="P179" s="554">
        <v>3455.5005610000003</v>
      </c>
      <c r="Q179" s="554">
        <v>1222.4732590000001</v>
      </c>
      <c r="R179" s="554" t="s">
        <v>44</v>
      </c>
      <c r="S179" s="554" t="s">
        <v>44</v>
      </c>
      <c r="T179" s="554">
        <v>6812.3239620000004</v>
      </c>
      <c r="U179" s="554">
        <v>3048.0867330000001</v>
      </c>
      <c r="V179" s="554">
        <v>4474.723747</v>
      </c>
      <c r="W179" s="554">
        <f t="shared" si="34"/>
        <v>55241.970217999988</v>
      </c>
      <c r="X179" s="870">
        <f t="shared" si="35"/>
        <v>51143.255619000003</v>
      </c>
      <c r="Y179" s="870">
        <f t="shared" si="36"/>
        <v>4098.7145989999999</v>
      </c>
      <c r="Z179" s="1107"/>
      <c r="AA179" s="560"/>
      <c r="AB179" s="560"/>
      <c r="AC179" s="560"/>
      <c r="AD179" s="560"/>
      <c r="AE179" s="560"/>
      <c r="AF179" s="560"/>
      <c r="AG179" s="560"/>
      <c r="AH179" s="560"/>
      <c r="AI179" s="560"/>
      <c r="AJ179" s="786"/>
      <c r="AK179" s="560"/>
      <c r="AL179" s="560"/>
      <c r="AM179" s="560"/>
      <c r="AN179" s="560"/>
      <c r="AO179" s="560"/>
      <c r="AP179" s="560"/>
      <c r="AQ179" s="560"/>
      <c r="AR179" s="560"/>
    </row>
    <row r="180" spans="2:45">
      <c r="B180" s="548"/>
      <c r="C180" s="553" t="s">
        <v>206</v>
      </c>
      <c r="D180" s="554" t="s">
        <v>44</v>
      </c>
      <c r="E180" s="554" t="s">
        <v>44</v>
      </c>
      <c r="F180" s="554" t="s">
        <v>44</v>
      </c>
      <c r="G180" s="554" t="s">
        <v>44</v>
      </c>
      <c r="H180" s="554" t="s">
        <v>44</v>
      </c>
      <c r="I180" s="554">
        <v>23.248718</v>
      </c>
      <c r="J180" s="554" t="s">
        <v>44</v>
      </c>
      <c r="K180" s="554" t="s">
        <v>44</v>
      </c>
      <c r="L180" s="554" t="s">
        <v>44</v>
      </c>
      <c r="M180" s="554" t="s">
        <v>44</v>
      </c>
      <c r="N180" s="554" t="s">
        <v>44</v>
      </c>
      <c r="O180" s="554" t="s">
        <v>44</v>
      </c>
      <c r="P180" s="554" t="s">
        <v>44</v>
      </c>
      <c r="Q180" s="554" t="s">
        <v>44</v>
      </c>
      <c r="R180" s="554" t="s">
        <v>44</v>
      </c>
      <c r="S180" s="554" t="s">
        <v>44</v>
      </c>
      <c r="T180" s="554" t="s">
        <v>44</v>
      </c>
      <c r="U180" s="554" t="s">
        <v>44</v>
      </c>
      <c r="V180" s="554" t="s">
        <v>44</v>
      </c>
      <c r="W180" s="554">
        <f t="shared" si="34"/>
        <v>23.248718</v>
      </c>
      <c r="X180" s="870">
        <f t="shared" si="35"/>
        <v>0</v>
      </c>
      <c r="Y180" s="870">
        <f t="shared" si="36"/>
        <v>23.248718</v>
      </c>
      <c r="Z180" s="1107"/>
      <c r="AA180" s="560"/>
      <c r="AB180" s="560"/>
      <c r="AC180" s="560"/>
      <c r="AD180" s="560"/>
      <c r="AE180" s="560"/>
      <c r="AF180" s="560"/>
      <c r="AG180" s="560"/>
      <c r="AH180" s="560"/>
      <c r="AI180" s="560"/>
      <c r="AJ180" s="560"/>
      <c r="AK180" s="560"/>
      <c r="AL180" s="560"/>
      <c r="AM180" s="560"/>
      <c r="AN180" s="560"/>
      <c r="AO180" s="560"/>
      <c r="AP180" s="560"/>
      <c r="AQ180" s="560"/>
      <c r="AR180" s="560"/>
    </row>
    <row r="181" spans="2:45">
      <c r="B181" s="548"/>
      <c r="C181" s="553" t="s">
        <v>207</v>
      </c>
      <c r="D181" s="554">
        <v>6849.146068</v>
      </c>
      <c r="E181" s="554">
        <v>5360.4630880000004</v>
      </c>
      <c r="F181" s="554">
        <v>1185.9513489999999</v>
      </c>
      <c r="G181" s="554">
        <v>6.0848199999999997</v>
      </c>
      <c r="H181" s="554">
        <v>2573.7643110000004</v>
      </c>
      <c r="I181" s="554">
        <v>1138.116575</v>
      </c>
      <c r="J181" s="554">
        <v>72.912354999999991</v>
      </c>
      <c r="K181" s="554">
        <v>8524.252144</v>
      </c>
      <c r="L181" s="554">
        <v>12456.885193</v>
      </c>
      <c r="M181" s="554">
        <v>3052.8779989999998</v>
      </c>
      <c r="N181" s="554" t="s">
        <v>44</v>
      </c>
      <c r="O181" s="554">
        <v>91.370704000000003</v>
      </c>
      <c r="P181" s="554">
        <v>8706.7693639999998</v>
      </c>
      <c r="Q181" s="554">
        <v>975.14605500000005</v>
      </c>
      <c r="R181" s="554" t="s">
        <v>44</v>
      </c>
      <c r="S181" s="554" t="s">
        <v>44</v>
      </c>
      <c r="T181" s="554">
        <v>524.57987000000003</v>
      </c>
      <c r="U181" s="554">
        <v>2397.5924070000001</v>
      </c>
      <c r="V181" s="554">
        <v>329.143597</v>
      </c>
      <c r="W181" s="554">
        <f t="shared" ref="W181:W187" si="37">SUM(D181:V181)</f>
        <v>54245.055898999999</v>
      </c>
      <c r="X181" s="870">
        <f t="shared" si="35"/>
        <v>53100.854504000003</v>
      </c>
      <c r="Y181" s="870">
        <f t="shared" si="36"/>
        <v>1144.201395</v>
      </c>
      <c r="Z181" s="1107"/>
      <c r="AA181" s="560"/>
      <c r="AB181" s="560"/>
      <c r="AC181" s="560"/>
      <c r="AD181" s="560"/>
      <c r="AE181" s="560"/>
      <c r="AF181" s="560"/>
      <c r="AG181" s="560"/>
      <c r="AH181" s="560"/>
      <c r="AI181" s="560"/>
      <c r="AJ181" s="560"/>
      <c r="AK181" s="560"/>
      <c r="AL181" s="560"/>
      <c r="AM181" s="560"/>
      <c r="AN181" s="560"/>
      <c r="AO181" s="560"/>
      <c r="AP181" s="560"/>
      <c r="AQ181" s="560"/>
      <c r="AR181" s="560"/>
    </row>
    <row r="182" spans="2:45">
      <c r="B182" s="548"/>
      <c r="C182" s="553" t="s">
        <v>208</v>
      </c>
      <c r="D182" s="554">
        <v>1763.316546</v>
      </c>
      <c r="E182" s="554">
        <v>328.12453099999999</v>
      </c>
      <c r="F182" s="554">
        <v>0.468169</v>
      </c>
      <c r="G182" s="554">
        <v>121.04503299999999</v>
      </c>
      <c r="H182" s="554">
        <v>540.961142</v>
      </c>
      <c r="I182" s="554">
        <v>278.920098</v>
      </c>
      <c r="J182" s="554">
        <v>2.0740129999999999</v>
      </c>
      <c r="K182" s="554">
        <v>1969.5148359999998</v>
      </c>
      <c r="L182" s="554">
        <v>864.25749499999995</v>
      </c>
      <c r="M182" s="554">
        <v>410.85935899999998</v>
      </c>
      <c r="N182" s="554" t="s">
        <v>44</v>
      </c>
      <c r="O182" s="554">
        <v>1194.242017</v>
      </c>
      <c r="P182" s="554">
        <v>20.293183000000003</v>
      </c>
      <c r="Q182" s="554">
        <v>139.55488</v>
      </c>
      <c r="R182" s="554">
        <v>91.676293999999999</v>
      </c>
      <c r="S182" s="554">
        <v>8.0373E-2</v>
      </c>
      <c r="T182" s="554">
        <v>1184.823169</v>
      </c>
      <c r="U182" s="554">
        <v>311.12923999999998</v>
      </c>
      <c r="V182" s="554">
        <v>30.678502999999999</v>
      </c>
      <c r="W182" s="554">
        <f t="shared" si="37"/>
        <v>9252.0188809999981</v>
      </c>
      <c r="X182" s="870">
        <f t="shared" si="35"/>
        <v>8851.9733769999984</v>
      </c>
      <c r="Y182" s="870">
        <f t="shared" si="36"/>
        <v>400.04550399999999</v>
      </c>
      <c r="Z182" s="1107"/>
      <c r="AA182" s="560"/>
      <c r="AB182" s="560"/>
      <c r="AC182" s="560"/>
      <c r="AD182" s="560"/>
      <c r="AE182" s="560"/>
      <c r="AF182" s="560"/>
      <c r="AG182" s="560"/>
      <c r="AH182" s="560"/>
      <c r="AI182" s="560"/>
      <c r="AJ182" s="560"/>
      <c r="AK182" s="560"/>
      <c r="AL182" s="560"/>
      <c r="AM182" s="786"/>
      <c r="AN182" s="560"/>
      <c r="AO182" s="560"/>
      <c r="AP182" s="560"/>
      <c r="AQ182" s="560"/>
      <c r="AR182" s="560"/>
    </row>
    <row r="183" spans="2:45">
      <c r="B183" s="548"/>
      <c r="C183" s="553" t="s">
        <v>209</v>
      </c>
      <c r="D183" s="554">
        <v>2239.979241</v>
      </c>
      <c r="E183" s="554" t="s">
        <v>44</v>
      </c>
      <c r="F183" s="554" t="s">
        <v>44</v>
      </c>
      <c r="G183" s="554" t="s">
        <v>44</v>
      </c>
      <c r="H183" s="554">
        <v>87.782623000000001</v>
      </c>
      <c r="I183" s="554" t="s">
        <v>44</v>
      </c>
      <c r="J183" s="554" t="s">
        <v>44</v>
      </c>
      <c r="K183" s="554">
        <v>723.96888200000001</v>
      </c>
      <c r="L183" s="554" t="s">
        <v>44</v>
      </c>
      <c r="M183" s="554">
        <v>28.856235000000002</v>
      </c>
      <c r="N183" s="554" t="s">
        <v>44</v>
      </c>
      <c r="O183" s="554">
        <v>2043.335562</v>
      </c>
      <c r="P183" s="554" t="s">
        <v>44</v>
      </c>
      <c r="Q183" s="554" t="s">
        <v>44</v>
      </c>
      <c r="R183" s="554" t="s">
        <v>44</v>
      </c>
      <c r="S183" s="554" t="s">
        <v>44</v>
      </c>
      <c r="T183" s="554">
        <v>42.508601999999996</v>
      </c>
      <c r="U183" s="554" t="s">
        <v>44</v>
      </c>
      <c r="V183" s="554" t="s">
        <v>44</v>
      </c>
      <c r="W183" s="554">
        <f t="shared" si="37"/>
        <v>5166.4311450000005</v>
      </c>
      <c r="X183" s="870">
        <f t="shared" si="35"/>
        <v>5166.4311450000005</v>
      </c>
      <c r="Y183" s="870">
        <f t="shared" si="36"/>
        <v>0</v>
      </c>
      <c r="Z183" s="1107"/>
      <c r="AA183" s="560"/>
      <c r="AB183" s="560"/>
      <c r="AC183" s="560"/>
      <c r="AD183" s="560"/>
      <c r="AE183" s="560"/>
      <c r="AF183" s="560"/>
      <c r="AG183" s="560"/>
      <c r="AH183" s="560"/>
      <c r="AI183" s="560"/>
      <c r="AJ183" s="560"/>
      <c r="AK183" s="560"/>
      <c r="AL183" s="560"/>
      <c r="AM183" s="560"/>
      <c r="AN183" s="560"/>
      <c r="AO183" s="560"/>
      <c r="AP183" s="560"/>
      <c r="AQ183" s="560"/>
      <c r="AR183" s="560"/>
    </row>
    <row r="184" spans="2:45">
      <c r="B184" s="548"/>
      <c r="C184" s="553" t="s">
        <v>260</v>
      </c>
      <c r="D184" s="554">
        <v>1428.9951389999999</v>
      </c>
      <c r="E184" s="554">
        <v>57.642563000000003</v>
      </c>
      <c r="F184" s="554">
        <v>255.52084599999998</v>
      </c>
      <c r="G184" s="554">
        <v>1.139367</v>
      </c>
      <c r="H184" s="554">
        <v>35.938586999999998</v>
      </c>
      <c r="I184" s="554">
        <v>9.773575000000001</v>
      </c>
      <c r="J184" s="554">
        <v>72.909684999999996</v>
      </c>
      <c r="K184" s="554">
        <v>275.06766899999997</v>
      </c>
      <c r="L184" s="554">
        <v>271.95207900000003</v>
      </c>
      <c r="M184" s="554">
        <v>155.41232300000001</v>
      </c>
      <c r="N184" s="554" t="s">
        <v>44</v>
      </c>
      <c r="O184" s="554">
        <v>233.488392</v>
      </c>
      <c r="P184" s="554">
        <v>257.88558499999999</v>
      </c>
      <c r="Q184" s="554">
        <v>6.8119219999999991</v>
      </c>
      <c r="R184" s="554">
        <v>162.571606</v>
      </c>
      <c r="S184" s="554" t="s">
        <v>44</v>
      </c>
      <c r="T184" s="554">
        <v>46.567340999999999</v>
      </c>
      <c r="U184" s="554">
        <v>292.374281</v>
      </c>
      <c r="V184" s="554">
        <v>53.664268999999997</v>
      </c>
      <c r="W184" s="554">
        <f t="shared" si="37"/>
        <v>3617.7152289999999</v>
      </c>
      <c r="X184" s="870">
        <f t="shared" si="35"/>
        <v>3606.802287</v>
      </c>
      <c r="Y184" s="870">
        <f t="shared" si="36"/>
        <v>10.912942000000001</v>
      </c>
      <c r="Z184" s="1107"/>
      <c r="AA184" s="560"/>
      <c r="AB184" s="560"/>
      <c r="AC184" s="560"/>
      <c r="AD184" s="560"/>
      <c r="AE184" s="560"/>
      <c r="AF184" s="560"/>
      <c r="AG184" s="560"/>
      <c r="AH184" s="560"/>
      <c r="AI184" s="560"/>
      <c r="AJ184" s="560"/>
      <c r="AK184" s="560"/>
      <c r="AL184" s="560"/>
      <c r="AM184" s="560"/>
      <c r="AN184" s="560"/>
      <c r="AO184" s="560"/>
      <c r="AP184" s="560"/>
      <c r="AQ184" s="560"/>
      <c r="AR184" s="560"/>
    </row>
    <row r="185" spans="2:45">
      <c r="B185" s="548"/>
      <c r="C185" s="553" t="s">
        <v>219</v>
      </c>
      <c r="D185" s="554">
        <v>5196.1051749999997</v>
      </c>
      <c r="E185" s="554">
        <v>3038.4455839999996</v>
      </c>
      <c r="F185" s="554">
        <v>358.82596100000001</v>
      </c>
      <c r="G185" s="554">
        <v>34.42747</v>
      </c>
      <c r="H185" s="554">
        <v>1616.6030800000001</v>
      </c>
      <c r="I185" s="554" t="s">
        <v>44</v>
      </c>
      <c r="J185" s="554">
        <v>1583.3344010000001</v>
      </c>
      <c r="K185" s="554">
        <v>1311.4678409999999</v>
      </c>
      <c r="L185" s="554">
        <v>2820.453156</v>
      </c>
      <c r="M185" s="554">
        <v>5383.192489</v>
      </c>
      <c r="N185" s="554" t="s">
        <v>44</v>
      </c>
      <c r="O185" s="554">
        <v>53.929693</v>
      </c>
      <c r="P185" s="554">
        <v>2520.2165110000001</v>
      </c>
      <c r="Q185" s="554">
        <v>85.782925000000006</v>
      </c>
      <c r="R185" s="554">
        <v>844.18293299999993</v>
      </c>
      <c r="S185" s="554" t="s">
        <v>44</v>
      </c>
      <c r="T185" s="554">
        <v>1779.42471</v>
      </c>
      <c r="U185" s="554">
        <v>909.88024100000007</v>
      </c>
      <c r="V185" s="554">
        <v>2078.8668790000002</v>
      </c>
      <c r="W185" s="554">
        <f t="shared" si="37"/>
        <v>29615.139048999998</v>
      </c>
      <c r="X185" s="870">
        <f t="shared" si="35"/>
        <v>29580.711578999995</v>
      </c>
      <c r="Y185" s="870">
        <f t="shared" si="36"/>
        <v>34.42747</v>
      </c>
      <c r="Z185" s="1107"/>
      <c r="AA185" s="560"/>
      <c r="AB185" s="560"/>
      <c r="AC185" s="560"/>
      <c r="AD185" s="560"/>
      <c r="AE185" s="560"/>
      <c r="AF185" s="560"/>
      <c r="AG185" s="560"/>
      <c r="AH185" s="560"/>
      <c r="AI185" s="560"/>
      <c r="AJ185" s="560"/>
      <c r="AK185" s="560"/>
      <c r="AL185" s="560"/>
      <c r="AM185" s="560"/>
      <c r="AN185" s="560"/>
      <c r="AO185" s="560"/>
      <c r="AP185" s="560"/>
      <c r="AQ185" s="560"/>
      <c r="AR185" s="560"/>
    </row>
    <row r="186" spans="2:45">
      <c r="B186" s="548"/>
      <c r="C186" s="553" t="s">
        <v>370</v>
      </c>
      <c r="D186" s="554">
        <v>5.4454009999999995</v>
      </c>
      <c r="E186" s="554">
        <v>376.11670299999997</v>
      </c>
      <c r="F186" s="554">
        <v>639.28295800000001</v>
      </c>
      <c r="G186" s="554">
        <v>145.46326099999999</v>
      </c>
      <c r="H186" s="554">
        <v>59.737607000000004</v>
      </c>
      <c r="I186" s="554" t="s">
        <v>44</v>
      </c>
      <c r="J186" s="554">
        <v>37.915873500000004</v>
      </c>
      <c r="K186" s="554" t="s">
        <v>44</v>
      </c>
      <c r="L186" s="554" t="s">
        <v>44</v>
      </c>
      <c r="M186" s="554">
        <v>143.91106150000002</v>
      </c>
      <c r="N186" s="554" t="s">
        <v>44</v>
      </c>
      <c r="O186" s="554" t="s">
        <v>44</v>
      </c>
      <c r="P186" s="554">
        <v>165.92364550000002</v>
      </c>
      <c r="Q186" s="554" t="s">
        <v>44</v>
      </c>
      <c r="R186" s="554">
        <v>83.303767999999991</v>
      </c>
      <c r="S186" s="554">
        <v>5.3969984999999996</v>
      </c>
      <c r="T186" s="554" t="s">
        <v>44</v>
      </c>
      <c r="U186" s="554" t="s">
        <v>44</v>
      </c>
      <c r="V186" s="554">
        <v>559.96603000000005</v>
      </c>
      <c r="W186" s="554">
        <f>SUM(D186:V186)</f>
        <v>2222.463307</v>
      </c>
      <c r="X186" s="870">
        <f t="shared" si="35"/>
        <v>2071.6030474999998</v>
      </c>
      <c r="Y186" s="870">
        <f t="shared" si="36"/>
        <v>150.86025949999998</v>
      </c>
      <c r="Z186" s="1107"/>
      <c r="AA186" s="560"/>
      <c r="AB186" s="560"/>
      <c r="AC186" s="560"/>
      <c r="AD186" s="560"/>
      <c r="AE186" s="560"/>
      <c r="AF186" s="560"/>
      <c r="AG186" s="560"/>
      <c r="AH186" s="560"/>
      <c r="AI186" s="560"/>
      <c r="AJ186" s="560"/>
      <c r="AK186" s="560"/>
      <c r="AL186" s="560"/>
      <c r="AM186" s="560"/>
      <c r="AN186" s="560"/>
      <c r="AO186" s="560"/>
      <c r="AP186" s="560"/>
      <c r="AQ186" s="560"/>
      <c r="AR186" s="560"/>
    </row>
    <row r="187" spans="2:45">
      <c r="B187" s="548"/>
      <c r="C187" s="553" t="s">
        <v>369</v>
      </c>
      <c r="D187" s="554" t="s">
        <v>44</v>
      </c>
      <c r="E187" s="554" t="s">
        <v>44</v>
      </c>
      <c r="F187" s="554" t="s">
        <v>44</v>
      </c>
      <c r="G187" s="554">
        <v>145.46326099999999</v>
      </c>
      <c r="H187" s="554" t="s">
        <v>44</v>
      </c>
      <c r="I187" s="554" t="s">
        <v>44</v>
      </c>
      <c r="J187" s="554">
        <v>37.915873500000004</v>
      </c>
      <c r="K187" s="554" t="s">
        <v>44</v>
      </c>
      <c r="L187" s="554" t="s">
        <v>44</v>
      </c>
      <c r="M187" s="554">
        <v>136.77803549999999</v>
      </c>
      <c r="N187" s="554" t="s">
        <v>44</v>
      </c>
      <c r="O187" s="554" t="s">
        <v>44</v>
      </c>
      <c r="P187" s="554">
        <v>165.92364449999999</v>
      </c>
      <c r="Q187" s="554" t="s">
        <v>44</v>
      </c>
      <c r="R187" s="554">
        <v>83.303767999999991</v>
      </c>
      <c r="S187" s="554">
        <v>5.3969984999999996</v>
      </c>
      <c r="T187" s="554" t="s">
        <v>44</v>
      </c>
      <c r="U187" s="554" t="s">
        <v>44</v>
      </c>
      <c r="V187" s="554">
        <v>315.03216900000001</v>
      </c>
      <c r="W187" s="554">
        <f t="shared" si="37"/>
        <v>889.81375000000003</v>
      </c>
      <c r="X187" s="870">
        <f t="shared" si="35"/>
        <v>738.95349050000004</v>
      </c>
      <c r="Y187" s="870">
        <f t="shared" si="36"/>
        <v>150.86025949999998</v>
      </c>
      <c r="Z187" s="1107"/>
      <c r="AA187" s="560"/>
      <c r="AB187" s="560"/>
      <c r="AC187" s="560"/>
      <c r="AD187" s="560"/>
      <c r="AE187" s="560"/>
      <c r="AF187" s="560"/>
      <c r="AG187" s="560"/>
      <c r="AH187" s="560"/>
      <c r="AI187" s="560"/>
      <c r="AJ187" s="560"/>
      <c r="AK187" s="560"/>
      <c r="AL187" s="560"/>
      <c r="AM187" s="560"/>
      <c r="AN187" s="560"/>
      <c r="AO187" s="560"/>
      <c r="AP187" s="560"/>
      <c r="AQ187" s="560"/>
      <c r="AR187" s="560"/>
    </row>
    <row r="188" spans="2:45">
      <c r="B188" s="548"/>
      <c r="C188" s="555" t="s">
        <v>227</v>
      </c>
      <c r="D188" s="557">
        <f t="shared" ref="D188:W188" si="38">SUM(D174:D187)</f>
        <v>34014.728319999995</v>
      </c>
      <c r="E188" s="557">
        <f t="shared" ref="E188:F188" si="39">SUM(E174:E187)</f>
        <v>15351.781039999998</v>
      </c>
      <c r="F188" s="557">
        <f t="shared" si="39"/>
        <v>10119.446393</v>
      </c>
      <c r="G188" s="557">
        <f t="shared" ref="G188:I188" si="40">SUM(G174:G187)</f>
        <v>4420.3852509999997</v>
      </c>
      <c r="H188" s="557">
        <f t="shared" si="40"/>
        <v>18868.894099000001</v>
      </c>
      <c r="I188" s="557">
        <f t="shared" si="40"/>
        <v>8874.978133999999</v>
      </c>
      <c r="J188" s="557">
        <f t="shared" ref="J188:Q188" si="41">SUM(J174:J187)</f>
        <v>2297.3781010000002</v>
      </c>
      <c r="K188" s="557">
        <f t="shared" si="41"/>
        <v>22849.410529000001</v>
      </c>
      <c r="L188" s="557">
        <f t="shared" si="41"/>
        <v>22402.66958527</v>
      </c>
      <c r="M188" s="557">
        <f t="shared" si="41"/>
        <v>45206.96278999999</v>
      </c>
      <c r="N188" s="557">
        <f t="shared" si="41"/>
        <v>206.04823999999999</v>
      </c>
      <c r="O188" s="557">
        <f t="shared" si="41"/>
        <v>21032.355769383998</v>
      </c>
      <c r="P188" s="557">
        <f t="shared" si="41"/>
        <v>24855.8133882</v>
      </c>
      <c r="Q188" s="557">
        <f t="shared" si="41"/>
        <v>2582.7015880000004</v>
      </c>
      <c r="R188" s="557">
        <f t="shared" ref="R188:V188" si="42">SUM(R174:R187)</f>
        <v>1362.0298559999999</v>
      </c>
      <c r="S188" s="557">
        <f t="shared" si="42"/>
        <v>210.90462500000001</v>
      </c>
      <c r="T188" s="557">
        <f t="shared" si="42"/>
        <v>10472.484349999999</v>
      </c>
      <c r="U188" s="557">
        <f t="shared" si="42"/>
        <v>7469.4806870000002</v>
      </c>
      <c r="V188" s="557">
        <f t="shared" si="42"/>
        <v>8230.3838329999999</v>
      </c>
      <c r="W188" s="556">
        <f t="shared" si="38"/>
        <v>260828.83657885395</v>
      </c>
      <c r="X188" s="870">
        <f t="shared" si="35"/>
        <v>247116.52032885404</v>
      </c>
      <c r="Y188" s="870">
        <f t="shared" si="36"/>
        <v>13712.316249999998</v>
      </c>
      <c r="Z188" s="1107"/>
      <c r="AA188" s="560"/>
      <c r="AB188" s="560"/>
      <c r="AC188" s="560"/>
      <c r="AD188" s="560"/>
      <c r="AE188" s="560"/>
      <c r="AF188" s="560"/>
      <c r="AG188" s="560"/>
      <c r="AH188" s="560"/>
      <c r="AI188" s="560"/>
      <c r="AJ188" s="560"/>
      <c r="AK188" s="560"/>
      <c r="AL188" s="560"/>
      <c r="AM188" s="560"/>
      <c r="AN188" s="560"/>
      <c r="AO188" s="560"/>
      <c r="AP188" s="560"/>
      <c r="AQ188" s="560"/>
      <c r="AR188" s="560"/>
      <c r="AS188" s="560"/>
    </row>
    <row r="189" spans="2:45">
      <c r="B189" s="548"/>
      <c r="C189" s="553" t="s">
        <v>292</v>
      </c>
      <c r="D189" s="554">
        <v>-157.493021</v>
      </c>
      <c r="E189" s="554">
        <v>-166.33647300000001</v>
      </c>
      <c r="F189" s="554">
        <v>-12.338201</v>
      </c>
      <c r="G189" s="554" t="s">
        <v>44</v>
      </c>
      <c r="H189" s="554">
        <v>-1083.1125749999999</v>
      </c>
      <c r="I189" s="554" t="s">
        <v>44</v>
      </c>
      <c r="J189" s="554">
        <v>-390.91580699999997</v>
      </c>
      <c r="K189" s="554">
        <v>-61.020177245999996</v>
      </c>
      <c r="L189" s="554">
        <v>-649.86677099999997</v>
      </c>
      <c r="M189" s="554">
        <v>-174.85968499999998</v>
      </c>
      <c r="N189" s="554" t="s">
        <v>44</v>
      </c>
      <c r="O189" s="554">
        <v>-18.01878</v>
      </c>
      <c r="P189" s="554">
        <v>-313.34913299999999</v>
      </c>
      <c r="Q189" s="554" t="s">
        <v>44</v>
      </c>
      <c r="R189" s="554" t="s">
        <v>44</v>
      </c>
      <c r="S189" s="554" t="s">
        <v>44</v>
      </c>
      <c r="T189" s="554" t="s">
        <v>44</v>
      </c>
      <c r="U189" s="554" t="s">
        <v>44</v>
      </c>
      <c r="V189" s="554" t="s">
        <v>44</v>
      </c>
      <c r="W189" s="554">
        <f>SUM(D189:V189)</f>
        <v>-3027.310623246</v>
      </c>
      <c r="X189" s="870">
        <f t="shared" ref="X189:X191" si="43">SUM(D189:F189,H189,J189:M189,O189:R189,T189:V189)</f>
        <v>-3027.310623246</v>
      </c>
      <c r="Y189" s="870">
        <f t="shared" ref="Y189:Y191" si="44">SUM(G189,I189,N189,S189)</f>
        <v>0</v>
      </c>
      <c r="Z189" s="484"/>
    </row>
    <row r="190" spans="2:45">
      <c r="B190" s="548"/>
      <c r="C190" s="553" t="s">
        <v>293</v>
      </c>
      <c r="D190" s="554">
        <v>6013.4668700000002</v>
      </c>
      <c r="E190" s="554">
        <v>-4376.6265519999997</v>
      </c>
      <c r="F190" s="554">
        <v>-714.01270399999999</v>
      </c>
      <c r="G190" s="554">
        <v>1694.8405220000002</v>
      </c>
      <c r="H190" s="554">
        <v>9424.4505200000003</v>
      </c>
      <c r="I190" s="554" t="s">
        <v>44</v>
      </c>
      <c r="J190" s="554">
        <v>2281.8385929999999</v>
      </c>
      <c r="K190" s="554">
        <v>-10653.17433</v>
      </c>
      <c r="L190" s="554">
        <v>-7570.5796519999994</v>
      </c>
      <c r="M190" s="554">
        <v>1993.3810060000001</v>
      </c>
      <c r="N190" s="554" t="s">
        <v>44</v>
      </c>
      <c r="O190" s="554">
        <v>-16048.017949999999</v>
      </c>
      <c r="P190" s="554">
        <v>-6093.1612350000005</v>
      </c>
      <c r="Q190" s="554">
        <v>-881.39406499999996</v>
      </c>
      <c r="R190" s="554">
        <v>27093.174369</v>
      </c>
      <c r="S190" s="554" t="s">
        <v>44</v>
      </c>
      <c r="T190" s="554">
        <v>-1036.0622450000001</v>
      </c>
      <c r="U190" s="554">
        <v>-2319.7845790000001</v>
      </c>
      <c r="V190" s="554">
        <v>8053.9864859999998</v>
      </c>
      <c r="W190" s="554">
        <f>SUM(D190:V190)</f>
        <v>6862.3250540000026</v>
      </c>
      <c r="X190" s="870">
        <f t="shared" si="43"/>
        <v>5167.4845320000004</v>
      </c>
      <c r="Y190" s="870">
        <f t="shared" si="44"/>
        <v>1694.8405220000002</v>
      </c>
      <c r="Z190" s="484"/>
    </row>
    <row r="191" spans="2:45">
      <c r="B191" s="548"/>
      <c r="C191" s="550" t="s">
        <v>35</v>
      </c>
      <c r="D191" s="559">
        <f t="shared" ref="D191" si="45">SUM(D188:D190)</f>
        <v>39870.702168999997</v>
      </c>
      <c r="E191" s="559">
        <f t="shared" ref="E191:F191" si="46">SUM(E188:E190)</f>
        <v>10808.818014999999</v>
      </c>
      <c r="F191" s="559">
        <f t="shared" si="46"/>
        <v>9393.095487999999</v>
      </c>
      <c r="G191" s="559">
        <f t="shared" ref="G191:I191" si="47">SUM(G188:G190)</f>
        <v>6115.2257730000001</v>
      </c>
      <c r="H191" s="559">
        <f t="shared" si="47"/>
        <v>27210.232044000004</v>
      </c>
      <c r="I191" s="559">
        <f t="shared" si="47"/>
        <v>8874.978133999999</v>
      </c>
      <c r="J191" s="559">
        <f t="shared" ref="J191:Q191" si="48">SUM(J188:J190)</f>
        <v>4188.3008870000003</v>
      </c>
      <c r="K191" s="559">
        <f t="shared" si="48"/>
        <v>12135.216021754002</v>
      </c>
      <c r="L191" s="559">
        <f t="shared" si="48"/>
        <v>14182.223162269998</v>
      </c>
      <c r="M191" s="559">
        <f t="shared" si="48"/>
        <v>47025.484110999991</v>
      </c>
      <c r="N191" s="559">
        <f t="shared" si="48"/>
        <v>206.04823999999999</v>
      </c>
      <c r="O191" s="559">
        <f t="shared" si="48"/>
        <v>4966.3190393839996</v>
      </c>
      <c r="P191" s="559">
        <f t="shared" si="48"/>
        <v>18449.303020200001</v>
      </c>
      <c r="Q191" s="559">
        <f t="shared" si="48"/>
        <v>1701.3075230000004</v>
      </c>
      <c r="R191" s="559">
        <f t="shared" ref="R191:V191" si="49">SUM(R188:R190)</f>
        <v>28455.204225000001</v>
      </c>
      <c r="S191" s="559">
        <f t="shared" si="49"/>
        <v>210.90462500000001</v>
      </c>
      <c r="T191" s="559">
        <f t="shared" si="49"/>
        <v>9436.4221049999978</v>
      </c>
      <c r="U191" s="559">
        <f t="shared" si="49"/>
        <v>5149.6961080000001</v>
      </c>
      <c r="V191" s="559">
        <f t="shared" si="49"/>
        <v>16284.370319</v>
      </c>
      <c r="W191" s="558">
        <f>W188+W189+W190</f>
        <v>264663.85100960796</v>
      </c>
      <c r="X191" s="870">
        <f t="shared" si="43"/>
        <v>249256.694237608</v>
      </c>
      <c r="Y191" s="870">
        <f t="shared" si="44"/>
        <v>15407.156771999998</v>
      </c>
      <c r="Z191" s="484"/>
    </row>
    <row r="192" spans="2:45">
      <c r="B192" s="548"/>
      <c r="C192" s="548"/>
      <c r="D192" s="1108">
        <f>SUM(D174,D180:D184,D187)</f>
        <v>12889.964072528002</v>
      </c>
      <c r="E192" s="1108">
        <f t="shared" ref="E192:W192" si="50">SUM(E174,E180:E184,E187)</f>
        <v>8293.1416109999991</v>
      </c>
      <c r="F192" s="1108">
        <f t="shared" si="50"/>
        <v>3358.2435396000001</v>
      </c>
      <c r="G192" s="1108">
        <f t="shared" si="50"/>
        <v>273.73248100000001</v>
      </c>
      <c r="H192" s="1108">
        <f t="shared" si="50"/>
        <v>3677.5258040000008</v>
      </c>
      <c r="I192" s="1108">
        <f t="shared" si="50"/>
        <v>1453.568485</v>
      </c>
      <c r="J192" s="1108">
        <f t="shared" si="50"/>
        <v>415.7158864999999</v>
      </c>
      <c r="K192" s="1108">
        <f t="shared" si="50"/>
        <v>12114.941471</v>
      </c>
      <c r="L192" s="1108">
        <f t="shared" si="50"/>
        <v>19087.218116399999</v>
      </c>
      <c r="M192" s="1108">
        <f t="shared" si="50"/>
        <v>7261.3280854999994</v>
      </c>
      <c r="N192" s="1108">
        <f t="shared" si="50"/>
        <v>0</v>
      </c>
      <c r="O192" s="1108">
        <f t="shared" si="50"/>
        <v>4658.2696443840005</v>
      </c>
      <c r="P192" s="1108">
        <f t="shared" si="50"/>
        <v>16206.1071921</v>
      </c>
      <c r="Q192" s="1108">
        <f t="shared" si="50"/>
        <v>1274.4454040000001</v>
      </c>
      <c r="R192" s="1108">
        <f t="shared" si="50"/>
        <v>434.54315499999996</v>
      </c>
      <c r="S192" s="1108">
        <f t="shared" si="50"/>
        <v>5.4773714999999994</v>
      </c>
      <c r="T192" s="1108">
        <f t="shared" si="50"/>
        <v>1880.735678</v>
      </c>
      <c r="U192" s="1108">
        <f t="shared" si="50"/>
        <v>3511.5137129999998</v>
      </c>
      <c r="V192" s="1108">
        <f t="shared" si="50"/>
        <v>1116.8271770000001</v>
      </c>
      <c r="W192" s="1108">
        <f t="shared" si="50"/>
        <v>97913.298887511992</v>
      </c>
      <c r="X192" s="870">
        <f>SUM(X174,X180:X184,X187)</f>
        <v>96180.520550012006</v>
      </c>
      <c r="Y192" s="484"/>
      <c r="Z192" s="484"/>
    </row>
    <row r="193" spans="3:45">
      <c r="C193" s="549" t="s">
        <v>566</v>
      </c>
      <c r="D193" s="573"/>
      <c r="E193" s="573"/>
      <c r="F193" s="573"/>
      <c r="G193" s="573"/>
      <c r="H193" s="573"/>
      <c r="I193" s="573"/>
      <c r="J193" s="573"/>
      <c r="K193" s="573"/>
      <c r="L193" s="573"/>
      <c r="M193" s="573"/>
      <c r="N193" s="549"/>
      <c r="O193" s="573"/>
      <c r="P193" s="573"/>
      <c r="Q193" s="573"/>
      <c r="R193" s="573"/>
      <c r="S193" s="573"/>
      <c r="T193" s="573"/>
      <c r="U193" s="573"/>
      <c r="V193" s="573"/>
      <c r="W193" s="873">
        <f>SUM(W175:W179,W185:W186)</f>
        <v>162915.53769134198</v>
      </c>
      <c r="X193" s="870">
        <f>SUM(X175:X179,X185:X186)</f>
        <v>150935.999778842</v>
      </c>
      <c r="Y193" s="484"/>
      <c r="Z193" s="484"/>
    </row>
    <row r="194" spans="3:45" ht="81.75">
      <c r="C194" s="550"/>
      <c r="D194" s="551" t="s">
        <v>273</v>
      </c>
      <c r="E194" s="551" t="s">
        <v>274</v>
      </c>
      <c r="F194" s="551" t="s">
        <v>275</v>
      </c>
      <c r="G194" s="551" t="s">
        <v>276</v>
      </c>
      <c r="H194" s="551" t="s">
        <v>277</v>
      </c>
      <c r="I194" s="551" t="s">
        <v>278</v>
      </c>
      <c r="J194" s="551" t="s">
        <v>279</v>
      </c>
      <c r="K194" s="551" t="s">
        <v>280</v>
      </c>
      <c r="L194" s="551" t="s">
        <v>281</v>
      </c>
      <c r="M194" s="551" t="s">
        <v>282</v>
      </c>
      <c r="N194" s="551" t="s">
        <v>232</v>
      </c>
      <c r="O194" s="551" t="s">
        <v>283</v>
      </c>
      <c r="P194" s="551" t="s">
        <v>284</v>
      </c>
      <c r="Q194" s="551" t="s">
        <v>285</v>
      </c>
      <c r="R194" s="551" t="s">
        <v>133</v>
      </c>
      <c r="S194" s="551" t="s">
        <v>214</v>
      </c>
      <c r="T194" s="551" t="s">
        <v>286</v>
      </c>
      <c r="U194" s="551" t="s">
        <v>287</v>
      </c>
      <c r="V194" s="551" t="s">
        <v>288</v>
      </c>
      <c r="W194" s="552" t="s">
        <v>355</v>
      </c>
      <c r="X194" s="1109" t="s">
        <v>371</v>
      </c>
      <c r="Y194" s="1109" t="s">
        <v>372</v>
      </c>
      <c r="Z194" s="1109"/>
      <c r="AA194" s="785"/>
      <c r="AC194" s="785"/>
      <c r="AD194" s="785"/>
      <c r="AE194" s="785"/>
      <c r="AF194" s="785"/>
      <c r="AG194" s="785"/>
      <c r="AH194" s="785"/>
      <c r="AI194" s="785"/>
      <c r="AJ194" s="785"/>
      <c r="AK194" s="785"/>
      <c r="AL194" s="785"/>
      <c r="AM194" s="785"/>
      <c r="AN194" s="785"/>
      <c r="AO194" s="785"/>
      <c r="AP194" s="785"/>
      <c r="AQ194" s="785"/>
    </row>
    <row r="195" spans="3:45">
      <c r="C195" s="553" t="s">
        <v>205</v>
      </c>
      <c r="D195" s="554">
        <v>544.47978095199994</v>
      </c>
      <c r="E195" s="554">
        <v>3466.0291649999999</v>
      </c>
      <c r="F195" s="554">
        <v>1492.261139</v>
      </c>
      <c r="G195" s="554" t="s">
        <v>44</v>
      </c>
      <c r="H195" s="554">
        <v>430.29688500000003</v>
      </c>
      <c r="I195" s="554">
        <v>3.4808159999999999</v>
      </c>
      <c r="J195" s="554">
        <v>190.78648000000001</v>
      </c>
      <c r="K195" s="554">
        <v>688.98274600000002</v>
      </c>
      <c r="L195" s="554">
        <v>8027.1490297199998</v>
      </c>
      <c r="M195" s="554">
        <v>5134.5609170000007</v>
      </c>
      <c r="N195" s="554" t="s">
        <v>44</v>
      </c>
      <c r="O195" s="554">
        <v>1470.909393854</v>
      </c>
      <c r="P195" s="554">
        <v>7917.2938184000004</v>
      </c>
      <c r="Q195" s="554">
        <v>139.546774</v>
      </c>
      <c r="R195" s="554">
        <v>124.57411999999999</v>
      </c>
      <c r="S195" s="554" t="s">
        <v>44</v>
      </c>
      <c r="T195" s="554">
        <v>93.114356000000001</v>
      </c>
      <c r="U195" s="554">
        <v>539.52754000000004</v>
      </c>
      <c r="V195" s="554">
        <v>351.26052600000003</v>
      </c>
      <c r="W195" s="554">
        <f t="shared" ref="W195:W208" si="51">SUM(D195:V195)</f>
        <v>30614.253486925998</v>
      </c>
      <c r="X195" s="870">
        <f>SUM(D195:F195,H195,J195:M195,O195:R195,T195:V195)</f>
        <v>30610.772670925995</v>
      </c>
      <c r="Y195" s="870">
        <f>SUM(G195,I195,N195,S195)</f>
        <v>3.4808159999999999</v>
      </c>
      <c r="Z195" s="1107"/>
      <c r="AA195" s="572"/>
      <c r="AB195" s="560"/>
      <c r="AC195" s="560"/>
      <c r="AD195" s="846"/>
      <c r="AE195" s="846"/>
      <c r="AF195" s="560"/>
      <c r="AG195" s="560"/>
      <c r="AH195" s="560"/>
      <c r="AI195" s="560"/>
      <c r="AJ195" s="560"/>
      <c r="AK195" s="560"/>
      <c r="AL195" s="560"/>
      <c r="AM195" s="560"/>
      <c r="AN195" s="560"/>
      <c r="AO195" s="560"/>
      <c r="AP195" s="560"/>
      <c r="AQ195" s="560"/>
      <c r="AR195" s="572"/>
    </row>
    <row r="196" spans="3:45">
      <c r="C196" s="553" t="s">
        <v>397</v>
      </c>
      <c r="D196" s="554">
        <v>224.24611004799999</v>
      </c>
      <c r="E196" s="554">
        <v>231.13484199999999</v>
      </c>
      <c r="F196" s="554">
        <v>10.652130999999999</v>
      </c>
      <c r="G196" s="554" t="s">
        <v>44</v>
      </c>
      <c r="H196" s="554">
        <v>1333.907361</v>
      </c>
      <c r="I196" s="554" t="s">
        <v>44</v>
      </c>
      <c r="J196" s="554">
        <v>372.53057000000001</v>
      </c>
      <c r="K196" s="554">
        <v>26.533919000000001</v>
      </c>
      <c r="L196" s="554">
        <v>330.77202620999998</v>
      </c>
      <c r="M196" s="554">
        <v>174.98311699999999</v>
      </c>
      <c r="N196" s="554" t="s">
        <v>44</v>
      </c>
      <c r="O196" s="554">
        <v>22.13112636</v>
      </c>
      <c r="P196" s="554">
        <v>21.2095156</v>
      </c>
      <c r="Q196" s="554" t="s">
        <v>44</v>
      </c>
      <c r="R196" s="554" t="s">
        <v>44</v>
      </c>
      <c r="S196" s="554" t="s">
        <v>44</v>
      </c>
      <c r="T196" s="554" t="s">
        <v>44</v>
      </c>
      <c r="U196" s="554" t="s">
        <v>44</v>
      </c>
      <c r="V196" s="554" t="s">
        <v>44</v>
      </c>
      <c r="W196" s="554">
        <f t="shared" si="51"/>
        <v>2748.1007182180006</v>
      </c>
      <c r="X196" s="870">
        <f t="shared" ref="X196:X209" si="52">SUM(D196:F196,H196,J196:M196,O196:R196,T196:V196)</f>
        <v>2748.1007182180006</v>
      </c>
      <c r="Y196" s="870">
        <f t="shared" ref="Y196:Y209" si="53">SUM(G196,I196,N196,S196)</f>
        <v>0</v>
      </c>
      <c r="Z196" s="1110"/>
      <c r="AA196" s="572"/>
      <c r="AB196" s="560"/>
      <c r="AC196" s="560"/>
      <c r="AD196" s="846"/>
      <c r="AE196" s="846"/>
      <c r="AF196" s="560"/>
      <c r="AG196" s="560"/>
      <c r="AH196" s="560"/>
      <c r="AI196" s="560"/>
      <c r="AJ196" s="560"/>
      <c r="AK196" s="560"/>
      <c r="AL196" s="560"/>
      <c r="AM196" s="560"/>
      <c r="AN196" s="560"/>
      <c r="AO196" s="560"/>
      <c r="AP196" s="560"/>
      <c r="AQ196" s="560"/>
      <c r="AR196" s="572"/>
    </row>
    <row r="197" spans="3:45">
      <c r="C197" s="553" t="s">
        <v>3</v>
      </c>
      <c r="D197" s="554" t="s">
        <v>44</v>
      </c>
      <c r="E197" s="554" t="s">
        <v>44</v>
      </c>
      <c r="F197" s="554" t="s">
        <v>44</v>
      </c>
      <c r="G197" s="554" t="s">
        <v>44</v>
      </c>
      <c r="H197" s="554">
        <v>8892.0276889999986</v>
      </c>
      <c r="I197" s="554" t="s">
        <v>44</v>
      </c>
      <c r="J197" s="554" t="s">
        <v>44</v>
      </c>
      <c r="K197" s="554">
        <v>7715.1184790000007</v>
      </c>
      <c r="L197" s="554" t="s">
        <v>44</v>
      </c>
      <c r="M197" s="554">
        <v>23886.899638999999</v>
      </c>
      <c r="N197" s="554" t="s">
        <v>44</v>
      </c>
      <c r="O197" s="554">
        <v>15262.729104</v>
      </c>
      <c r="P197" s="554" t="s">
        <v>44</v>
      </c>
      <c r="Q197" s="554" t="s">
        <v>44</v>
      </c>
      <c r="R197" s="554" t="s">
        <v>44</v>
      </c>
      <c r="S197" s="554" t="s">
        <v>44</v>
      </c>
      <c r="T197" s="554" t="s">
        <v>44</v>
      </c>
      <c r="U197" s="554" t="s">
        <v>44</v>
      </c>
      <c r="V197" s="554" t="s">
        <v>44</v>
      </c>
      <c r="W197" s="554">
        <f t="shared" si="51"/>
        <v>55756.774911</v>
      </c>
      <c r="X197" s="870">
        <f t="shared" si="52"/>
        <v>55756.774911</v>
      </c>
      <c r="Y197" s="870">
        <f t="shared" si="53"/>
        <v>0</v>
      </c>
      <c r="Z197" s="1110"/>
      <c r="AA197" s="572"/>
      <c r="AB197" s="560"/>
      <c r="AD197" s="846"/>
      <c r="AE197" s="846"/>
      <c r="AF197" s="560"/>
      <c r="AG197" s="560"/>
      <c r="AH197" s="560"/>
      <c r="AI197" s="560"/>
      <c r="AJ197" s="560"/>
      <c r="AK197" s="560"/>
      <c r="AL197" s="560"/>
      <c r="AM197" s="560"/>
      <c r="AN197" s="560"/>
      <c r="AO197" s="560"/>
      <c r="AP197" s="560"/>
      <c r="AQ197" s="560"/>
      <c r="AR197" s="572"/>
      <c r="AS197" s="560"/>
    </row>
    <row r="198" spans="3:45">
      <c r="C198" s="553" t="s">
        <v>4</v>
      </c>
      <c r="D198" s="554">
        <v>179.12049500000001</v>
      </c>
      <c r="E198" s="554">
        <v>151.04222399999998</v>
      </c>
      <c r="F198" s="554">
        <v>2827.176477</v>
      </c>
      <c r="G198" s="554">
        <v>221.66149100000001</v>
      </c>
      <c r="H198" s="554" t="s">
        <v>44</v>
      </c>
      <c r="I198" s="554" t="s">
        <v>44</v>
      </c>
      <c r="J198" s="554" t="s">
        <v>44</v>
      </c>
      <c r="K198" s="554" t="s">
        <v>44</v>
      </c>
      <c r="L198" s="554">
        <v>298.63436700000005</v>
      </c>
      <c r="M198" s="554" t="s">
        <v>44</v>
      </c>
      <c r="N198" s="554" t="s">
        <v>44</v>
      </c>
      <c r="O198" s="554" t="s">
        <v>44</v>
      </c>
      <c r="P198" s="554">
        <v>1344.0821559999999</v>
      </c>
      <c r="Q198" s="554" t="s">
        <v>44</v>
      </c>
      <c r="R198" s="554" t="s">
        <v>44</v>
      </c>
      <c r="S198" s="554" t="s">
        <v>44</v>
      </c>
      <c r="T198" s="554" t="s">
        <v>44</v>
      </c>
      <c r="U198" s="554" t="s">
        <v>44</v>
      </c>
      <c r="V198" s="554" t="s">
        <v>44</v>
      </c>
      <c r="W198" s="554">
        <f t="shared" si="51"/>
        <v>5021.7172099999998</v>
      </c>
      <c r="X198" s="870">
        <f t="shared" si="52"/>
        <v>4800.055719</v>
      </c>
      <c r="Y198" s="870">
        <f t="shared" si="53"/>
        <v>221.66149100000001</v>
      </c>
      <c r="Z198" s="1110"/>
      <c r="AA198" s="572"/>
      <c r="AB198" s="560"/>
      <c r="AC198" s="560"/>
      <c r="AD198" s="846"/>
      <c r="AE198" s="846"/>
      <c r="AF198" s="560"/>
      <c r="AG198" s="560"/>
      <c r="AH198" s="560"/>
      <c r="AI198" s="560"/>
      <c r="AJ198" s="560"/>
      <c r="AK198" s="560"/>
      <c r="AL198" s="560"/>
      <c r="AM198" s="560"/>
      <c r="AN198" s="560"/>
      <c r="AO198" s="560"/>
      <c r="AP198" s="560"/>
      <c r="AQ198" s="560"/>
      <c r="AR198" s="572"/>
    </row>
    <row r="199" spans="3:45">
      <c r="C199" s="553" t="s">
        <v>66</v>
      </c>
      <c r="D199" s="554" t="s">
        <v>44</v>
      </c>
      <c r="E199" s="554" t="s">
        <v>44</v>
      </c>
      <c r="F199" s="554" t="s">
        <v>44</v>
      </c>
      <c r="G199" s="554">
        <v>496.773618</v>
      </c>
      <c r="H199" s="554" t="s">
        <v>44</v>
      </c>
      <c r="I199" s="554">
        <v>3300.7765260000001</v>
      </c>
      <c r="J199" s="554" t="s">
        <v>44</v>
      </c>
      <c r="K199" s="554" t="s">
        <v>44</v>
      </c>
      <c r="L199" s="554" t="s">
        <v>44</v>
      </c>
      <c r="M199" s="554" t="s">
        <v>44</v>
      </c>
      <c r="N199" s="554">
        <v>199.19810200000001</v>
      </c>
      <c r="O199" s="554" t="s">
        <v>44</v>
      </c>
      <c r="P199" s="554" t="s">
        <v>44</v>
      </c>
      <c r="Q199" s="554" t="s">
        <v>44</v>
      </c>
      <c r="R199" s="554" t="s">
        <v>44</v>
      </c>
      <c r="S199" s="554">
        <v>196.88244500000002</v>
      </c>
      <c r="T199" s="554" t="s">
        <v>44</v>
      </c>
      <c r="U199" s="554" t="s">
        <v>44</v>
      </c>
      <c r="V199" s="554" t="s">
        <v>44</v>
      </c>
      <c r="W199" s="554">
        <f t="shared" si="51"/>
        <v>4193.6306910000003</v>
      </c>
      <c r="X199" s="870">
        <f t="shared" si="52"/>
        <v>0</v>
      </c>
      <c r="Y199" s="870">
        <f t="shared" si="53"/>
        <v>4193.6306910000003</v>
      </c>
      <c r="Z199" s="1110"/>
      <c r="AA199" s="572"/>
      <c r="AB199" s="560"/>
      <c r="AC199" s="560"/>
      <c r="AD199" s="846"/>
      <c r="AE199" s="846"/>
      <c r="AF199" s="560"/>
      <c r="AG199" s="560"/>
      <c r="AH199" s="560"/>
      <c r="AI199" s="560"/>
      <c r="AJ199" s="560"/>
      <c r="AK199" s="560"/>
      <c r="AL199" s="560"/>
      <c r="AM199" s="560"/>
      <c r="AN199" s="560"/>
      <c r="AO199" s="560"/>
      <c r="AP199" s="560"/>
      <c r="AQ199" s="560"/>
      <c r="AR199" s="572"/>
    </row>
    <row r="200" spans="3:45">
      <c r="C200" s="553" t="s">
        <v>67</v>
      </c>
      <c r="D200" s="554">
        <v>8151.99838</v>
      </c>
      <c r="E200" s="554">
        <v>2226.4868810000003</v>
      </c>
      <c r="F200" s="554">
        <v>2513.1851850000003</v>
      </c>
      <c r="G200" s="554">
        <v>2412.1366460000004</v>
      </c>
      <c r="H200" s="554">
        <v>4080.5276409999997</v>
      </c>
      <c r="I200" s="554">
        <v>3254.2698949999999</v>
      </c>
      <c r="J200" s="554" t="s">
        <v>44</v>
      </c>
      <c r="K200" s="554">
        <v>2050.0789169999998</v>
      </c>
      <c r="L200" s="554" t="s">
        <v>44</v>
      </c>
      <c r="M200" s="554">
        <v>5263.5539450000006</v>
      </c>
      <c r="N200" s="554" t="s">
        <v>44</v>
      </c>
      <c r="O200" s="554" t="s">
        <v>44</v>
      </c>
      <c r="P200" s="554">
        <v>2212.326262</v>
      </c>
      <c r="Q200" s="554">
        <v>635.10530000000006</v>
      </c>
      <c r="R200" s="554" t="s">
        <v>44</v>
      </c>
      <c r="S200" s="554" t="s">
        <v>44</v>
      </c>
      <c r="T200" s="554">
        <v>6129.6527040000001</v>
      </c>
      <c r="U200" s="554">
        <v>2265.9167929999999</v>
      </c>
      <c r="V200" s="554">
        <v>2827.7211710000001</v>
      </c>
      <c r="W200" s="554">
        <f t="shared" si="51"/>
        <v>44022.959719999992</v>
      </c>
      <c r="X200" s="870">
        <f t="shared" si="52"/>
        <v>38356.553178999995</v>
      </c>
      <c r="Y200" s="870">
        <f t="shared" si="53"/>
        <v>5666.4065410000003</v>
      </c>
      <c r="Z200" s="1110"/>
      <c r="AA200" s="572"/>
      <c r="AB200" s="560"/>
      <c r="AD200" s="846"/>
      <c r="AE200" s="846"/>
      <c r="AF200" s="560"/>
      <c r="AG200" s="560"/>
      <c r="AH200" s="560"/>
      <c r="AI200" s="560"/>
      <c r="AJ200" s="560"/>
      <c r="AK200" s="560"/>
      <c r="AL200" s="560"/>
      <c r="AM200" s="560"/>
      <c r="AN200" s="560"/>
      <c r="AO200" s="560"/>
      <c r="AP200" s="560"/>
      <c r="AQ200" s="560"/>
      <c r="AR200" s="572"/>
      <c r="AS200" s="560"/>
    </row>
    <row r="201" spans="3:45">
      <c r="C201" s="553" t="s">
        <v>206</v>
      </c>
      <c r="D201" s="554" t="s">
        <v>44</v>
      </c>
      <c r="E201" s="554" t="s">
        <v>44</v>
      </c>
      <c r="F201" s="554" t="s">
        <v>44</v>
      </c>
      <c r="G201" s="554" t="s">
        <v>44</v>
      </c>
      <c r="H201" s="554" t="s">
        <v>44</v>
      </c>
      <c r="I201" s="554">
        <v>19.540226999999998</v>
      </c>
      <c r="J201" s="554" t="s">
        <v>44</v>
      </c>
      <c r="K201" s="554" t="s">
        <v>44</v>
      </c>
      <c r="L201" s="554" t="s">
        <v>44</v>
      </c>
      <c r="M201" s="554" t="s">
        <v>44</v>
      </c>
      <c r="N201" s="554" t="s">
        <v>44</v>
      </c>
      <c r="O201" s="554" t="s">
        <v>44</v>
      </c>
      <c r="P201" s="554" t="s">
        <v>44</v>
      </c>
      <c r="Q201" s="554" t="s">
        <v>44</v>
      </c>
      <c r="R201" s="554" t="s">
        <v>44</v>
      </c>
      <c r="S201" s="554" t="s">
        <v>44</v>
      </c>
      <c r="T201" s="554" t="s">
        <v>44</v>
      </c>
      <c r="U201" s="554" t="s">
        <v>44</v>
      </c>
      <c r="V201" s="554" t="s">
        <v>44</v>
      </c>
      <c r="W201" s="554">
        <f>SUM(D201:V201)</f>
        <v>19.540226999999998</v>
      </c>
      <c r="X201" s="870">
        <f t="shared" si="52"/>
        <v>0</v>
      </c>
      <c r="Y201" s="870">
        <f t="shared" si="53"/>
        <v>19.540226999999998</v>
      </c>
      <c r="Z201" s="1110"/>
      <c r="AA201" s="572"/>
      <c r="AB201" s="560"/>
      <c r="AC201" s="560"/>
      <c r="AD201" s="846"/>
      <c r="AE201" s="846"/>
      <c r="AF201" s="560"/>
      <c r="AG201" s="560"/>
      <c r="AH201" s="560"/>
      <c r="AI201" s="560"/>
      <c r="AJ201" s="560"/>
      <c r="AK201" s="560"/>
      <c r="AL201" s="560"/>
      <c r="AM201" s="560"/>
      <c r="AN201" s="560"/>
      <c r="AO201" s="560"/>
      <c r="AP201" s="560"/>
      <c r="AQ201" s="560"/>
      <c r="AR201" s="572"/>
    </row>
    <row r="202" spans="3:45">
      <c r="C202" s="553" t="s">
        <v>207</v>
      </c>
      <c r="D202" s="554">
        <v>6724.7956409999997</v>
      </c>
      <c r="E202" s="554">
        <v>7313.5101210000003</v>
      </c>
      <c r="F202" s="554">
        <v>1153.037926</v>
      </c>
      <c r="G202" s="554">
        <v>3.6409229999999999</v>
      </c>
      <c r="H202" s="554">
        <v>2197.8215540000001</v>
      </c>
      <c r="I202" s="554">
        <v>1100.4306100000001</v>
      </c>
      <c r="J202" s="554">
        <v>74.181325000000001</v>
      </c>
      <c r="K202" s="554">
        <v>7165.2119859999993</v>
      </c>
      <c r="L202" s="554">
        <v>12574.290401</v>
      </c>
      <c r="M202" s="554">
        <v>2555.9737700000001</v>
      </c>
      <c r="N202" s="554" t="s">
        <v>44</v>
      </c>
      <c r="O202" s="554">
        <v>116.652447</v>
      </c>
      <c r="P202" s="554">
        <v>9993.7197809999998</v>
      </c>
      <c r="Q202" s="554">
        <v>790.61968300000001</v>
      </c>
      <c r="R202" s="554" t="s">
        <v>44</v>
      </c>
      <c r="S202" s="554" t="s">
        <v>44</v>
      </c>
      <c r="T202" s="554">
        <v>431.25130200000001</v>
      </c>
      <c r="U202" s="554">
        <v>2377.903953</v>
      </c>
      <c r="V202" s="554">
        <v>326.34487999999999</v>
      </c>
      <c r="W202" s="554">
        <f t="shared" si="51"/>
        <v>54899.386302999992</v>
      </c>
      <c r="X202" s="870">
        <f t="shared" si="52"/>
        <v>53795.31476999999</v>
      </c>
      <c r="Y202" s="870">
        <f t="shared" si="53"/>
        <v>1104.071533</v>
      </c>
      <c r="Z202" s="1110"/>
      <c r="AA202" s="572"/>
      <c r="AB202" s="560"/>
      <c r="AC202" s="560"/>
      <c r="AD202" s="846"/>
      <c r="AE202" s="846"/>
      <c r="AF202" s="560"/>
      <c r="AG202" s="560"/>
      <c r="AH202" s="560"/>
      <c r="AI202" s="560"/>
      <c r="AJ202" s="560"/>
      <c r="AK202" s="560"/>
      <c r="AL202" s="560"/>
      <c r="AM202" s="560"/>
      <c r="AN202" s="560"/>
      <c r="AO202" s="560"/>
      <c r="AP202" s="560"/>
      <c r="AQ202" s="560"/>
      <c r="AR202" s="572"/>
    </row>
    <row r="203" spans="3:45">
      <c r="C203" s="553" t="s">
        <v>208</v>
      </c>
      <c r="D203" s="554">
        <v>3474.41462</v>
      </c>
      <c r="E203" s="554">
        <v>1505.607493</v>
      </c>
      <c r="F203" s="554">
        <v>0.50591200000000003</v>
      </c>
      <c r="G203" s="554">
        <v>118.301008</v>
      </c>
      <c r="H203" s="554">
        <v>526.24295700000005</v>
      </c>
      <c r="I203" s="554">
        <v>257.97087400000004</v>
      </c>
      <c r="J203" s="554">
        <v>2.185276</v>
      </c>
      <c r="K203" s="554">
        <v>3081.4112570000002</v>
      </c>
      <c r="L203" s="554">
        <v>1114.79</v>
      </c>
      <c r="M203" s="554">
        <v>379.133759</v>
      </c>
      <c r="N203" s="554" t="s">
        <v>44</v>
      </c>
      <c r="O203" s="554">
        <v>2389.3786749999999</v>
      </c>
      <c r="P203" s="554">
        <v>21.412386999999999</v>
      </c>
      <c r="Q203" s="554">
        <v>142.935483</v>
      </c>
      <c r="R203" s="554">
        <v>81.950650999999993</v>
      </c>
      <c r="S203" s="554">
        <v>7.6706999999999997E-2</v>
      </c>
      <c r="T203" s="554">
        <v>1851.536781</v>
      </c>
      <c r="U203" s="554">
        <v>279.12909000000002</v>
      </c>
      <c r="V203" s="554">
        <v>61.525203000000005</v>
      </c>
      <c r="W203" s="554">
        <f t="shared" si="51"/>
        <v>15288.508132999999</v>
      </c>
      <c r="X203" s="870">
        <f t="shared" si="52"/>
        <v>14912.159543999998</v>
      </c>
      <c r="Y203" s="870">
        <f t="shared" si="53"/>
        <v>376.348589</v>
      </c>
      <c r="Z203" s="1110"/>
      <c r="AA203" s="572"/>
      <c r="AB203" s="560"/>
      <c r="AC203" s="560"/>
      <c r="AD203" s="846"/>
      <c r="AE203" s="846"/>
      <c r="AF203" s="560"/>
      <c r="AG203" s="560"/>
      <c r="AH203" s="560"/>
      <c r="AI203" s="560"/>
      <c r="AJ203" s="560"/>
      <c r="AK203" s="560"/>
      <c r="AL203" s="560"/>
      <c r="AM203" s="560"/>
      <c r="AN203" s="560"/>
      <c r="AO203" s="560"/>
      <c r="AP203" s="560"/>
      <c r="AQ203" s="560"/>
      <c r="AR203" s="572"/>
    </row>
    <row r="204" spans="3:45">
      <c r="C204" s="553" t="s">
        <v>209</v>
      </c>
      <c r="D204" s="554">
        <v>1978.465954</v>
      </c>
      <c r="E204" s="554" t="s">
        <v>44</v>
      </c>
      <c r="F204" s="554" t="s">
        <v>44</v>
      </c>
      <c r="G204" s="554" t="s">
        <v>44</v>
      </c>
      <c r="H204" s="554">
        <v>86.556601000000001</v>
      </c>
      <c r="I204" s="554" t="s">
        <v>44</v>
      </c>
      <c r="J204" s="554" t="s">
        <v>44</v>
      </c>
      <c r="K204" s="554">
        <v>597.41286300000002</v>
      </c>
      <c r="L204" s="554" t="s">
        <v>44</v>
      </c>
      <c r="M204" s="554">
        <v>59.896735</v>
      </c>
      <c r="N204" s="554" t="s">
        <v>44</v>
      </c>
      <c r="O204" s="554">
        <v>1776.4719769999999</v>
      </c>
      <c r="P204" s="554" t="s">
        <v>44</v>
      </c>
      <c r="Q204" s="554" t="s">
        <v>44</v>
      </c>
      <c r="R204" s="554" t="s">
        <v>44</v>
      </c>
      <c r="S204" s="554" t="s">
        <v>44</v>
      </c>
      <c r="T204" s="554">
        <v>39.506</v>
      </c>
      <c r="U204" s="554" t="s">
        <v>44</v>
      </c>
      <c r="V204" s="554" t="s">
        <v>44</v>
      </c>
      <c r="W204" s="554">
        <f t="shared" si="51"/>
        <v>4538.3101299999998</v>
      </c>
      <c r="X204" s="870">
        <f t="shared" si="52"/>
        <v>4538.3101299999998</v>
      </c>
      <c r="Y204" s="870">
        <f t="shared" si="53"/>
        <v>0</v>
      </c>
      <c r="Z204" s="1110"/>
      <c r="AA204" s="572"/>
      <c r="AB204" s="560"/>
      <c r="AC204" s="560"/>
      <c r="AD204" s="846"/>
      <c r="AE204" s="846"/>
      <c r="AF204" s="560"/>
      <c r="AG204" s="560"/>
      <c r="AH204" s="560"/>
      <c r="AI204" s="560"/>
      <c r="AJ204" s="560"/>
      <c r="AK204" s="560"/>
      <c r="AL204" s="560"/>
      <c r="AM204" s="560"/>
      <c r="AN204" s="560"/>
      <c r="AO204" s="560"/>
      <c r="AP204" s="560"/>
      <c r="AQ204" s="560"/>
      <c r="AR204" s="572"/>
    </row>
    <row r="205" spans="3:45">
      <c r="C205" s="553" t="s">
        <v>260</v>
      </c>
      <c r="D205" s="554">
        <v>1676.5006669999998</v>
      </c>
      <c r="E205" s="554">
        <v>43.439266000000003</v>
      </c>
      <c r="F205" s="554">
        <v>264.46693699999997</v>
      </c>
      <c r="G205" s="554">
        <v>0.62939999999999996</v>
      </c>
      <c r="H205" s="554">
        <v>36.283894999999994</v>
      </c>
      <c r="I205" s="554">
        <v>9.1869809999999994</v>
      </c>
      <c r="J205" s="554">
        <v>79.164327999999998</v>
      </c>
      <c r="K205" s="554">
        <v>488.86754500000001</v>
      </c>
      <c r="L205" s="554">
        <v>417.23773800000004</v>
      </c>
      <c r="M205" s="554">
        <v>151.108341</v>
      </c>
      <c r="N205" s="554" t="s">
        <v>44</v>
      </c>
      <c r="O205" s="554">
        <v>261.34119399999997</v>
      </c>
      <c r="P205" s="554">
        <v>461.15349200000003</v>
      </c>
      <c r="Q205" s="554">
        <v>7.4396610000000001</v>
      </c>
      <c r="R205" s="554">
        <v>177.32846799999999</v>
      </c>
      <c r="S205" s="554" t="s">
        <v>44</v>
      </c>
      <c r="T205" s="554">
        <v>45.491807000000001</v>
      </c>
      <c r="U205" s="554">
        <v>304.76444799999996</v>
      </c>
      <c r="V205" s="554">
        <v>55.701898999999997</v>
      </c>
      <c r="W205" s="554">
        <f t="shared" si="51"/>
        <v>4480.1060669999997</v>
      </c>
      <c r="X205" s="870">
        <f t="shared" si="52"/>
        <v>4470.2896860000001</v>
      </c>
      <c r="Y205" s="870">
        <f t="shared" si="53"/>
        <v>9.8163809999999998</v>
      </c>
      <c r="Z205" s="1110"/>
      <c r="AA205" s="572"/>
      <c r="AB205" s="560"/>
      <c r="AC205" s="560"/>
      <c r="AD205" s="846"/>
      <c r="AE205" s="846"/>
      <c r="AF205" s="560"/>
      <c r="AG205" s="560"/>
      <c r="AH205" s="560"/>
      <c r="AI205" s="560"/>
      <c r="AJ205" s="560"/>
      <c r="AK205" s="560"/>
      <c r="AL205" s="560"/>
      <c r="AM205" s="560"/>
      <c r="AN205" s="560"/>
      <c r="AO205" s="560"/>
      <c r="AP205" s="560"/>
      <c r="AQ205" s="560"/>
      <c r="AR205" s="572"/>
    </row>
    <row r="206" spans="3:45">
      <c r="C206" s="553" t="s">
        <v>219</v>
      </c>
      <c r="D206" s="554">
        <v>5025.5186139999996</v>
      </c>
      <c r="E206" s="554">
        <v>2799.205946</v>
      </c>
      <c r="F206" s="554">
        <v>347.49271899999997</v>
      </c>
      <c r="G206" s="554">
        <v>33.823183</v>
      </c>
      <c r="H206" s="554">
        <v>1467.8951890000001</v>
      </c>
      <c r="I206" s="554" t="s">
        <v>44</v>
      </c>
      <c r="J206" s="554">
        <v>835.1521019999999</v>
      </c>
      <c r="K206" s="554">
        <v>1121.309677</v>
      </c>
      <c r="L206" s="554">
        <v>2669.3662749999999</v>
      </c>
      <c r="M206" s="554">
        <v>5108.4226529999996</v>
      </c>
      <c r="N206" s="554" t="s">
        <v>44</v>
      </c>
      <c r="O206" s="554">
        <v>54.697241000000005</v>
      </c>
      <c r="P206" s="554">
        <v>2258.0204140000001</v>
      </c>
      <c r="Q206" s="554">
        <v>76.297248999999994</v>
      </c>
      <c r="R206" s="554">
        <v>741.16601900000001</v>
      </c>
      <c r="S206" s="554" t="s">
        <v>44</v>
      </c>
      <c r="T206" s="554">
        <v>1682.6705670000001</v>
      </c>
      <c r="U206" s="554">
        <v>843.26022699999999</v>
      </c>
      <c r="V206" s="554">
        <v>1943.96181</v>
      </c>
      <c r="W206" s="554">
        <f t="shared" si="51"/>
        <v>27008.259884999999</v>
      </c>
      <c r="X206" s="870">
        <f t="shared" si="52"/>
        <v>26974.436701999999</v>
      </c>
      <c r="Y206" s="870">
        <f t="shared" si="53"/>
        <v>33.823183</v>
      </c>
      <c r="Z206" s="1110"/>
      <c r="AA206" s="572"/>
      <c r="AB206" s="560"/>
      <c r="AC206" s="560"/>
      <c r="AD206" s="846"/>
      <c r="AE206" s="846"/>
      <c r="AF206" s="560"/>
      <c r="AG206" s="560"/>
      <c r="AH206" s="560"/>
      <c r="AI206" s="560"/>
      <c r="AJ206" s="560"/>
      <c r="AK206" s="560"/>
      <c r="AL206" s="560"/>
      <c r="AM206" s="560"/>
      <c r="AN206" s="560"/>
      <c r="AO206" s="560"/>
      <c r="AP206" s="560"/>
      <c r="AQ206" s="560"/>
      <c r="AR206" s="572"/>
    </row>
    <row r="207" spans="3:45">
      <c r="C207" s="553" t="s">
        <v>370</v>
      </c>
      <c r="D207" s="554">
        <v>3.5324000000000001E-2</v>
      </c>
      <c r="E207" s="554">
        <v>304.81115600000004</v>
      </c>
      <c r="F207" s="554">
        <v>726.13497600000005</v>
      </c>
      <c r="G207" s="554">
        <v>114.001848</v>
      </c>
      <c r="H207" s="554">
        <v>58.893954000000001</v>
      </c>
      <c r="I207" s="554" t="s">
        <v>44</v>
      </c>
      <c r="J207" s="554">
        <v>40.703454499999999</v>
      </c>
      <c r="K207" s="554" t="s">
        <v>44</v>
      </c>
      <c r="L207" s="554" t="s">
        <v>44</v>
      </c>
      <c r="M207" s="554">
        <v>122.515542</v>
      </c>
      <c r="N207" s="554" t="s">
        <v>44</v>
      </c>
      <c r="O207" s="554" t="s">
        <v>44</v>
      </c>
      <c r="P207" s="554">
        <v>163.25247700000003</v>
      </c>
      <c r="Q207" s="554" t="s">
        <v>44</v>
      </c>
      <c r="R207" s="554">
        <v>82.589032500000002</v>
      </c>
      <c r="S207" s="554">
        <v>5.5255555000000003</v>
      </c>
      <c r="T207" s="554" t="s">
        <v>44</v>
      </c>
      <c r="U207" s="554" t="s">
        <v>44</v>
      </c>
      <c r="V207" s="554">
        <v>396.85324449999996</v>
      </c>
      <c r="W207" s="554">
        <f t="shared" si="51"/>
        <v>2015.3165639999997</v>
      </c>
      <c r="X207" s="870">
        <f t="shared" si="52"/>
        <v>1895.7891605</v>
      </c>
      <c r="Y207" s="870">
        <f t="shared" si="53"/>
        <v>119.52740349999999</v>
      </c>
      <c r="Z207" s="1110"/>
      <c r="AA207" s="572"/>
      <c r="AB207" s="560"/>
      <c r="AC207" s="560"/>
      <c r="AD207" s="846"/>
      <c r="AE207" s="846"/>
      <c r="AF207" s="560"/>
      <c r="AG207" s="560"/>
      <c r="AH207" s="560"/>
      <c r="AI207" s="560"/>
      <c r="AJ207" s="560"/>
      <c r="AK207" s="560"/>
      <c r="AL207" s="560"/>
      <c r="AM207" s="560"/>
      <c r="AN207" s="560"/>
      <c r="AO207" s="560"/>
      <c r="AP207" s="560"/>
      <c r="AQ207" s="560"/>
      <c r="AR207" s="572"/>
    </row>
    <row r="208" spans="3:45">
      <c r="C208" s="553" t="s">
        <v>369</v>
      </c>
      <c r="D208" s="554" t="s">
        <v>44</v>
      </c>
      <c r="E208" s="554" t="s">
        <v>44</v>
      </c>
      <c r="F208" s="554" t="s">
        <v>44</v>
      </c>
      <c r="G208" s="554">
        <v>114.001848</v>
      </c>
      <c r="H208" s="554" t="s">
        <v>44</v>
      </c>
      <c r="I208" s="554" t="s">
        <v>44</v>
      </c>
      <c r="J208" s="554">
        <v>40.703454499999999</v>
      </c>
      <c r="K208" s="554" t="s">
        <v>44</v>
      </c>
      <c r="L208" s="554" t="s">
        <v>44</v>
      </c>
      <c r="M208" s="554">
        <v>115.140006</v>
      </c>
      <c r="N208" s="554" t="s">
        <v>44</v>
      </c>
      <c r="O208" s="554" t="s">
        <v>44</v>
      </c>
      <c r="P208" s="554">
        <v>163.25247700000003</v>
      </c>
      <c r="Q208" s="554" t="s">
        <v>44</v>
      </c>
      <c r="R208" s="554">
        <v>82.589032500000002</v>
      </c>
      <c r="S208" s="554">
        <v>5.5255555000000003</v>
      </c>
      <c r="T208" s="554" t="s">
        <v>44</v>
      </c>
      <c r="U208" s="554" t="s">
        <v>44</v>
      </c>
      <c r="V208" s="554">
        <v>204.4398305</v>
      </c>
      <c r="W208" s="554">
        <f t="shared" si="51"/>
        <v>725.65220399999998</v>
      </c>
      <c r="X208" s="870">
        <f t="shared" si="52"/>
        <v>606.12480049999999</v>
      </c>
      <c r="Y208" s="870">
        <f t="shared" si="53"/>
        <v>119.52740349999999</v>
      </c>
      <c r="Z208" s="1110"/>
      <c r="AA208" s="572"/>
      <c r="AB208" s="560"/>
      <c r="AC208" s="560"/>
      <c r="AD208" s="846"/>
      <c r="AE208" s="846"/>
      <c r="AF208" s="560"/>
      <c r="AG208" s="560"/>
      <c r="AH208" s="560"/>
      <c r="AI208" s="560"/>
      <c r="AJ208" s="560"/>
      <c r="AK208" s="560"/>
      <c r="AL208" s="560"/>
      <c r="AM208" s="560"/>
      <c r="AN208" s="560"/>
      <c r="AO208" s="560"/>
      <c r="AP208" s="560"/>
      <c r="AQ208" s="560"/>
      <c r="AR208" s="572"/>
    </row>
    <row r="209" spans="3:44">
      <c r="C209" s="555" t="s">
        <v>227</v>
      </c>
      <c r="D209" s="557">
        <f>SUM(D195:D208)</f>
        <v>27979.575585999999</v>
      </c>
      <c r="E209" s="557">
        <f t="shared" ref="E209:V209" si="54">SUM(E195:E208)</f>
        <v>18041.267093999999</v>
      </c>
      <c r="F209" s="557">
        <f t="shared" si="54"/>
        <v>9334.9134019999983</v>
      </c>
      <c r="G209" s="557">
        <f t="shared" si="54"/>
        <v>3514.9699649999998</v>
      </c>
      <c r="H209" s="557">
        <f t="shared" si="54"/>
        <v>19110.453725999996</v>
      </c>
      <c r="I209" s="557">
        <f t="shared" si="54"/>
        <v>7945.6559290000005</v>
      </c>
      <c r="J209" s="557">
        <f t="shared" si="54"/>
        <v>1635.4069899999997</v>
      </c>
      <c r="K209" s="557">
        <f t="shared" si="54"/>
        <v>22934.927389</v>
      </c>
      <c r="L209" s="557">
        <f t="shared" si="54"/>
        <v>25432.239836930003</v>
      </c>
      <c r="M209" s="557">
        <f t="shared" si="54"/>
        <v>42952.188424</v>
      </c>
      <c r="N209" s="557">
        <f t="shared" si="54"/>
        <v>199.19810200000001</v>
      </c>
      <c r="O209" s="557">
        <f t="shared" si="54"/>
        <v>21354.311158214005</v>
      </c>
      <c r="P209" s="557">
        <f t="shared" si="54"/>
        <v>24555.722780000004</v>
      </c>
      <c r="Q209" s="557">
        <f t="shared" si="54"/>
        <v>1791.9441499999998</v>
      </c>
      <c r="R209" s="557">
        <f t="shared" si="54"/>
        <v>1290.1973230000001</v>
      </c>
      <c r="S209" s="557">
        <f t="shared" si="54"/>
        <v>208.01026300000001</v>
      </c>
      <c r="T209" s="557">
        <f t="shared" si="54"/>
        <v>10273.223516999999</v>
      </c>
      <c r="U209" s="557">
        <f t="shared" si="54"/>
        <v>6610.5020510000004</v>
      </c>
      <c r="V209" s="557">
        <f t="shared" si="54"/>
        <v>6167.8085640000008</v>
      </c>
      <c r="W209" s="556">
        <f>SUM(W195:W208)</f>
        <v>251332.51625014396</v>
      </c>
      <c r="X209" s="870">
        <f t="shared" si="52"/>
        <v>239464.68199114403</v>
      </c>
      <c r="Y209" s="870">
        <f t="shared" si="53"/>
        <v>11867.834259000001</v>
      </c>
      <c r="Z209" s="1110">
        <f>MAX(D209:V209)</f>
        <v>42952.188424</v>
      </c>
      <c r="AA209" s="572"/>
      <c r="AB209" s="560"/>
      <c r="AC209" s="560"/>
      <c r="AD209" s="846"/>
      <c r="AE209" s="846"/>
      <c r="AF209" s="560"/>
      <c r="AG209" s="560"/>
      <c r="AH209" s="560"/>
      <c r="AI209" s="560"/>
      <c r="AJ209" s="560"/>
      <c r="AK209" s="560"/>
      <c r="AL209" s="560"/>
      <c r="AM209" s="560"/>
      <c r="AN209" s="560"/>
      <c r="AO209" s="560"/>
      <c r="AP209" s="560"/>
      <c r="AQ209" s="560"/>
      <c r="AR209" s="572"/>
    </row>
    <row r="210" spans="3:44">
      <c r="C210" s="553" t="s">
        <v>292</v>
      </c>
      <c r="D210" s="554">
        <v>-319.36630600000001</v>
      </c>
      <c r="E210" s="554">
        <v>-295.71434600000003</v>
      </c>
      <c r="F210" s="554">
        <v>-15.824040999999999</v>
      </c>
      <c r="G210" s="554" t="s">
        <v>44</v>
      </c>
      <c r="H210" s="554">
        <v>-1742.9717330000001</v>
      </c>
      <c r="I210" s="554" t="s">
        <v>44</v>
      </c>
      <c r="J210" s="554">
        <v>-543.49018899999999</v>
      </c>
      <c r="K210" s="554">
        <v>-22.942472413000001</v>
      </c>
      <c r="L210" s="554">
        <v>-1023.082261</v>
      </c>
      <c r="M210" s="554">
        <v>-326.08300500000001</v>
      </c>
      <c r="N210" s="554" t="s">
        <v>44</v>
      </c>
      <c r="O210" s="554">
        <v>-63.465989</v>
      </c>
      <c r="P210" s="554">
        <v>-268.38798200000002</v>
      </c>
      <c r="Q210" s="554" t="s">
        <v>44</v>
      </c>
      <c r="R210" s="554" t="s">
        <v>44</v>
      </c>
      <c r="S210" s="554" t="s">
        <v>44</v>
      </c>
      <c r="T210" s="554" t="s">
        <v>44</v>
      </c>
      <c r="U210" s="554" t="s">
        <v>44</v>
      </c>
      <c r="V210" s="554" t="s">
        <v>44</v>
      </c>
      <c r="W210" s="554">
        <f>SUM(D210:V210)</f>
        <v>-4621.3283244130007</v>
      </c>
      <c r="X210" s="870">
        <f t="shared" ref="X210:X212" si="55">SUM(D210:F210,H210,J210:M210,O210:R210,T210:V210)</f>
        <v>-4621.3283244130007</v>
      </c>
      <c r="Y210" s="870">
        <f t="shared" ref="Y210:Y212" si="56">SUM(G210,I210,N210,S210)</f>
        <v>0</v>
      </c>
      <c r="Z210" s="1107"/>
      <c r="AA210" s="560"/>
      <c r="AB210" s="560"/>
      <c r="AC210" s="560"/>
      <c r="AD210" s="846"/>
      <c r="AE210" s="846"/>
      <c r="AF210" s="560"/>
      <c r="AG210" s="786"/>
      <c r="AH210" s="560"/>
      <c r="AI210" s="560"/>
      <c r="AJ210" s="560"/>
      <c r="AK210" s="560"/>
      <c r="AL210" s="560"/>
      <c r="AM210" s="560"/>
      <c r="AN210" s="560"/>
      <c r="AO210" s="560"/>
      <c r="AP210" s="560"/>
      <c r="AQ210" s="560"/>
      <c r="AR210" s="574"/>
    </row>
    <row r="211" spans="3:44">
      <c r="C211" s="553" t="s">
        <v>293</v>
      </c>
      <c r="D211" s="554">
        <v>11406.871995</v>
      </c>
      <c r="E211" s="554">
        <v>-7636.6657240000004</v>
      </c>
      <c r="F211" s="554">
        <v>-591.3700990000001</v>
      </c>
      <c r="G211" s="554">
        <v>1426.537525</v>
      </c>
      <c r="H211" s="554">
        <v>8498.6508949999989</v>
      </c>
      <c r="I211" s="554" t="s">
        <v>44</v>
      </c>
      <c r="J211" s="554">
        <v>2813.9993420000001</v>
      </c>
      <c r="K211" s="554">
        <v>-11166.839195</v>
      </c>
      <c r="L211" s="554">
        <v>-10973.679426000001</v>
      </c>
      <c r="M211" s="554">
        <v>1365.0120009999998</v>
      </c>
      <c r="N211" s="554" t="s">
        <v>44</v>
      </c>
      <c r="O211" s="554">
        <v>-16339.700563999999</v>
      </c>
      <c r="P211" s="554">
        <v>-6915.4920499999998</v>
      </c>
      <c r="Q211" s="554">
        <v>-171.342986</v>
      </c>
      <c r="R211" s="554">
        <v>25608.518793000003</v>
      </c>
      <c r="S211" s="554" t="s">
        <v>44</v>
      </c>
      <c r="T211" s="554">
        <v>-1065.546701</v>
      </c>
      <c r="U211" s="554">
        <v>-1766.694988</v>
      </c>
      <c r="V211" s="554">
        <v>8787.5699450000011</v>
      </c>
      <c r="W211" s="554">
        <f>SUM(D211:V211)</f>
        <v>3279.8287630000013</v>
      </c>
      <c r="X211" s="870">
        <f t="shared" si="55"/>
        <v>1853.2912380000016</v>
      </c>
      <c r="Y211" s="870">
        <f t="shared" si="56"/>
        <v>1426.537525</v>
      </c>
      <c r="Z211" s="484"/>
      <c r="AC211" s="560"/>
      <c r="AD211" s="846"/>
      <c r="AE211" s="846"/>
    </row>
    <row r="212" spans="3:44">
      <c r="C212" s="550" t="s">
        <v>35</v>
      </c>
      <c r="D212" s="559">
        <f t="shared" ref="D212" si="57">SUM(D209:D211)</f>
        <v>39067.081274999997</v>
      </c>
      <c r="E212" s="559">
        <f t="shared" ref="E212:V212" si="58">SUM(E209:E211)</f>
        <v>10108.887023999998</v>
      </c>
      <c r="F212" s="559">
        <f t="shared" si="58"/>
        <v>8727.7192619999987</v>
      </c>
      <c r="G212" s="559">
        <f t="shared" si="58"/>
        <v>4941.50749</v>
      </c>
      <c r="H212" s="559">
        <f t="shared" si="58"/>
        <v>25866.132887999996</v>
      </c>
      <c r="I212" s="559">
        <f t="shared" si="58"/>
        <v>7945.6559290000005</v>
      </c>
      <c r="J212" s="559">
        <f t="shared" si="58"/>
        <v>3905.9161429999999</v>
      </c>
      <c r="K212" s="559">
        <f t="shared" si="58"/>
        <v>11745.145721587</v>
      </c>
      <c r="L212" s="559">
        <f t="shared" si="58"/>
        <v>13435.478149930002</v>
      </c>
      <c r="M212" s="559">
        <f t="shared" si="58"/>
        <v>43991.117420000002</v>
      </c>
      <c r="N212" s="559">
        <f t="shared" si="58"/>
        <v>199.19810200000001</v>
      </c>
      <c r="O212" s="559">
        <f t="shared" si="58"/>
        <v>4951.1446052140054</v>
      </c>
      <c r="P212" s="559">
        <f t="shared" si="58"/>
        <v>17371.842748000003</v>
      </c>
      <c r="Q212" s="559">
        <f t="shared" si="58"/>
        <v>1620.6011639999997</v>
      </c>
      <c r="R212" s="559">
        <f t="shared" si="58"/>
        <v>26898.716116000003</v>
      </c>
      <c r="S212" s="559">
        <f t="shared" si="58"/>
        <v>208.01026300000001</v>
      </c>
      <c r="T212" s="559">
        <f t="shared" si="58"/>
        <v>9207.6768159999992</v>
      </c>
      <c r="U212" s="559">
        <f t="shared" si="58"/>
        <v>4843.8070630000002</v>
      </c>
      <c r="V212" s="559">
        <f t="shared" si="58"/>
        <v>14955.378509000002</v>
      </c>
      <c r="W212" s="558">
        <f>W209+W210+W211</f>
        <v>249991.01668873095</v>
      </c>
      <c r="X212" s="870">
        <f t="shared" si="55"/>
        <v>236696.64490473096</v>
      </c>
      <c r="Y212" s="870">
        <f t="shared" si="56"/>
        <v>13294.371784000001</v>
      </c>
      <c r="Z212" s="484"/>
      <c r="AC212" s="560"/>
      <c r="AD212" s="846"/>
      <c r="AE212" s="846"/>
    </row>
    <row r="213" spans="3:44">
      <c r="D213" s="874">
        <f>((D209/D188)-1)*100</f>
        <v>-17.74276330307023</v>
      </c>
      <c r="E213" s="874">
        <f>((E209/E188)-1)*100</f>
        <v>17.51904907314912</v>
      </c>
      <c r="F213" s="874">
        <f t="shared" ref="F213:Y213" si="59">((F209/F188)-1)*100</f>
        <v>-7.7527263896836507</v>
      </c>
      <c r="G213" s="874">
        <f t="shared" si="59"/>
        <v>-20.482723441246954</v>
      </c>
      <c r="H213" s="874">
        <f t="shared" si="59"/>
        <v>1.280200237134177</v>
      </c>
      <c r="I213" s="874">
        <f t="shared" si="59"/>
        <v>-10.471261911505669</v>
      </c>
      <c r="J213" s="874">
        <f t="shared" si="59"/>
        <v>-28.814199574369514</v>
      </c>
      <c r="K213" s="874">
        <f t="shared" si="59"/>
        <v>0.37426287164592509</v>
      </c>
      <c r="L213" s="874">
        <f t="shared" si="59"/>
        <v>13.523255521529354</v>
      </c>
      <c r="M213" s="874">
        <f t="shared" si="59"/>
        <v>-4.9876705419784511</v>
      </c>
      <c r="N213" s="874">
        <f t="shared" si="59"/>
        <v>-3.3245311874539607</v>
      </c>
      <c r="O213" s="874">
        <f t="shared" si="59"/>
        <v>1.5307623756472655</v>
      </c>
      <c r="P213" s="874">
        <f t="shared" si="59"/>
        <v>-1.2073256405379262</v>
      </c>
      <c r="Q213" s="874">
        <f t="shared" si="59"/>
        <v>-30.617452735309993</v>
      </c>
      <c r="R213" s="874">
        <f t="shared" si="59"/>
        <v>-5.2739323358855783</v>
      </c>
      <c r="S213" s="874">
        <f t="shared" si="59"/>
        <v>-1.3723558693888305</v>
      </c>
      <c r="T213" s="874">
        <f t="shared" si="59"/>
        <v>-1.9027083387334054</v>
      </c>
      <c r="U213" s="874">
        <f t="shared" si="59"/>
        <v>-11.499844125642888</v>
      </c>
      <c r="V213" s="874">
        <f t="shared" si="59"/>
        <v>-25.060499131644796</v>
      </c>
      <c r="W213" s="890">
        <f t="shared" si="59"/>
        <v>-3.6408245550100693</v>
      </c>
      <c r="X213" s="874">
        <f t="shared" si="59"/>
        <v>-3.096449532199308</v>
      </c>
      <c r="Y213" s="874">
        <f t="shared" si="59"/>
        <v>-13.451279545860807</v>
      </c>
      <c r="Z213" s="1107">
        <f>MAX(D213:V213)</f>
        <v>17.51904907314912</v>
      </c>
      <c r="AD213" s="846"/>
      <c r="AE213" s="846"/>
    </row>
    <row r="214" spans="3:44">
      <c r="C214" s="561" t="s">
        <v>622</v>
      </c>
      <c r="D214" s="874">
        <f>((D212/D191)-1)*100</f>
        <v>-2.015567447479838</v>
      </c>
      <c r="E214" s="874">
        <f t="shared" ref="E214:Y214" si="60">((E212/E191)-1)*100</f>
        <v>-6.4755553292567996</v>
      </c>
      <c r="F214" s="874">
        <f t="shared" si="60"/>
        <v>-7.0836736073857764</v>
      </c>
      <c r="G214" s="874">
        <f t="shared" si="60"/>
        <v>-19.19337611674473</v>
      </c>
      <c r="H214" s="874">
        <f t="shared" si="60"/>
        <v>-4.9396828142683535</v>
      </c>
      <c r="I214" s="874">
        <f t="shared" si="60"/>
        <v>-10.471261911505669</v>
      </c>
      <c r="J214" s="874">
        <f t="shared" si="60"/>
        <v>-6.7422267792767716</v>
      </c>
      <c r="K214" s="874">
        <f t="shared" si="60"/>
        <v>-3.2143663488787499</v>
      </c>
      <c r="L214" s="874">
        <f t="shared" si="60"/>
        <v>-5.2653593431431496</v>
      </c>
      <c r="M214" s="874">
        <f t="shared" si="60"/>
        <v>-6.4526006448707758</v>
      </c>
      <c r="N214" s="874">
        <f t="shared" si="60"/>
        <v>-3.3245311874539607</v>
      </c>
      <c r="O214" s="874">
        <f t="shared" si="60"/>
        <v>-0.30554690606175994</v>
      </c>
      <c r="P214" s="874">
        <f t="shared" si="60"/>
        <v>-5.8401136943780241</v>
      </c>
      <c r="Q214" s="874">
        <f t="shared" si="60"/>
        <v>-4.7437842899611171</v>
      </c>
      <c r="R214" s="874">
        <f t="shared" si="60"/>
        <v>-5.4699593673360747</v>
      </c>
      <c r="S214" s="874">
        <f t="shared" si="60"/>
        <v>-1.3723558693888305</v>
      </c>
      <c r="T214" s="874">
        <f t="shared" si="60"/>
        <v>-2.4240680043212115</v>
      </c>
      <c r="U214" s="874">
        <f t="shared" si="60"/>
        <v>-5.9399436119114801</v>
      </c>
      <c r="V214" s="874">
        <f t="shared" si="60"/>
        <v>-8.1611495192379646</v>
      </c>
      <c r="W214" s="890">
        <f t="shared" si="60"/>
        <v>-5.5439510401230958</v>
      </c>
      <c r="X214" s="874">
        <f t="shared" si="60"/>
        <v>-5.0390018094775719</v>
      </c>
      <c r="Y214" s="874">
        <f t="shared" si="60"/>
        <v>-13.713010254037528</v>
      </c>
      <c r="Z214" s="977"/>
      <c r="AA214" s="574"/>
      <c r="AE214" s="846"/>
    </row>
    <row r="215" spans="3:44" ht="81.75">
      <c r="C215" s="563"/>
      <c r="D215" s="552" t="s">
        <v>273</v>
      </c>
      <c r="E215" s="552" t="s">
        <v>274</v>
      </c>
      <c r="F215" s="552" t="s">
        <v>275</v>
      </c>
      <c r="G215" s="552" t="s">
        <v>276</v>
      </c>
      <c r="H215" s="552" t="s">
        <v>277</v>
      </c>
      <c r="I215" s="552" t="s">
        <v>278</v>
      </c>
      <c r="J215" s="552" t="s">
        <v>279</v>
      </c>
      <c r="K215" s="552" t="s">
        <v>280</v>
      </c>
      <c r="L215" s="552" t="s">
        <v>281</v>
      </c>
      <c r="M215" s="552" t="s">
        <v>282</v>
      </c>
      <c r="N215" s="552" t="s">
        <v>232</v>
      </c>
      <c r="O215" s="552" t="s">
        <v>283</v>
      </c>
      <c r="P215" s="552" t="s">
        <v>284</v>
      </c>
      <c r="Q215" s="552" t="s">
        <v>285</v>
      </c>
      <c r="R215" s="552" t="s">
        <v>133</v>
      </c>
      <c r="S215" s="552" t="s">
        <v>214</v>
      </c>
      <c r="T215" s="552" t="s">
        <v>286</v>
      </c>
      <c r="U215" s="552" t="s">
        <v>287</v>
      </c>
      <c r="V215" s="552" t="s">
        <v>288</v>
      </c>
      <c r="W215" s="552" t="s">
        <v>355</v>
      </c>
    </row>
    <row r="216" spans="3:44">
      <c r="C216" s="541" t="s">
        <v>313</v>
      </c>
      <c r="D216" s="542">
        <f>SUM(D195,D201:D205,D208)</f>
        <v>14398.656662951998</v>
      </c>
      <c r="E216" s="542">
        <f>SUM(E195,E201:E205,E208)</f>
        <v>12328.586044999998</v>
      </c>
      <c r="F216" s="542">
        <f t="shared" ref="F216:W216" si="61">SUM(F195,F201:F205,F208)</f>
        <v>2910.2719140000004</v>
      </c>
      <c r="G216" s="542">
        <f t="shared" si="61"/>
        <v>236.57317899999998</v>
      </c>
      <c r="H216" s="542">
        <f t="shared" si="61"/>
        <v>3277.2018920000005</v>
      </c>
      <c r="I216" s="542">
        <f t="shared" si="61"/>
        <v>1390.6095080000002</v>
      </c>
      <c r="J216" s="542">
        <f t="shared" si="61"/>
        <v>387.02086350000002</v>
      </c>
      <c r="K216" s="542">
        <f t="shared" si="61"/>
        <v>12021.886396999998</v>
      </c>
      <c r="L216" s="542">
        <f t="shared" si="61"/>
        <v>22133.467168719999</v>
      </c>
      <c r="M216" s="542">
        <f t="shared" si="61"/>
        <v>8395.8135280000006</v>
      </c>
      <c r="N216" s="542">
        <f t="shared" si="61"/>
        <v>0</v>
      </c>
      <c r="O216" s="542">
        <f t="shared" si="61"/>
        <v>6014.7536868539992</v>
      </c>
      <c r="P216" s="542">
        <f t="shared" si="61"/>
        <v>18556.831955400005</v>
      </c>
      <c r="Q216" s="542">
        <f t="shared" si="61"/>
        <v>1080.5416009999999</v>
      </c>
      <c r="R216" s="542">
        <f t="shared" si="61"/>
        <v>466.44227149999995</v>
      </c>
      <c r="S216" s="542">
        <f t="shared" si="61"/>
        <v>5.6022625000000001</v>
      </c>
      <c r="T216" s="542">
        <f t="shared" si="61"/>
        <v>2460.9002459999997</v>
      </c>
      <c r="U216" s="542">
        <f t="shared" si="61"/>
        <v>3501.3250309999999</v>
      </c>
      <c r="V216" s="542">
        <f t="shared" si="61"/>
        <v>999.27233850000005</v>
      </c>
      <c r="W216" s="542">
        <f t="shared" si="61"/>
        <v>110565.75655092599</v>
      </c>
      <c r="X216" s="574"/>
      <c r="Z216" s="572"/>
      <c r="AA216" s="560"/>
    </row>
    <row r="217" spans="3:44">
      <c r="C217" s="564" t="s">
        <v>314</v>
      </c>
      <c r="D217" s="784">
        <f>SUM(D196:D200,D206:D207)</f>
        <v>13580.918923048001</v>
      </c>
      <c r="E217" s="784">
        <f t="shared" ref="E217:W217" si="62">SUM(E196:E200,E206:E207)</f>
        <v>5712.6810489999998</v>
      </c>
      <c r="F217" s="784">
        <f t="shared" si="62"/>
        <v>6424.6414880000002</v>
      </c>
      <c r="G217" s="784">
        <f t="shared" si="62"/>
        <v>3278.3967860000002</v>
      </c>
      <c r="H217" s="784">
        <f t="shared" si="62"/>
        <v>15833.251833999997</v>
      </c>
      <c r="I217" s="784">
        <f t="shared" si="62"/>
        <v>6555.046421</v>
      </c>
      <c r="J217" s="784">
        <f t="shared" si="62"/>
        <v>1248.3861264999998</v>
      </c>
      <c r="K217" s="784">
        <f t="shared" si="62"/>
        <v>10913.040992</v>
      </c>
      <c r="L217" s="784">
        <f t="shared" si="62"/>
        <v>3298.7726682100001</v>
      </c>
      <c r="M217" s="784">
        <f t="shared" si="62"/>
        <v>34556.374896000001</v>
      </c>
      <c r="N217" s="784">
        <f t="shared" si="62"/>
        <v>199.19810200000001</v>
      </c>
      <c r="O217" s="784">
        <f t="shared" si="62"/>
        <v>15339.55747136</v>
      </c>
      <c r="P217" s="784">
        <f t="shared" si="62"/>
        <v>5998.8908246000001</v>
      </c>
      <c r="Q217" s="784">
        <f t="shared" si="62"/>
        <v>711.40254900000002</v>
      </c>
      <c r="R217" s="784">
        <f t="shared" si="62"/>
        <v>823.75505150000004</v>
      </c>
      <c r="S217" s="784">
        <f t="shared" si="62"/>
        <v>202.40800050000001</v>
      </c>
      <c r="T217" s="784">
        <f t="shared" si="62"/>
        <v>7812.3232710000002</v>
      </c>
      <c r="U217" s="784">
        <f t="shared" si="62"/>
        <v>3109.1770200000001</v>
      </c>
      <c r="V217" s="784">
        <f t="shared" si="62"/>
        <v>5168.5362255</v>
      </c>
      <c r="W217" s="784">
        <f t="shared" si="62"/>
        <v>140766.759699218</v>
      </c>
      <c r="X217" s="574"/>
      <c r="Z217" s="572"/>
    </row>
    <row r="218" spans="3:44">
      <c r="C218" s="565"/>
      <c r="D218" s="845"/>
      <c r="E218" s="845"/>
      <c r="F218" s="845"/>
      <c r="G218" s="845"/>
      <c r="H218" s="845"/>
      <c r="I218" s="845"/>
      <c r="J218" s="845"/>
      <c r="K218" s="845"/>
      <c r="L218" s="845"/>
      <c r="M218" s="845"/>
      <c r="N218" s="845"/>
      <c r="O218" s="845"/>
      <c r="P218" s="845"/>
      <c r="Q218" s="845"/>
      <c r="R218" s="845"/>
      <c r="S218" s="845"/>
      <c r="T218" s="845"/>
      <c r="U218" s="845"/>
      <c r="V218" s="845"/>
      <c r="W218" s="845"/>
      <c r="Z218" s="574"/>
    </row>
    <row r="219" spans="3:44" ht="12.75">
      <c r="C219" s="561" t="s">
        <v>623</v>
      </c>
      <c r="D219" s="562"/>
      <c r="E219" s="562"/>
      <c r="F219" s="562"/>
    </row>
    <row r="220" spans="3:44" ht="81.75">
      <c r="C220" s="563"/>
      <c r="D220" s="552" t="s">
        <v>273</v>
      </c>
      <c r="E220" s="552" t="s">
        <v>274</v>
      </c>
      <c r="F220" s="552" t="s">
        <v>275</v>
      </c>
      <c r="G220" s="552" t="s">
        <v>276</v>
      </c>
      <c r="H220" s="552" t="s">
        <v>277</v>
      </c>
      <c r="I220" s="552" t="s">
        <v>278</v>
      </c>
      <c r="J220" s="552" t="s">
        <v>279</v>
      </c>
      <c r="K220" s="552" t="s">
        <v>280</v>
      </c>
      <c r="L220" s="552" t="s">
        <v>281</v>
      </c>
      <c r="M220" s="552" t="s">
        <v>282</v>
      </c>
      <c r="N220" s="552" t="s">
        <v>232</v>
      </c>
      <c r="O220" s="552" t="s">
        <v>283</v>
      </c>
      <c r="P220" s="552" t="s">
        <v>284</v>
      </c>
      <c r="Q220" s="552" t="s">
        <v>285</v>
      </c>
      <c r="R220" s="552" t="s">
        <v>133</v>
      </c>
      <c r="S220" s="552" t="s">
        <v>214</v>
      </c>
      <c r="T220" s="552" t="s">
        <v>286</v>
      </c>
      <c r="U220" s="552" t="s">
        <v>287</v>
      </c>
      <c r="V220" s="552" t="s">
        <v>288</v>
      </c>
      <c r="W220" s="552" t="s">
        <v>355</v>
      </c>
    </row>
    <row r="221" spans="3:44">
      <c r="C221" s="541" t="s">
        <v>313</v>
      </c>
      <c r="D221" s="945">
        <f>D216/D209*100</f>
        <v>51.461311908378562</v>
      </c>
      <c r="E221" s="945">
        <f>E216/E209*100</f>
        <v>68.335477662209925</v>
      </c>
      <c r="F221" s="945">
        <f t="shared" ref="F221:W221" si="63">F216/F209*100</f>
        <v>31.176206877039448</v>
      </c>
      <c r="G221" s="945">
        <f t="shared" si="63"/>
        <v>6.7304466711140165</v>
      </c>
      <c r="H221" s="945">
        <f t="shared" si="63"/>
        <v>17.148739318215814</v>
      </c>
      <c r="I221" s="945">
        <f t="shared" si="63"/>
        <v>17.501506740614872</v>
      </c>
      <c r="J221" s="945">
        <f t="shared" si="63"/>
        <v>23.665110022551637</v>
      </c>
      <c r="K221" s="945">
        <f t="shared" si="63"/>
        <v>52.417372826590714</v>
      </c>
      <c r="L221" s="945">
        <f t="shared" si="63"/>
        <v>87.029169709936923</v>
      </c>
      <c r="M221" s="945">
        <f t="shared" si="63"/>
        <v>19.546881861108499</v>
      </c>
      <c r="N221" s="945">
        <f t="shared" si="63"/>
        <v>0</v>
      </c>
      <c r="O221" s="945">
        <f t="shared" si="63"/>
        <v>28.166460825126659</v>
      </c>
      <c r="P221" s="945">
        <f t="shared" si="63"/>
        <v>75.57029423102162</v>
      </c>
      <c r="Q221" s="945">
        <f t="shared" si="63"/>
        <v>60.299959739258611</v>
      </c>
      <c r="R221" s="945">
        <f t="shared" si="63"/>
        <v>36.152785561158687</v>
      </c>
      <c r="S221" s="945">
        <f t="shared" si="63"/>
        <v>2.6932625434928661</v>
      </c>
      <c r="T221" s="945">
        <f t="shared" si="63"/>
        <v>23.954508941888918</v>
      </c>
      <c r="U221" s="945">
        <f t="shared" si="63"/>
        <v>52.966098550265762</v>
      </c>
      <c r="V221" s="945">
        <f t="shared" si="63"/>
        <v>16.201416242594004</v>
      </c>
      <c r="W221" s="945">
        <f t="shared" si="63"/>
        <v>43.991823342461231</v>
      </c>
      <c r="X221" s="574"/>
      <c r="Z221" s="574"/>
    </row>
    <row r="222" spans="3:44">
      <c r="C222" s="564" t="s">
        <v>314</v>
      </c>
      <c r="D222" s="946">
        <f>100-D221</f>
        <v>48.538688091621438</v>
      </c>
      <c r="E222" s="946">
        <f>100-E221</f>
        <v>31.664522337790075</v>
      </c>
      <c r="F222" s="946">
        <f t="shared" ref="F222:W222" si="64">100-F221</f>
        <v>68.823793122960552</v>
      </c>
      <c r="G222" s="946">
        <f t="shared" si="64"/>
        <v>93.269553328885991</v>
      </c>
      <c r="H222" s="946">
        <f t="shared" si="64"/>
        <v>82.851260681784183</v>
      </c>
      <c r="I222" s="946">
        <f t="shared" si="64"/>
        <v>82.498493259385128</v>
      </c>
      <c r="J222" s="946">
        <f t="shared" si="64"/>
        <v>76.33488997744837</v>
      </c>
      <c r="K222" s="946">
        <f t="shared" si="64"/>
        <v>47.582627173409286</v>
      </c>
      <c r="L222" s="946">
        <f t="shared" si="64"/>
        <v>12.970830290063077</v>
      </c>
      <c r="M222" s="946">
        <f t="shared" si="64"/>
        <v>80.453118138891497</v>
      </c>
      <c r="N222" s="946">
        <f t="shared" si="64"/>
        <v>100</v>
      </c>
      <c r="O222" s="946">
        <f t="shared" si="64"/>
        <v>71.833539174873337</v>
      </c>
      <c r="P222" s="946">
        <f t="shared" si="64"/>
        <v>24.42970576897838</v>
      </c>
      <c r="Q222" s="946">
        <f t="shared" si="64"/>
        <v>39.700040260741389</v>
      </c>
      <c r="R222" s="946">
        <f t="shared" si="64"/>
        <v>63.847214438841313</v>
      </c>
      <c r="S222" s="946">
        <f t="shared" si="64"/>
        <v>97.306737456507136</v>
      </c>
      <c r="T222" s="946">
        <f t="shared" si="64"/>
        <v>76.045491058111082</v>
      </c>
      <c r="U222" s="946">
        <f t="shared" si="64"/>
        <v>47.033901449734238</v>
      </c>
      <c r="V222" s="946">
        <f t="shared" si="64"/>
        <v>83.798583757405993</v>
      </c>
      <c r="W222" s="946">
        <f t="shared" si="64"/>
        <v>56.008176657538769</v>
      </c>
      <c r="X222" s="574"/>
      <c r="Z222" s="574"/>
    </row>
    <row r="223" spans="3:44">
      <c r="C223" s="565" t="s">
        <v>427</v>
      </c>
      <c r="D223" s="566"/>
      <c r="E223" s="566"/>
      <c r="F223" s="566"/>
      <c r="G223" s="566"/>
      <c r="H223" s="566"/>
      <c r="I223" s="566"/>
      <c r="J223" s="566"/>
      <c r="K223" s="566"/>
      <c r="L223" s="566"/>
      <c r="M223" s="566"/>
      <c r="N223" s="566"/>
      <c r="O223" s="566"/>
      <c r="P223" s="566"/>
      <c r="Q223" s="566"/>
      <c r="R223" s="566"/>
      <c r="S223" s="566"/>
      <c r="T223" s="566"/>
      <c r="U223" s="566"/>
      <c r="V223" s="566"/>
      <c r="W223" s="566"/>
    </row>
    <row r="224" spans="3:44">
      <c r="C224" s="565" t="s">
        <v>412</v>
      </c>
      <c r="D224" s="566"/>
      <c r="E224" s="566"/>
      <c r="F224" s="566"/>
      <c r="G224" s="566"/>
      <c r="H224" s="566"/>
      <c r="I224" s="566"/>
      <c r="J224" s="566"/>
      <c r="K224" s="566"/>
      <c r="L224" s="566"/>
      <c r="M224" s="566"/>
      <c r="N224" s="566"/>
      <c r="O224" s="566"/>
      <c r="P224" s="566"/>
      <c r="Q224" s="566"/>
      <c r="R224" s="566"/>
      <c r="S224" s="566"/>
      <c r="T224" s="566"/>
      <c r="U224" s="566"/>
      <c r="V224" s="566"/>
      <c r="W224" s="566"/>
    </row>
    <row r="225" spans="1:23">
      <c r="C225" s="565"/>
      <c r="D225" s="566"/>
      <c r="E225" s="566"/>
      <c r="F225" s="566"/>
      <c r="G225" s="566"/>
      <c r="H225" s="566"/>
      <c r="I225" s="566"/>
      <c r="J225" s="566"/>
      <c r="K225" s="566"/>
      <c r="L225" s="566"/>
      <c r="M225" s="566"/>
      <c r="N225" s="566"/>
      <c r="O225" s="566"/>
      <c r="P225" s="566"/>
      <c r="Q225" s="566"/>
      <c r="R225" s="566"/>
      <c r="S225" s="566"/>
      <c r="T225" s="566"/>
      <c r="U225" s="566"/>
      <c r="V225" s="566"/>
      <c r="W225" s="566"/>
    </row>
    <row r="226" spans="1:23">
      <c r="B226" s="548"/>
      <c r="C226" s="567" t="s">
        <v>624</v>
      </c>
      <c r="D226" s="548"/>
      <c r="E226" s="548"/>
      <c r="F226" s="548"/>
      <c r="G226" s="548"/>
      <c r="H226" s="548"/>
      <c r="I226" s="548"/>
      <c r="J226" s="548"/>
      <c r="K226" s="548"/>
      <c r="L226" s="548"/>
      <c r="M226" s="548"/>
      <c r="N226" s="548"/>
      <c r="O226" s="548"/>
      <c r="P226" s="548"/>
      <c r="Q226" s="548"/>
      <c r="R226" s="548"/>
      <c r="S226" s="548"/>
      <c r="T226" s="548"/>
      <c r="U226" s="548"/>
      <c r="V226" s="548"/>
      <c r="W226" s="548"/>
    </row>
    <row r="227" spans="1:23" ht="81.75">
      <c r="B227" s="568"/>
      <c r="C227" s="569"/>
      <c r="D227" s="552" t="s">
        <v>273</v>
      </c>
      <c r="E227" s="552" t="s">
        <v>274</v>
      </c>
      <c r="F227" s="552" t="s">
        <v>275</v>
      </c>
      <c r="G227" s="552" t="s">
        <v>276</v>
      </c>
      <c r="H227" s="552" t="s">
        <v>277</v>
      </c>
      <c r="I227" s="552" t="s">
        <v>278</v>
      </c>
      <c r="J227" s="552" t="s">
        <v>279</v>
      </c>
      <c r="K227" s="552" t="s">
        <v>280</v>
      </c>
      <c r="L227" s="552" t="s">
        <v>281</v>
      </c>
      <c r="M227" s="552" t="s">
        <v>282</v>
      </c>
      <c r="N227" s="552" t="s">
        <v>232</v>
      </c>
      <c r="O227" s="552" t="s">
        <v>283</v>
      </c>
      <c r="P227" s="552" t="s">
        <v>284</v>
      </c>
      <c r="Q227" s="552" t="s">
        <v>285</v>
      </c>
      <c r="R227" s="552" t="s">
        <v>133</v>
      </c>
      <c r="S227" s="552" t="s">
        <v>214</v>
      </c>
      <c r="T227" s="552" t="s">
        <v>286</v>
      </c>
      <c r="U227" s="552" t="s">
        <v>287</v>
      </c>
      <c r="V227" s="552" t="s">
        <v>288</v>
      </c>
      <c r="W227" s="552" t="s">
        <v>355</v>
      </c>
    </row>
    <row r="228" spans="1:23">
      <c r="B228" s="568"/>
      <c r="C228" s="553" t="s">
        <v>440</v>
      </c>
      <c r="D228" s="817">
        <f>IF(D196="-","-",(D196/D$217)*100)</f>
        <v>1.651185102559112</v>
      </c>
      <c r="E228" s="817">
        <f t="shared" ref="D228:E232" si="65">IF(E196="-","-",(E196/E$217)*100)</f>
        <v>4.045995917109007</v>
      </c>
      <c r="F228" s="817">
        <f t="shared" ref="F228:W228" si="66">IF(F196="-","-",(F196/F$217)*100)</f>
        <v>0.16580117380706985</v>
      </c>
      <c r="G228" s="817" t="str">
        <f t="shared" si="66"/>
        <v>-</v>
      </c>
      <c r="H228" s="817">
        <f t="shared" si="66"/>
        <v>8.4247214342640273</v>
      </c>
      <c r="I228" s="817" t="str">
        <f t="shared" si="66"/>
        <v>-</v>
      </c>
      <c r="J228" s="817">
        <f t="shared" si="66"/>
        <v>29.840973244747133</v>
      </c>
      <c r="K228" s="817">
        <f t="shared" si="66"/>
        <v>0.24313955220594485</v>
      </c>
      <c r="L228" s="817">
        <f t="shared" si="66"/>
        <v>10.027124008805538</v>
      </c>
      <c r="M228" s="817">
        <f t="shared" si="66"/>
        <v>0.50637000416457101</v>
      </c>
      <c r="N228" s="817" t="str">
        <f t="shared" si="66"/>
        <v>-</v>
      </c>
      <c r="O228" s="817">
        <f t="shared" si="66"/>
        <v>0.14427486843294093</v>
      </c>
      <c r="P228" s="817">
        <f t="shared" si="66"/>
        <v>0.35355728617405247</v>
      </c>
      <c r="Q228" s="817" t="str">
        <f t="shared" si="66"/>
        <v>-</v>
      </c>
      <c r="R228" s="817" t="str">
        <f t="shared" si="66"/>
        <v>-</v>
      </c>
      <c r="S228" s="817" t="str">
        <f t="shared" si="66"/>
        <v>-</v>
      </c>
      <c r="T228" s="817" t="str">
        <f t="shared" si="66"/>
        <v>-</v>
      </c>
      <c r="U228" s="817" t="str">
        <f t="shared" si="66"/>
        <v>-</v>
      </c>
      <c r="V228" s="817" t="str">
        <f t="shared" si="66"/>
        <v>-</v>
      </c>
      <c r="W228" s="817">
        <f t="shared" si="66"/>
        <v>1.9522369656657423</v>
      </c>
    </row>
    <row r="229" spans="1:23">
      <c r="B229" s="548"/>
      <c r="C229" s="553" t="s">
        <v>290</v>
      </c>
      <c r="D229" s="817" t="str">
        <f t="shared" si="65"/>
        <v>-</v>
      </c>
      <c r="E229" s="817" t="str">
        <f t="shared" si="65"/>
        <v>-</v>
      </c>
      <c r="F229" s="817" t="str">
        <f t="shared" ref="F229:W229" si="67">IF(F197="-","-",(F197/F$217)*100)</f>
        <v>-</v>
      </c>
      <c r="G229" s="817" t="str">
        <f t="shared" si="67"/>
        <v>-</v>
      </c>
      <c r="H229" s="817">
        <f t="shared" si="67"/>
        <v>56.160463954128758</v>
      </c>
      <c r="I229" s="817" t="str">
        <f t="shared" si="67"/>
        <v>-</v>
      </c>
      <c r="J229" s="817" t="str">
        <f t="shared" si="67"/>
        <v>-</v>
      </c>
      <c r="K229" s="817">
        <f t="shared" si="67"/>
        <v>70.696320894017589</v>
      </c>
      <c r="L229" s="817" t="str">
        <f t="shared" si="67"/>
        <v>-</v>
      </c>
      <c r="M229" s="817">
        <f t="shared" si="67"/>
        <v>69.124437128863818</v>
      </c>
      <c r="N229" s="817" t="str">
        <f t="shared" si="67"/>
        <v>-</v>
      </c>
      <c r="O229" s="817">
        <f t="shared" si="67"/>
        <v>99.499148736829966</v>
      </c>
      <c r="P229" s="817" t="str">
        <f t="shared" si="67"/>
        <v>-</v>
      </c>
      <c r="Q229" s="817" t="str">
        <f t="shared" si="67"/>
        <v>-</v>
      </c>
      <c r="R229" s="817" t="str">
        <f t="shared" si="67"/>
        <v>-</v>
      </c>
      <c r="S229" s="817" t="str">
        <f t="shared" si="67"/>
        <v>-</v>
      </c>
      <c r="T229" s="817" t="str">
        <f t="shared" si="67"/>
        <v>-</v>
      </c>
      <c r="U229" s="817" t="str">
        <f t="shared" si="67"/>
        <v>-</v>
      </c>
      <c r="V229" s="817" t="str">
        <f t="shared" si="67"/>
        <v>-</v>
      </c>
      <c r="W229" s="817">
        <f t="shared" si="67"/>
        <v>39.609333219104954</v>
      </c>
    </row>
    <row r="230" spans="1:23">
      <c r="B230" s="548"/>
      <c r="C230" s="553" t="s">
        <v>294</v>
      </c>
      <c r="D230" s="817">
        <f t="shared" si="65"/>
        <v>1.3189129249274654</v>
      </c>
      <c r="E230" s="817">
        <f t="shared" si="65"/>
        <v>2.6439813934026617</v>
      </c>
      <c r="F230" s="817">
        <f t="shared" ref="F230:W230" si="68">IF(F198="-","-",(F198/F$217)*100)</f>
        <v>44.00520219347063</v>
      </c>
      <c r="G230" s="817">
        <f t="shared" si="68"/>
        <v>6.7612770957615256</v>
      </c>
      <c r="H230" s="817" t="str">
        <f t="shared" si="68"/>
        <v>-</v>
      </c>
      <c r="I230" s="817" t="str">
        <f t="shared" si="68"/>
        <v>-</v>
      </c>
      <c r="J230" s="817" t="str">
        <f t="shared" si="68"/>
        <v>-</v>
      </c>
      <c r="K230" s="817" t="str">
        <f t="shared" si="68"/>
        <v>-</v>
      </c>
      <c r="L230" s="817">
        <f t="shared" si="68"/>
        <v>9.0528932132218376</v>
      </c>
      <c r="M230" s="817" t="str">
        <f t="shared" si="68"/>
        <v>-</v>
      </c>
      <c r="N230" s="817" t="str">
        <f t="shared" si="68"/>
        <v>-</v>
      </c>
      <c r="O230" s="817" t="str">
        <f t="shared" si="68"/>
        <v>-</v>
      </c>
      <c r="P230" s="817">
        <f t="shared" si="68"/>
        <v>22.405511206975863</v>
      </c>
      <c r="Q230" s="817" t="str">
        <f t="shared" si="68"/>
        <v>-</v>
      </c>
      <c r="R230" s="817" t="str">
        <f t="shared" si="68"/>
        <v>-</v>
      </c>
      <c r="S230" s="817" t="str">
        <f t="shared" si="68"/>
        <v>-</v>
      </c>
      <c r="T230" s="817" t="str">
        <f t="shared" si="68"/>
        <v>-</v>
      </c>
      <c r="U230" s="817" t="str">
        <f t="shared" si="68"/>
        <v>-</v>
      </c>
      <c r="V230" s="817" t="str">
        <f t="shared" si="68"/>
        <v>-</v>
      </c>
      <c r="W230" s="817">
        <f t="shared" si="68"/>
        <v>3.5674027168985809</v>
      </c>
    </row>
    <row r="231" spans="1:23">
      <c r="B231" s="548"/>
      <c r="C231" s="553" t="s">
        <v>295</v>
      </c>
      <c r="D231" s="817" t="str">
        <f t="shared" si="65"/>
        <v>-</v>
      </c>
      <c r="E231" s="817" t="str">
        <f t="shared" si="65"/>
        <v>-</v>
      </c>
      <c r="F231" s="817" t="str">
        <f t="shared" ref="F231:W231" si="69">IF(F199="-","-",(F199/F$217)*100)</f>
        <v>-</v>
      </c>
      <c r="G231" s="817">
        <f t="shared" si="69"/>
        <v>15.152943662018339</v>
      </c>
      <c r="H231" s="817" t="str">
        <f t="shared" si="69"/>
        <v>-</v>
      </c>
      <c r="I231" s="817">
        <f t="shared" si="69"/>
        <v>50.354739143044128</v>
      </c>
      <c r="J231" s="817" t="str">
        <f t="shared" si="69"/>
        <v>-</v>
      </c>
      <c r="K231" s="817" t="str">
        <f t="shared" si="69"/>
        <v>-</v>
      </c>
      <c r="L231" s="817" t="str">
        <f t="shared" si="69"/>
        <v>-</v>
      </c>
      <c r="M231" s="817" t="str">
        <f t="shared" si="69"/>
        <v>-</v>
      </c>
      <c r="N231" s="817">
        <f t="shared" si="69"/>
        <v>100</v>
      </c>
      <c r="O231" s="817" t="str">
        <f t="shared" si="69"/>
        <v>-</v>
      </c>
      <c r="P231" s="817" t="str">
        <f t="shared" si="69"/>
        <v>-</v>
      </c>
      <c r="Q231" s="817" t="str">
        <f t="shared" si="69"/>
        <v>-</v>
      </c>
      <c r="R231" s="817" t="str">
        <f t="shared" si="69"/>
        <v>-</v>
      </c>
      <c r="S231" s="817">
        <f t="shared" si="69"/>
        <v>97.270090368784608</v>
      </c>
      <c r="T231" s="817" t="str">
        <f t="shared" si="69"/>
        <v>-</v>
      </c>
      <c r="U231" s="817" t="str">
        <f t="shared" si="69"/>
        <v>-</v>
      </c>
      <c r="V231" s="817" t="str">
        <f t="shared" si="69"/>
        <v>-</v>
      </c>
      <c r="W231" s="817">
        <f t="shared" si="69"/>
        <v>2.9791342075080078</v>
      </c>
    </row>
    <row r="232" spans="1:23">
      <c r="B232" s="548"/>
      <c r="C232" s="553" t="s">
        <v>291</v>
      </c>
      <c r="D232" s="817">
        <f t="shared" si="65"/>
        <v>60.025381391279417</v>
      </c>
      <c r="E232" s="817">
        <f t="shared" si="65"/>
        <v>38.974465087452153</v>
      </c>
      <c r="F232" s="817">
        <f t="shared" ref="F232:W232" si="70">IF(F200="-","-",(F200/F$217)*100)</f>
        <v>39.117905484596285</v>
      </c>
      <c r="G232" s="817">
        <f t="shared" si="70"/>
        <v>73.576714578928943</v>
      </c>
      <c r="H232" s="817">
        <f t="shared" si="70"/>
        <v>25.771886178413201</v>
      </c>
      <c r="I232" s="817">
        <f t="shared" si="70"/>
        <v>49.645260856955872</v>
      </c>
      <c r="J232" s="817" t="str">
        <f t="shared" si="70"/>
        <v>-</v>
      </c>
      <c r="K232" s="817">
        <f t="shared" si="70"/>
        <v>18.785587981414594</v>
      </c>
      <c r="L232" s="817" t="str">
        <f t="shared" si="70"/>
        <v>-</v>
      </c>
      <c r="M232" s="817">
        <f t="shared" si="70"/>
        <v>15.231788521918343</v>
      </c>
      <c r="N232" s="817" t="str">
        <f t="shared" si="70"/>
        <v>-</v>
      </c>
      <c r="O232" s="817" t="str">
        <f t="shared" si="70"/>
        <v>-</v>
      </c>
      <c r="P232" s="817">
        <f t="shared" si="70"/>
        <v>36.878921898824785</v>
      </c>
      <c r="Q232" s="817">
        <f t="shared" si="70"/>
        <v>89.275094795872036</v>
      </c>
      <c r="R232" s="817" t="str">
        <f t="shared" si="70"/>
        <v>-</v>
      </c>
      <c r="S232" s="817" t="str">
        <f t="shared" si="70"/>
        <v>-</v>
      </c>
      <c r="T232" s="817">
        <f t="shared" si="70"/>
        <v>78.461329509414767</v>
      </c>
      <c r="U232" s="817">
        <f t="shared" si="70"/>
        <v>72.878346212657902</v>
      </c>
      <c r="V232" s="817">
        <f t="shared" si="70"/>
        <v>54.710290256821196</v>
      </c>
      <c r="W232" s="817">
        <f t="shared" si="70"/>
        <v>31.273689764590461</v>
      </c>
    </row>
    <row r="233" spans="1:23">
      <c r="B233" s="548"/>
      <c r="C233" s="553" t="s">
        <v>219</v>
      </c>
      <c r="D233" s="817">
        <f>IF(D206="-","-",(D206/D$217)*100)</f>
        <v>37.004260481013972</v>
      </c>
      <c r="E233" s="817">
        <f>IF(E206="-","-",(E206/E$217)*100)</f>
        <v>48.999864021640043</v>
      </c>
      <c r="F233" s="817">
        <f t="shared" ref="F233:W233" si="71">IF(F206="-","-",(F206/F$217)*100)</f>
        <v>5.4087487939840662</v>
      </c>
      <c r="G233" s="817">
        <f t="shared" si="71"/>
        <v>1.0316988823451096</v>
      </c>
      <c r="H233" s="817">
        <f t="shared" si="71"/>
        <v>9.270964703838489</v>
      </c>
      <c r="I233" s="817" t="str">
        <f t="shared" si="71"/>
        <v>-</v>
      </c>
      <c r="J233" s="817">
        <f t="shared" si="71"/>
        <v>66.898540785730205</v>
      </c>
      <c r="K233" s="817">
        <f t="shared" si="71"/>
        <v>10.274951572361875</v>
      </c>
      <c r="L233" s="817">
        <f t="shared" si="71"/>
        <v>80.919982777972621</v>
      </c>
      <c r="M233" s="817">
        <f t="shared" si="71"/>
        <v>14.782866166877112</v>
      </c>
      <c r="N233" s="817" t="str">
        <f t="shared" si="71"/>
        <v>-</v>
      </c>
      <c r="O233" s="817">
        <f t="shared" si="71"/>
        <v>0.35657639473709385</v>
      </c>
      <c r="P233" s="817">
        <f t="shared" si="71"/>
        <v>37.640631910492594</v>
      </c>
      <c r="Q233" s="817">
        <f t="shared" si="71"/>
        <v>10.724905204127964</v>
      </c>
      <c r="R233" s="817">
        <f t="shared" si="71"/>
        <v>89.974078781112027</v>
      </c>
      <c r="S233" s="817" t="str">
        <f t="shared" si="71"/>
        <v>-</v>
      </c>
      <c r="T233" s="817">
        <f t="shared" si="71"/>
        <v>21.538670490585236</v>
      </c>
      <c r="U233" s="817">
        <f t="shared" si="71"/>
        <v>27.121653787342094</v>
      </c>
      <c r="V233" s="817">
        <f t="shared" si="71"/>
        <v>37.611457580757161</v>
      </c>
      <c r="W233" s="817">
        <f t="shared" si="71"/>
        <v>19.186532348055486</v>
      </c>
    </row>
    <row r="234" spans="1:23">
      <c r="C234" s="564" t="s">
        <v>370</v>
      </c>
      <c r="D234" s="816">
        <f>IF(D207="-","-",(D207/D$217)*100)</f>
        <v>2.6010022002305087E-4</v>
      </c>
      <c r="E234" s="816">
        <f>IF(E207="-","-",(E207/E$217)*100)</f>
        <v>5.3356935803961436</v>
      </c>
      <c r="F234" s="816">
        <f t="shared" ref="F234:W234" si="72">IF(F207="-","-",(F207/F$217)*100)</f>
        <v>11.302342354141956</v>
      </c>
      <c r="G234" s="816">
        <f t="shared" si="72"/>
        <v>3.477365780946077</v>
      </c>
      <c r="H234" s="816">
        <f t="shared" si="72"/>
        <v>0.37196372935553479</v>
      </c>
      <c r="I234" s="816" t="str">
        <f t="shared" si="72"/>
        <v>-</v>
      </c>
      <c r="J234" s="816">
        <f t="shared" si="72"/>
        <v>3.260485969522668</v>
      </c>
      <c r="K234" s="816" t="str">
        <f t="shared" si="72"/>
        <v>-</v>
      </c>
      <c r="L234" s="816" t="str">
        <f t="shared" si="72"/>
        <v>-</v>
      </c>
      <c r="M234" s="816">
        <f t="shared" si="72"/>
        <v>0.3545381781761533</v>
      </c>
      <c r="N234" s="816" t="str">
        <f t="shared" si="72"/>
        <v>-</v>
      </c>
      <c r="O234" s="816" t="str">
        <f t="shared" si="72"/>
        <v>-</v>
      </c>
      <c r="P234" s="816">
        <f t="shared" si="72"/>
        <v>2.7213776975327022</v>
      </c>
      <c r="Q234" s="816" t="str">
        <f t="shared" si="72"/>
        <v>-</v>
      </c>
      <c r="R234" s="816">
        <f t="shared" si="72"/>
        <v>10.025921218887966</v>
      </c>
      <c r="S234" s="816">
        <f t="shared" si="72"/>
        <v>2.7299096312153925</v>
      </c>
      <c r="T234" s="816" t="str">
        <f t="shared" si="72"/>
        <v>-</v>
      </c>
      <c r="U234" s="816" t="str">
        <f t="shared" si="72"/>
        <v>-</v>
      </c>
      <c r="V234" s="816">
        <f t="shared" si="72"/>
        <v>7.6782521624216473</v>
      </c>
      <c r="W234" s="816">
        <f t="shared" si="72"/>
        <v>1.4316707781767568</v>
      </c>
    </row>
    <row r="235" spans="1:23" s="484" customFormat="1">
      <c r="A235" s="487"/>
      <c r="B235" s="132"/>
      <c r="C235" s="488"/>
      <c r="D235" s="483">
        <f t="shared" ref="D235:W235" si="73">SUM(D229:D234)</f>
        <v>98.348814897440874</v>
      </c>
      <c r="E235" s="483">
        <f t="shared" si="73"/>
        <v>95.954004082891004</v>
      </c>
      <c r="F235" s="483">
        <f t="shared" si="73"/>
        <v>99.834198826192932</v>
      </c>
      <c r="G235" s="483">
        <f t="shared" si="73"/>
        <v>100</v>
      </c>
      <c r="H235" s="483">
        <f t="shared" si="73"/>
        <v>91.575278565735971</v>
      </c>
      <c r="I235" s="483">
        <f t="shared" si="73"/>
        <v>100</v>
      </c>
      <c r="J235" s="483">
        <f t="shared" si="73"/>
        <v>70.159026755252867</v>
      </c>
      <c r="K235" s="483">
        <f t="shared" si="73"/>
        <v>99.756860447794054</v>
      </c>
      <c r="L235" s="483">
        <f t="shared" si="73"/>
        <v>89.972875991194456</v>
      </c>
      <c r="M235" s="483">
        <f t="shared" si="73"/>
        <v>99.493629995835434</v>
      </c>
      <c r="N235" s="483">
        <f t="shared" si="73"/>
        <v>100</v>
      </c>
      <c r="O235" s="483">
        <f t="shared" si="73"/>
        <v>99.855725131567056</v>
      </c>
      <c r="P235" s="483">
        <f t="shared" si="73"/>
        <v>99.646442713825948</v>
      </c>
      <c r="Q235" s="483">
        <f t="shared" si="73"/>
        <v>100</v>
      </c>
      <c r="R235" s="483">
        <f t="shared" si="73"/>
        <v>100</v>
      </c>
      <c r="S235" s="483">
        <f t="shared" si="73"/>
        <v>100</v>
      </c>
      <c r="T235" s="483">
        <f t="shared" si="73"/>
        <v>100</v>
      </c>
      <c r="U235" s="483">
        <f t="shared" si="73"/>
        <v>100</v>
      </c>
      <c r="V235" s="483">
        <f t="shared" si="73"/>
        <v>100</v>
      </c>
      <c r="W235" s="483">
        <f t="shared" si="73"/>
        <v>98.047763034334238</v>
      </c>
    </row>
    <row r="236" spans="1:23">
      <c r="B236" s="548"/>
      <c r="C236" s="567" t="s">
        <v>625</v>
      </c>
      <c r="D236" s="548"/>
      <c r="E236" s="548"/>
      <c r="F236" s="548"/>
      <c r="G236" s="548"/>
      <c r="H236" s="548"/>
      <c r="I236" s="548"/>
      <c r="J236" s="548"/>
      <c r="K236" s="548"/>
      <c r="L236" s="548"/>
      <c r="M236" s="548"/>
      <c r="N236" s="548"/>
      <c r="O236" s="548"/>
      <c r="P236" s="548"/>
      <c r="Q236" s="548"/>
      <c r="R236" s="548"/>
      <c r="S236" s="548"/>
      <c r="T236" s="548"/>
      <c r="U236" s="548"/>
      <c r="V236" s="548"/>
      <c r="W236" s="548"/>
    </row>
    <row r="237" spans="1:23" ht="81.75">
      <c r="B237" s="568"/>
      <c r="C237" s="569"/>
      <c r="D237" s="552" t="s">
        <v>273</v>
      </c>
      <c r="E237" s="552" t="s">
        <v>274</v>
      </c>
      <c r="F237" s="552" t="s">
        <v>275</v>
      </c>
      <c r="G237" s="552" t="s">
        <v>276</v>
      </c>
      <c r="H237" s="552" t="s">
        <v>277</v>
      </c>
      <c r="I237" s="552" t="s">
        <v>278</v>
      </c>
      <c r="J237" s="552" t="s">
        <v>279</v>
      </c>
      <c r="K237" s="552" t="s">
        <v>280</v>
      </c>
      <c r="L237" s="552" t="s">
        <v>281</v>
      </c>
      <c r="M237" s="552" t="s">
        <v>282</v>
      </c>
      <c r="N237" s="552" t="s">
        <v>232</v>
      </c>
      <c r="O237" s="552" t="s">
        <v>283</v>
      </c>
      <c r="P237" s="552" t="s">
        <v>284</v>
      </c>
      <c r="Q237" s="552" t="s">
        <v>285</v>
      </c>
      <c r="R237" s="552" t="s">
        <v>133</v>
      </c>
      <c r="S237" s="552" t="s">
        <v>214</v>
      </c>
      <c r="T237" s="552" t="s">
        <v>286</v>
      </c>
      <c r="U237" s="552" t="s">
        <v>287</v>
      </c>
      <c r="V237" s="552" t="s">
        <v>288</v>
      </c>
      <c r="W237" s="552" t="s">
        <v>355</v>
      </c>
    </row>
    <row r="238" spans="1:23">
      <c r="B238" s="548"/>
      <c r="C238" s="553" t="s">
        <v>356</v>
      </c>
      <c r="D238" s="817">
        <f>IF(D195="-","-",(D195/D$216)*100)</f>
        <v>3.7814623523384383</v>
      </c>
      <c r="E238" s="817">
        <f t="shared" ref="E238:W238" si="74">IF(E195="-","-",(E195/E$216)*100)</f>
        <v>28.113760591432047</v>
      </c>
      <c r="F238" s="817">
        <f t="shared" si="74"/>
        <v>51.275660250899833</v>
      </c>
      <c r="G238" s="817" t="str">
        <f t="shared" si="74"/>
        <v>-</v>
      </c>
      <c r="H238" s="817">
        <f t="shared" si="74"/>
        <v>13.130008439528876</v>
      </c>
      <c r="I238" s="817">
        <f t="shared" si="74"/>
        <v>0.25030865818012221</v>
      </c>
      <c r="J238" s="817">
        <f t="shared" si="74"/>
        <v>49.296174442543979</v>
      </c>
      <c r="K238" s="817">
        <f t="shared" si="74"/>
        <v>5.7310701769061154</v>
      </c>
      <c r="L238" s="817">
        <f t="shared" si="74"/>
        <v>36.267020293432942</v>
      </c>
      <c r="M238" s="817">
        <f t="shared" si="74"/>
        <v>61.156204814176299</v>
      </c>
      <c r="N238" s="817" t="str">
        <f t="shared" si="74"/>
        <v>-</v>
      </c>
      <c r="O238" s="817">
        <f t="shared" si="74"/>
        <v>24.455022939158049</v>
      </c>
      <c r="P238" s="817">
        <f t="shared" si="74"/>
        <v>42.665115669682415</v>
      </c>
      <c r="Q238" s="817">
        <f t="shared" si="74"/>
        <v>12.914521187417014</v>
      </c>
      <c r="R238" s="817">
        <f t="shared" si="74"/>
        <v>26.707296403344955</v>
      </c>
      <c r="S238" s="817" t="str">
        <f t="shared" si="74"/>
        <v>-</v>
      </c>
      <c r="T238" s="817">
        <f t="shared" si="74"/>
        <v>3.7837517449701625</v>
      </c>
      <c r="U238" s="817">
        <f t="shared" si="74"/>
        <v>15.409238937349032</v>
      </c>
      <c r="V238" s="817">
        <f t="shared" si="74"/>
        <v>35.151631088605384</v>
      </c>
      <c r="W238" s="817">
        <f t="shared" si="74"/>
        <v>27.688729713367664</v>
      </c>
    </row>
    <row r="239" spans="1:23">
      <c r="B239" s="548"/>
      <c r="C239" s="553" t="s">
        <v>206</v>
      </c>
      <c r="D239" s="817" t="str">
        <f>IF(D201="-","-",(D201/D$216)*100)</f>
        <v>-</v>
      </c>
      <c r="E239" s="817" t="str">
        <f t="shared" ref="E239:W239" si="75">IF(E201="-","-",(E201/E$216)*100)</f>
        <v>-</v>
      </c>
      <c r="F239" s="817" t="str">
        <f t="shared" si="75"/>
        <v>-</v>
      </c>
      <c r="G239" s="817" t="str">
        <f t="shared" si="75"/>
        <v>-</v>
      </c>
      <c r="H239" s="817" t="str">
        <f t="shared" si="75"/>
        <v>-</v>
      </c>
      <c r="I239" s="817">
        <f t="shared" si="75"/>
        <v>1.4051555729762777</v>
      </c>
      <c r="J239" s="817" t="str">
        <f t="shared" si="75"/>
        <v>-</v>
      </c>
      <c r="K239" s="817" t="str">
        <f t="shared" si="75"/>
        <v>-</v>
      </c>
      <c r="L239" s="817" t="str">
        <f t="shared" si="75"/>
        <v>-</v>
      </c>
      <c r="M239" s="817" t="str">
        <f t="shared" si="75"/>
        <v>-</v>
      </c>
      <c r="N239" s="817" t="str">
        <f t="shared" si="75"/>
        <v>-</v>
      </c>
      <c r="O239" s="817" t="str">
        <f t="shared" si="75"/>
        <v>-</v>
      </c>
      <c r="P239" s="817" t="str">
        <f t="shared" si="75"/>
        <v>-</v>
      </c>
      <c r="Q239" s="817" t="str">
        <f t="shared" si="75"/>
        <v>-</v>
      </c>
      <c r="R239" s="817" t="str">
        <f t="shared" si="75"/>
        <v>-</v>
      </c>
      <c r="S239" s="817" t="str">
        <f t="shared" si="75"/>
        <v>-</v>
      </c>
      <c r="T239" s="817" t="str">
        <f t="shared" si="75"/>
        <v>-</v>
      </c>
      <c r="U239" s="817" t="str">
        <f t="shared" si="75"/>
        <v>-</v>
      </c>
      <c r="V239" s="817" t="str">
        <f t="shared" si="75"/>
        <v>-</v>
      </c>
      <c r="W239" s="817">
        <f t="shared" si="75"/>
        <v>1.7672946497679753E-2</v>
      </c>
    </row>
    <row r="240" spans="1:23">
      <c r="B240" s="548"/>
      <c r="C240" s="553" t="s">
        <v>207</v>
      </c>
      <c r="D240" s="817">
        <f>IF(D202="-","-",(D202/D$216)*100)</f>
        <v>46.704326649464598</v>
      </c>
      <c r="E240" s="817">
        <f t="shared" ref="E240:W240" si="76">IF(E202="-","-",(E202/E$216)*100)</f>
        <v>59.321564486838128</v>
      </c>
      <c r="F240" s="817">
        <f t="shared" si="76"/>
        <v>39.619594322209437</v>
      </c>
      <c r="G240" s="817">
        <f t="shared" si="76"/>
        <v>1.5390261125078766</v>
      </c>
      <c r="H240" s="817">
        <f t="shared" si="76"/>
        <v>67.06396573751276</v>
      </c>
      <c r="I240" s="817">
        <f t="shared" si="76"/>
        <v>79.132970375174509</v>
      </c>
      <c r="J240" s="817">
        <f t="shared" si="76"/>
        <v>19.167267709845312</v>
      </c>
      <c r="K240" s="817">
        <f t="shared" si="76"/>
        <v>59.601394900787298</v>
      </c>
      <c r="L240" s="817">
        <f t="shared" si="76"/>
        <v>56.811209491708311</v>
      </c>
      <c r="M240" s="817">
        <f t="shared" si="76"/>
        <v>30.443431854171592</v>
      </c>
      <c r="N240" s="817" t="str">
        <f t="shared" si="76"/>
        <v>-</v>
      </c>
      <c r="O240" s="817">
        <f t="shared" si="76"/>
        <v>1.9394384720185398</v>
      </c>
      <c r="P240" s="817">
        <f t="shared" si="76"/>
        <v>53.854665521675138</v>
      </c>
      <c r="Q240" s="817">
        <f t="shared" si="76"/>
        <v>73.168833321022703</v>
      </c>
      <c r="R240" s="817" t="str">
        <f t="shared" si="76"/>
        <v>-</v>
      </c>
      <c r="S240" s="817" t="str">
        <f t="shared" si="76"/>
        <v>-</v>
      </c>
      <c r="T240" s="817">
        <f t="shared" si="76"/>
        <v>17.524127713058064</v>
      </c>
      <c r="U240" s="817">
        <f t="shared" si="76"/>
        <v>67.914401889185825</v>
      </c>
      <c r="V240" s="817">
        <f t="shared" si="76"/>
        <v>32.658252152748844</v>
      </c>
      <c r="W240" s="817">
        <f t="shared" si="76"/>
        <v>49.653154842488355</v>
      </c>
    </row>
    <row r="241" spans="1:27">
      <c r="B241" s="548"/>
      <c r="C241" s="553" t="s">
        <v>208</v>
      </c>
      <c r="D241" s="817">
        <f>IF(D203="-","-",(D203/D$216)*100)</f>
        <v>24.130130340142987</v>
      </c>
      <c r="E241" s="817">
        <f t="shared" ref="E241:W241" si="77">IF(E203="-","-",(E203/E$216)*100)</f>
        <v>12.212329033552201</v>
      </c>
      <c r="F241" s="817">
        <f t="shared" si="77"/>
        <v>1.7383667744800289E-2</v>
      </c>
      <c r="G241" s="817">
        <f t="shared" si="77"/>
        <v>50.006094731474192</v>
      </c>
      <c r="H241" s="817">
        <f t="shared" si="77"/>
        <v>16.057691114014528</v>
      </c>
      <c r="I241" s="817">
        <f t="shared" si="77"/>
        <v>18.550921197929853</v>
      </c>
      <c r="J241" s="817">
        <f t="shared" si="77"/>
        <v>0.56464036079026525</v>
      </c>
      <c r="K241" s="817">
        <f t="shared" si="77"/>
        <v>25.631678384258823</v>
      </c>
      <c r="L241" s="817">
        <f t="shared" si="77"/>
        <v>5.0366713515877484</v>
      </c>
      <c r="M241" s="817">
        <f t="shared" si="77"/>
        <v>4.5157477323143329</v>
      </c>
      <c r="N241" s="817" t="str">
        <f t="shared" si="77"/>
        <v>-</v>
      </c>
      <c r="O241" s="817">
        <f t="shared" si="77"/>
        <v>39.725295488363685</v>
      </c>
      <c r="P241" s="817">
        <f t="shared" si="77"/>
        <v>0.11538816028222443</v>
      </c>
      <c r="Q241" s="817">
        <f t="shared" si="77"/>
        <v>13.228133268327538</v>
      </c>
      <c r="R241" s="817">
        <f t="shared" si="77"/>
        <v>17.569301928073642</v>
      </c>
      <c r="S241" s="817">
        <f t="shared" si="77"/>
        <v>1.3692146699659289</v>
      </c>
      <c r="T241" s="817">
        <f t="shared" si="77"/>
        <v>75.238189114310003</v>
      </c>
      <c r="U241" s="817">
        <f t="shared" si="77"/>
        <v>7.9720987777098502</v>
      </c>
      <c r="V241" s="817">
        <f t="shared" si="77"/>
        <v>6.1570005122282296</v>
      </c>
      <c r="W241" s="817">
        <f t="shared" si="77"/>
        <v>13.827525456272888</v>
      </c>
    </row>
    <row r="242" spans="1:27">
      <c r="B242" s="548"/>
      <c r="C242" s="553" t="s">
        <v>209</v>
      </c>
      <c r="D242" s="817">
        <f>IF(D204="-","-",(D204/D$216)*100)</f>
        <v>13.740628728863493</v>
      </c>
      <c r="E242" s="817" t="str">
        <f t="shared" ref="E242:W242" si="78">IF(E204="-","-",(E204/E$216)*100)</f>
        <v>-</v>
      </c>
      <c r="F242" s="817" t="str">
        <f t="shared" si="78"/>
        <v>-</v>
      </c>
      <c r="G242" s="817" t="str">
        <f t="shared" si="78"/>
        <v>-</v>
      </c>
      <c r="H242" s="817">
        <f t="shared" si="78"/>
        <v>2.6411738993344871</v>
      </c>
      <c r="I242" s="817" t="str">
        <f t="shared" si="78"/>
        <v>-</v>
      </c>
      <c r="J242" s="817" t="str">
        <f t="shared" si="78"/>
        <v>-</v>
      </c>
      <c r="K242" s="817">
        <f t="shared" si="78"/>
        <v>4.9693770450956967</v>
      </c>
      <c r="L242" s="817" t="str">
        <f t="shared" si="78"/>
        <v>-</v>
      </c>
      <c r="M242" s="817">
        <f t="shared" si="78"/>
        <v>0.71341192607773685</v>
      </c>
      <c r="N242" s="817" t="str">
        <f t="shared" si="78"/>
        <v>-</v>
      </c>
      <c r="O242" s="817">
        <f t="shared" si="78"/>
        <v>29.535240668004459</v>
      </c>
      <c r="P242" s="817" t="str">
        <f t="shared" si="78"/>
        <v>-</v>
      </c>
      <c r="Q242" s="817" t="str">
        <f t="shared" si="78"/>
        <v>-</v>
      </c>
      <c r="R242" s="817" t="str">
        <f t="shared" si="78"/>
        <v>-</v>
      </c>
      <c r="S242" s="817" t="str">
        <f t="shared" si="78"/>
        <v>-</v>
      </c>
      <c r="T242" s="817">
        <f t="shared" si="78"/>
        <v>1.6053474765673215</v>
      </c>
      <c r="U242" s="817" t="str">
        <f t="shared" si="78"/>
        <v>-</v>
      </c>
      <c r="V242" s="817" t="str">
        <f t="shared" si="78"/>
        <v>-</v>
      </c>
      <c r="W242" s="817">
        <f t="shared" si="78"/>
        <v>4.1046254026305862</v>
      </c>
    </row>
    <row r="243" spans="1:27">
      <c r="B243" s="548"/>
      <c r="C243" s="553" t="s">
        <v>260</v>
      </c>
      <c r="D243" s="817">
        <f>IF(D205="-","-",(D205/D$216)*100)</f>
        <v>11.643451929190492</v>
      </c>
      <c r="E243" s="817">
        <f t="shared" ref="E243:W243" si="79">IF(E205="-","-",(E205/E$216)*100)</f>
        <v>0.35234588817764145</v>
      </c>
      <c r="F243" s="817">
        <f t="shared" si="79"/>
        <v>9.0873617591459155</v>
      </c>
      <c r="G243" s="817">
        <f t="shared" si="79"/>
        <v>0.26604875610180645</v>
      </c>
      <c r="H243" s="817">
        <f t="shared" si="79"/>
        <v>1.1071608096093455</v>
      </c>
      <c r="I243" s="817">
        <f t="shared" si="79"/>
        <v>0.6606441957392396</v>
      </c>
      <c r="J243" s="817">
        <f t="shared" si="79"/>
        <v>20.454795972517381</v>
      </c>
      <c r="K243" s="817">
        <f t="shared" si="79"/>
        <v>4.0664794929520749</v>
      </c>
      <c r="L243" s="817">
        <f t="shared" si="79"/>
        <v>1.8850988632709971</v>
      </c>
      <c r="M243" s="817">
        <f t="shared" si="79"/>
        <v>1.79980582579704</v>
      </c>
      <c r="N243" s="817" t="str">
        <f t="shared" si="79"/>
        <v>-</v>
      </c>
      <c r="O243" s="817">
        <f t="shared" si="79"/>
        <v>4.3450024324552814</v>
      </c>
      <c r="P243" s="817">
        <f t="shared" si="79"/>
        <v>2.4850873958892814</v>
      </c>
      <c r="Q243" s="817">
        <f t="shared" si="79"/>
        <v>0.68851222323276384</v>
      </c>
      <c r="R243" s="817">
        <f t="shared" si="79"/>
        <v>38.017237895215075</v>
      </c>
      <c r="S243" s="817" t="str">
        <f t="shared" si="79"/>
        <v>-</v>
      </c>
      <c r="T243" s="817">
        <f t="shared" si="79"/>
        <v>1.8485839510944568</v>
      </c>
      <c r="U243" s="817">
        <f t="shared" si="79"/>
        <v>8.7042603957552984</v>
      </c>
      <c r="V243" s="817">
        <f t="shared" si="79"/>
        <v>5.5742460642524829</v>
      </c>
      <c r="W243" s="817">
        <f t="shared" si="79"/>
        <v>4.0519833687715847</v>
      </c>
    </row>
    <row r="244" spans="1:27">
      <c r="C244" s="564" t="s">
        <v>369</v>
      </c>
      <c r="D244" s="816" t="str">
        <f>IF(D208="-","-",(D208/D$216)*100)</f>
        <v>-</v>
      </c>
      <c r="E244" s="816" t="str">
        <f t="shared" ref="E244:W244" si="80">IF(E208="-","-",(E208/E$216)*100)</f>
        <v>-</v>
      </c>
      <c r="F244" s="816" t="str">
        <f t="shared" si="80"/>
        <v>-</v>
      </c>
      <c r="G244" s="816">
        <f t="shared" si="80"/>
        <v>48.188830399916135</v>
      </c>
      <c r="H244" s="816" t="str">
        <f t="shared" si="80"/>
        <v>-</v>
      </c>
      <c r="I244" s="816" t="str">
        <f t="shared" si="80"/>
        <v>-</v>
      </c>
      <c r="J244" s="816">
        <f t="shared" si="80"/>
        <v>10.517121514303064</v>
      </c>
      <c r="K244" s="816" t="str">
        <f t="shared" si="80"/>
        <v>-</v>
      </c>
      <c r="L244" s="816" t="str">
        <f t="shared" si="80"/>
        <v>-</v>
      </c>
      <c r="M244" s="816">
        <f t="shared" si="80"/>
        <v>1.3713978474630075</v>
      </c>
      <c r="N244" s="816" t="str">
        <f t="shared" si="80"/>
        <v>-</v>
      </c>
      <c r="O244" s="816" t="str">
        <f t="shared" si="80"/>
        <v>-</v>
      </c>
      <c r="P244" s="816">
        <f t="shared" si="80"/>
        <v>0.87974325247092544</v>
      </c>
      <c r="Q244" s="816" t="str">
        <f t="shared" si="80"/>
        <v>-</v>
      </c>
      <c r="R244" s="816">
        <f t="shared" si="80"/>
        <v>17.706163773366328</v>
      </c>
      <c r="S244" s="816">
        <f t="shared" si="80"/>
        <v>98.630785330034072</v>
      </c>
      <c r="T244" s="816" t="str">
        <f t="shared" si="80"/>
        <v>-</v>
      </c>
      <c r="U244" s="816" t="str">
        <f t="shared" si="80"/>
        <v>-</v>
      </c>
      <c r="V244" s="816">
        <f t="shared" si="80"/>
        <v>20.458870182165061</v>
      </c>
      <c r="W244" s="816">
        <f t="shared" si="80"/>
        <v>0.65630826997124425</v>
      </c>
    </row>
    <row r="245" spans="1:27" s="484" customFormat="1">
      <c r="A245" s="487"/>
      <c r="B245" s="132"/>
      <c r="C245" s="488"/>
      <c r="D245" s="483">
        <f>SUM(D238:D244)</f>
        <v>100.00000000000001</v>
      </c>
      <c r="E245" s="483">
        <f t="shared" ref="E245:W245" si="81">SUM(E238:E244)</f>
        <v>100.00000000000003</v>
      </c>
      <c r="F245" s="483">
        <f t="shared" si="81"/>
        <v>99.999999999999986</v>
      </c>
      <c r="G245" s="483">
        <f t="shared" si="81"/>
        <v>100</v>
      </c>
      <c r="H245" s="483">
        <f t="shared" si="81"/>
        <v>100</v>
      </c>
      <c r="I245" s="483">
        <f t="shared" si="81"/>
        <v>100</v>
      </c>
      <c r="J245" s="483">
        <f t="shared" si="81"/>
        <v>100</v>
      </c>
      <c r="K245" s="483">
        <f t="shared" si="81"/>
        <v>100</v>
      </c>
      <c r="L245" s="483">
        <f t="shared" si="81"/>
        <v>99.999999999999986</v>
      </c>
      <c r="M245" s="483">
        <f t="shared" si="81"/>
        <v>100.00000000000001</v>
      </c>
      <c r="N245" s="483">
        <f t="shared" si="81"/>
        <v>0</v>
      </c>
      <c r="O245" s="483">
        <f t="shared" si="81"/>
        <v>100.00000000000003</v>
      </c>
      <c r="P245" s="483">
        <f t="shared" si="81"/>
        <v>99.999999999999986</v>
      </c>
      <c r="Q245" s="483">
        <f t="shared" si="81"/>
        <v>100.00000000000001</v>
      </c>
      <c r="R245" s="483">
        <f t="shared" si="81"/>
        <v>100</v>
      </c>
      <c r="S245" s="483">
        <f t="shared" si="81"/>
        <v>100</v>
      </c>
      <c r="T245" s="483">
        <f t="shared" si="81"/>
        <v>100</v>
      </c>
      <c r="U245" s="483">
        <f t="shared" si="81"/>
        <v>100</v>
      </c>
      <c r="V245" s="483">
        <f t="shared" si="81"/>
        <v>100</v>
      </c>
      <c r="W245" s="483">
        <f t="shared" si="81"/>
        <v>100</v>
      </c>
    </row>
    <row r="246" spans="1:27">
      <c r="C246" s="549" t="s">
        <v>543</v>
      </c>
      <c r="D246" s="573"/>
      <c r="E246" s="573"/>
      <c r="F246" s="573"/>
      <c r="G246" s="573"/>
      <c r="H246" s="573"/>
      <c r="I246" s="573"/>
      <c r="J246" s="573"/>
      <c r="K246" s="573"/>
      <c r="L246" s="573"/>
      <c r="M246" s="573"/>
      <c r="N246" s="573"/>
      <c r="O246" s="573"/>
      <c r="P246" s="573"/>
      <c r="Q246" s="573"/>
      <c r="R246" s="573"/>
      <c r="S246" s="573"/>
      <c r="T246" s="573"/>
      <c r="U246" s="573"/>
      <c r="V246" s="573"/>
      <c r="W246" s="573"/>
    </row>
    <row r="247" spans="1:27" ht="81.75">
      <c r="C247" s="550"/>
      <c r="D247" s="551" t="s">
        <v>273</v>
      </c>
      <c r="E247" s="552" t="s">
        <v>274</v>
      </c>
      <c r="F247" s="551" t="s">
        <v>275</v>
      </c>
      <c r="G247" s="551" t="s">
        <v>276</v>
      </c>
      <c r="H247" s="551" t="s">
        <v>277</v>
      </c>
      <c r="I247" s="551" t="s">
        <v>278</v>
      </c>
      <c r="J247" s="551" t="s">
        <v>279</v>
      </c>
      <c r="K247" s="551" t="s">
        <v>280</v>
      </c>
      <c r="L247" s="551" t="s">
        <v>281</v>
      </c>
      <c r="M247" s="551" t="s">
        <v>282</v>
      </c>
      <c r="N247" s="551" t="s">
        <v>232</v>
      </c>
      <c r="O247" s="551" t="s">
        <v>283</v>
      </c>
      <c r="P247" s="551" t="s">
        <v>284</v>
      </c>
      <c r="Q247" s="551" t="s">
        <v>285</v>
      </c>
      <c r="R247" s="551" t="s">
        <v>133</v>
      </c>
      <c r="S247" s="551" t="s">
        <v>214</v>
      </c>
      <c r="T247" s="551" t="s">
        <v>286</v>
      </c>
      <c r="U247" s="551" t="s">
        <v>287</v>
      </c>
      <c r="V247" s="551" t="s">
        <v>288</v>
      </c>
      <c r="W247" s="552" t="s">
        <v>355</v>
      </c>
      <c r="X247" s="1020" t="s">
        <v>371</v>
      </c>
      <c r="Y247" s="1020" t="s">
        <v>372</v>
      </c>
      <c r="Z247" s="484"/>
    </row>
    <row r="248" spans="1:27">
      <c r="C248" s="553" t="s">
        <v>205</v>
      </c>
      <c r="D248" s="554">
        <v>623.28800000000001</v>
      </c>
      <c r="E248" s="554">
        <v>1338.3145</v>
      </c>
      <c r="F248" s="554">
        <v>804.97680000000003</v>
      </c>
      <c r="G248" s="554" t="s">
        <v>44</v>
      </c>
      <c r="H248" s="554">
        <v>641.89400000000001</v>
      </c>
      <c r="I248" s="554">
        <v>1.52</v>
      </c>
      <c r="J248" s="554">
        <v>98.912000000000006</v>
      </c>
      <c r="K248" s="554">
        <v>651.548</v>
      </c>
      <c r="L248" s="554">
        <v>4397.5622999999996</v>
      </c>
      <c r="M248" s="554">
        <v>1921.5827999999999</v>
      </c>
      <c r="N248" s="554" t="s">
        <v>44</v>
      </c>
      <c r="O248" s="554">
        <v>2277.3622999999998</v>
      </c>
      <c r="P248" s="554">
        <v>3729.4006899999999</v>
      </c>
      <c r="Q248" s="554">
        <v>52.425539999999998</v>
      </c>
      <c r="R248" s="554">
        <v>108.5166</v>
      </c>
      <c r="S248" s="554" t="s">
        <v>44</v>
      </c>
      <c r="T248" s="554">
        <v>34.533000000000001</v>
      </c>
      <c r="U248" s="554">
        <v>237.71100000000001</v>
      </c>
      <c r="V248" s="554">
        <v>178.23150000000001</v>
      </c>
      <c r="W248" s="1023">
        <f t="shared" ref="W248:W253" si="82">SUM(D248:V248)</f>
        <v>17097.779029999998</v>
      </c>
      <c r="X248" s="840">
        <f>SUM(D248:F248,H248,J248:M248,O248:R248,T248:V248)</f>
        <v>17096.259029999997</v>
      </c>
      <c r="Y248" s="840">
        <f>SUM(G248,I248,N248,S248)</f>
        <v>1.52</v>
      </c>
      <c r="Z248" s="1021">
        <f>X248/$X$262*100</f>
        <v>16.336938133785459</v>
      </c>
      <c r="AA248" s="837"/>
    </row>
    <row r="249" spans="1:27">
      <c r="C249" s="553" t="s">
        <v>397</v>
      </c>
      <c r="D249" s="554">
        <v>584.87</v>
      </c>
      <c r="E249" s="554">
        <v>219.14</v>
      </c>
      <c r="F249" s="554" t="s">
        <v>44</v>
      </c>
      <c r="G249" s="554" t="s">
        <v>44</v>
      </c>
      <c r="H249" s="554">
        <v>1511.95</v>
      </c>
      <c r="I249" s="554" t="s">
        <v>44</v>
      </c>
      <c r="J249" s="554">
        <v>360.6</v>
      </c>
      <c r="K249" s="554">
        <v>215</v>
      </c>
      <c r="L249" s="554" t="s">
        <v>44</v>
      </c>
      <c r="M249" s="554">
        <v>439.84</v>
      </c>
      <c r="N249" s="554" t="s">
        <v>44</v>
      </c>
      <c r="O249" s="554" t="s">
        <v>44</v>
      </c>
      <c r="P249" s="554" t="s">
        <v>44</v>
      </c>
      <c r="Q249" s="554" t="s">
        <v>44</v>
      </c>
      <c r="R249" s="554" t="s">
        <v>44</v>
      </c>
      <c r="S249" s="554" t="s">
        <v>44</v>
      </c>
      <c r="T249" s="554" t="s">
        <v>44</v>
      </c>
      <c r="U249" s="554" t="s">
        <v>44</v>
      </c>
      <c r="V249" s="554" t="s">
        <v>44</v>
      </c>
      <c r="W249" s="554">
        <f>SUM(D249:V249)</f>
        <v>3331.4</v>
      </c>
      <c r="X249" s="840">
        <f>SUM(D249:F249,H249,J249:M249,O249:R249,T249:V249)</f>
        <v>3331.4</v>
      </c>
      <c r="Y249" s="840">
        <f>SUM(G249,I249,N249,S249)</f>
        <v>0</v>
      </c>
      <c r="Z249" s="1021">
        <f>X249/$X$262*100</f>
        <v>3.1834377101674556</v>
      </c>
      <c r="AA249" s="837"/>
    </row>
    <row r="250" spans="1:27">
      <c r="C250" s="553" t="s">
        <v>290</v>
      </c>
      <c r="D250" s="554" t="s">
        <v>44</v>
      </c>
      <c r="E250" s="554" t="s">
        <v>44</v>
      </c>
      <c r="F250" s="554" t="s">
        <v>44</v>
      </c>
      <c r="G250" s="554" t="s">
        <v>44</v>
      </c>
      <c r="H250" s="554">
        <v>1063.94</v>
      </c>
      <c r="I250" s="554" t="s">
        <v>44</v>
      </c>
      <c r="J250" s="554" t="s">
        <v>44</v>
      </c>
      <c r="K250" s="554">
        <v>1003.41</v>
      </c>
      <c r="L250" s="554" t="s">
        <v>44</v>
      </c>
      <c r="M250" s="554">
        <v>3032.81</v>
      </c>
      <c r="N250" s="554" t="s">
        <v>44</v>
      </c>
      <c r="O250" s="554">
        <v>2017.13</v>
      </c>
      <c r="P250" s="554" t="s">
        <v>44</v>
      </c>
      <c r="Q250" s="554" t="s">
        <v>44</v>
      </c>
      <c r="R250" s="554" t="s">
        <v>44</v>
      </c>
      <c r="S250" s="554" t="s">
        <v>44</v>
      </c>
      <c r="T250" s="554" t="s">
        <v>44</v>
      </c>
      <c r="U250" s="554" t="s">
        <v>44</v>
      </c>
      <c r="V250" s="554" t="s">
        <v>44</v>
      </c>
      <c r="W250" s="542">
        <f t="shared" si="82"/>
        <v>7117.29</v>
      </c>
      <c r="X250" s="840">
        <f t="shared" ref="X250:X262" si="83">SUM(D250:F250,H250,J250:M250,O250:R250,T250:V250)</f>
        <v>7117.29</v>
      </c>
      <c r="Y250" s="840">
        <f t="shared" ref="Y250:Y255" si="84">SUM(G250,I250,N250,S250)</f>
        <v>0</v>
      </c>
      <c r="Z250" s="1021">
        <f>X250/$X$262*100</f>
        <v>6.8011794981682572</v>
      </c>
      <c r="AA250" s="837"/>
    </row>
    <row r="251" spans="1:27">
      <c r="C251" s="553" t="s">
        <v>294</v>
      </c>
      <c r="D251" s="554">
        <v>1989.4</v>
      </c>
      <c r="E251" s="554">
        <v>1055.77</v>
      </c>
      <c r="F251" s="554">
        <v>2099.4349999999999</v>
      </c>
      <c r="G251" s="554">
        <v>468.4</v>
      </c>
      <c r="H251" s="554" t="s">
        <v>44</v>
      </c>
      <c r="I251" s="554" t="s">
        <v>44</v>
      </c>
      <c r="J251" s="554" t="s">
        <v>44</v>
      </c>
      <c r="K251" s="554" t="s">
        <v>44</v>
      </c>
      <c r="L251" s="554">
        <v>2110.0500000000002</v>
      </c>
      <c r="M251" s="554" t="s">
        <v>44</v>
      </c>
      <c r="N251" s="554" t="s">
        <v>44</v>
      </c>
      <c r="O251" s="554" t="s">
        <v>44</v>
      </c>
      <c r="P251" s="554">
        <v>1960.39</v>
      </c>
      <c r="Q251" s="554" t="s">
        <v>44</v>
      </c>
      <c r="R251" s="554" t="s">
        <v>44</v>
      </c>
      <c r="S251" s="554" t="s">
        <v>44</v>
      </c>
      <c r="T251" s="554" t="s">
        <v>44</v>
      </c>
      <c r="U251" s="554" t="s">
        <v>44</v>
      </c>
      <c r="V251" s="554" t="s">
        <v>44</v>
      </c>
      <c r="W251" s="554">
        <f t="shared" si="82"/>
        <v>9683.4449999999997</v>
      </c>
      <c r="X251" s="840">
        <f t="shared" si="83"/>
        <v>9215.0450000000001</v>
      </c>
      <c r="Y251" s="840">
        <f t="shared" si="84"/>
        <v>468.4</v>
      </c>
      <c r="Z251" s="1021">
        <f>X251/$X$262*100</f>
        <v>8.8057638692111606</v>
      </c>
      <c r="AA251" s="837"/>
    </row>
    <row r="252" spans="1:27">
      <c r="C252" s="553" t="s">
        <v>295</v>
      </c>
      <c r="D252" s="554" t="s">
        <v>44</v>
      </c>
      <c r="E252" s="554" t="s">
        <v>44</v>
      </c>
      <c r="F252" s="554" t="s">
        <v>44</v>
      </c>
      <c r="G252" s="554">
        <v>742.5</v>
      </c>
      <c r="H252" s="554">
        <v>7.95</v>
      </c>
      <c r="I252" s="554">
        <v>1491.9499999999998</v>
      </c>
      <c r="J252" s="554" t="s">
        <v>44</v>
      </c>
      <c r="K252" s="554" t="s">
        <v>44</v>
      </c>
      <c r="L252" s="554" t="s">
        <v>44</v>
      </c>
      <c r="M252" s="554" t="s">
        <v>44</v>
      </c>
      <c r="N252" s="554">
        <v>90.82</v>
      </c>
      <c r="O252" s="554" t="s">
        <v>44</v>
      </c>
      <c r="P252" s="554" t="s">
        <v>44</v>
      </c>
      <c r="Q252" s="554" t="s">
        <v>44</v>
      </c>
      <c r="R252" s="554" t="s">
        <v>44</v>
      </c>
      <c r="S252" s="554">
        <v>75.61</v>
      </c>
      <c r="T252" s="554" t="s">
        <v>44</v>
      </c>
      <c r="U252" s="554" t="s">
        <v>44</v>
      </c>
      <c r="V252" s="554" t="s">
        <v>44</v>
      </c>
      <c r="W252" s="554">
        <f t="shared" si="82"/>
        <v>2408.83</v>
      </c>
      <c r="X252" s="840">
        <f t="shared" si="83"/>
        <v>7.95</v>
      </c>
      <c r="Y252" s="840">
        <f t="shared" si="84"/>
        <v>2400.88</v>
      </c>
      <c r="Z252" s="1021">
        <f t="shared" ref="Z252:Z261" si="85">X252/$X$262*100</f>
        <v>7.5969051437327463E-3</v>
      </c>
      <c r="AA252" s="837"/>
    </row>
    <row r="253" spans="1:27">
      <c r="C253" s="553" t="s">
        <v>291</v>
      </c>
      <c r="D253" s="554">
        <v>5951.7150000000001</v>
      </c>
      <c r="E253" s="554">
        <v>1869.67</v>
      </c>
      <c r="F253" s="554">
        <v>854.17</v>
      </c>
      <c r="G253" s="554">
        <v>822.9</v>
      </c>
      <c r="H253" s="554">
        <v>2853.54</v>
      </c>
      <c r="I253" s="554">
        <v>865.4</v>
      </c>
      <c r="J253" s="554" t="s">
        <v>44</v>
      </c>
      <c r="K253" s="554">
        <v>758.74</v>
      </c>
      <c r="L253" s="554" t="s">
        <v>44</v>
      </c>
      <c r="M253" s="554">
        <v>3788.23</v>
      </c>
      <c r="N253" s="554" t="s">
        <v>44</v>
      </c>
      <c r="O253" s="554" t="s">
        <v>44</v>
      </c>
      <c r="P253" s="554">
        <v>1246.98</v>
      </c>
      <c r="Q253" s="554">
        <v>784.7</v>
      </c>
      <c r="R253" s="554" t="s">
        <v>44</v>
      </c>
      <c r="S253" s="554" t="s">
        <v>44</v>
      </c>
      <c r="T253" s="554">
        <v>3263.71</v>
      </c>
      <c r="U253" s="554">
        <v>1222.32</v>
      </c>
      <c r="V253" s="554">
        <v>1968.07</v>
      </c>
      <c r="W253" s="542">
        <f t="shared" si="82"/>
        <v>26250.144999999997</v>
      </c>
      <c r="X253" s="840">
        <f t="shared" si="83"/>
        <v>24561.845000000001</v>
      </c>
      <c r="Y253" s="840">
        <f t="shared" si="84"/>
        <v>1688.3</v>
      </c>
      <c r="Z253" s="1021">
        <f t="shared" si="85"/>
        <v>23.470944228939178</v>
      </c>
      <c r="AA253" s="837"/>
    </row>
    <row r="254" spans="1:27">
      <c r="C254" s="553" t="s">
        <v>206</v>
      </c>
      <c r="D254" s="554" t="s">
        <v>44</v>
      </c>
      <c r="E254" s="554" t="s">
        <v>44</v>
      </c>
      <c r="F254" s="554" t="s">
        <v>44</v>
      </c>
      <c r="G254" s="554" t="s">
        <v>44</v>
      </c>
      <c r="H254" s="554" t="s">
        <v>44</v>
      </c>
      <c r="I254" s="554">
        <v>11.32</v>
      </c>
      <c r="J254" s="554" t="s">
        <v>44</v>
      </c>
      <c r="K254" s="554" t="s">
        <v>44</v>
      </c>
      <c r="L254" s="554" t="s">
        <v>44</v>
      </c>
      <c r="M254" s="554" t="s">
        <v>44</v>
      </c>
      <c r="N254" s="554" t="s">
        <v>44</v>
      </c>
      <c r="O254" s="554" t="s">
        <v>44</v>
      </c>
      <c r="P254" s="554" t="s">
        <v>44</v>
      </c>
      <c r="Q254" s="554" t="s">
        <v>44</v>
      </c>
      <c r="R254" s="554" t="s">
        <v>44</v>
      </c>
      <c r="S254" s="554" t="s">
        <v>44</v>
      </c>
      <c r="T254" s="554" t="s">
        <v>44</v>
      </c>
      <c r="U254" s="554" t="s">
        <v>44</v>
      </c>
      <c r="V254" s="554" t="s">
        <v>44</v>
      </c>
      <c r="W254" s="554">
        <f>SUM(D254:V254)</f>
        <v>11.32</v>
      </c>
      <c r="X254" s="840">
        <f t="shared" si="83"/>
        <v>0</v>
      </c>
      <c r="Y254" s="840">
        <f t="shared" si="84"/>
        <v>11.32</v>
      </c>
      <c r="Z254" s="1021">
        <f t="shared" si="85"/>
        <v>0</v>
      </c>
      <c r="AA254" s="837"/>
    </row>
    <row r="255" spans="1:27">
      <c r="C255" s="553" t="s">
        <v>207</v>
      </c>
      <c r="D255" s="554">
        <v>3450.9054999999998</v>
      </c>
      <c r="E255" s="554">
        <v>3119.7350000000001</v>
      </c>
      <c r="F255" s="554">
        <v>518.45000000000005</v>
      </c>
      <c r="G255" s="554">
        <v>3.6375000000000002</v>
      </c>
      <c r="H255" s="554">
        <v>1193.24</v>
      </c>
      <c r="I255" s="554">
        <v>430.315</v>
      </c>
      <c r="J255" s="554">
        <v>35.310499999999998</v>
      </c>
      <c r="K255" s="554">
        <v>3812.5241999999998</v>
      </c>
      <c r="L255" s="554">
        <v>6051.2169999999996</v>
      </c>
      <c r="M255" s="554">
        <v>1271.1600000000001</v>
      </c>
      <c r="N255" s="554" t="s">
        <v>44</v>
      </c>
      <c r="O255" s="554">
        <v>39.375</v>
      </c>
      <c r="P255" s="554">
        <v>3805.165</v>
      </c>
      <c r="Q255" s="554">
        <v>448.12</v>
      </c>
      <c r="R255" s="554" t="s">
        <v>44</v>
      </c>
      <c r="S255" s="554" t="s">
        <v>44</v>
      </c>
      <c r="T255" s="554">
        <v>262.77</v>
      </c>
      <c r="U255" s="554">
        <v>1086.6369999999999</v>
      </c>
      <c r="V255" s="554">
        <v>154.28380000000001</v>
      </c>
      <c r="W255" s="542">
        <f t="shared" ref="W255:W261" si="86">SUM(D255:V255)</f>
        <v>25682.845499999999</v>
      </c>
      <c r="X255" s="840">
        <f t="shared" si="83"/>
        <v>25248.893</v>
      </c>
      <c r="Y255" s="840">
        <f t="shared" si="84"/>
        <v>433.95249999999999</v>
      </c>
      <c r="Z255" s="1021">
        <f t="shared" si="85"/>
        <v>24.127477371730535</v>
      </c>
      <c r="AA255" s="837"/>
    </row>
    <row r="256" spans="1:27">
      <c r="C256" s="553" t="s">
        <v>208</v>
      </c>
      <c r="D256" s="554">
        <v>1836.605599</v>
      </c>
      <c r="E256" s="554">
        <v>938.72172999999998</v>
      </c>
      <c r="F256" s="554">
        <v>0.80448500000000001</v>
      </c>
      <c r="G256" s="554">
        <v>81.142285000000001</v>
      </c>
      <c r="H256" s="554">
        <v>364.39811500000002</v>
      </c>
      <c r="I256" s="554">
        <v>167.13214500000001</v>
      </c>
      <c r="J256" s="554">
        <v>2.1730550000000002</v>
      </c>
      <c r="K256" s="554">
        <v>1724.8994299999999</v>
      </c>
      <c r="L256" s="554">
        <v>805.64145499999995</v>
      </c>
      <c r="M256" s="554">
        <v>277.34744999999998</v>
      </c>
      <c r="N256" s="554" t="s">
        <v>44</v>
      </c>
      <c r="O256" s="554">
        <v>1075.061764</v>
      </c>
      <c r="P256" s="554">
        <v>18.099004999999998</v>
      </c>
      <c r="Q256" s="554">
        <v>98.800780000000003</v>
      </c>
      <c r="R256" s="554">
        <v>63.470686000000001</v>
      </c>
      <c r="S256" s="554">
        <v>5.9700000000000003E-2</v>
      </c>
      <c r="T256" s="554">
        <v>1114.6155409999999</v>
      </c>
      <c r="U256" s="554">
        <v>162.32961</v>
      </c>
      <c r="V256" s="554">
        <v>50.903415000000003</v>
      </c>
      <c r="W256" s="542">
        <f t="shared" si="86"/>
        <v>8782.2062500000011</v>
      </c>
      <c r="X256" s="840">
        <f t="shared" si="83"/>
        <v>8533.87212</v>
      </c>
      <c r="Y256" s="1021">
        <f>SUM(G256,I256,N256,S256)</f>
        <v>248.33412999999999</v>
      </c>
      <c r="Z256" s="1021">
        <f t="shared" si="85"/>
        <v>8.1548449062120092</v>
      </c>
      <c r="AA256" s="837"/>
    </row>
    <row r="257" spans="3:49">
      <c r="C257" s="553" t="s">
        <v>209</v>
      </c>
      <c r="D257" s="554">
        <v>1000.023</v>
      </c>
      <c r="E257" s="554" t="s">
        <v>44</v>
      </c>
      <c r="F257" s="554" t="s">
        <v>44</v>
      </c>
      <c r="G257" s="554" t="s">
        <v>44</v>
      </c>
      <c r="H257" s="554">
        <v>49.9</v>
      </c>
      <c r="I257" s="554" t="s">
        <v>44</v>
      </c>
      <c r="J257" s="554" t="s">
        <v>44</v>
      </c>
      <c r="K257" s="554">
        <v>349.4</v>
      </c>
      <c r="L257" s="554" t="s">
        <v>44</v>
      </c>
      <c r="M257" s="554">
        <v>24.29</v>
      </c>
      <c r="N257" s="554" t="s">
        <v>44</v>
      </c>
      <c r="O257" s="554">
        <v>849</v>
      </c>
      <c r="P257" s="554" t="s">
        <v>44</v>
      </c>
      <c r="Q257" s="554" t="s">
        <v>44</v>
      </c>
      <c r="R257" s="554" t="s">
        <v>44</v>
      </c>
      <c r="S257" s="554" t="s">
        <v>44</v>
      </c>
      <c r="T257" s="554">
        <v>31.4</v>
      </c>
      <c r="U257" s="554" t="s">
        <v>44</v>
      </c>
      <c r="V257" s="554" t="s">
        <v>44</v>
      </c>
      <c r="W257" s="542">
        <f t="shared" si="86"/>
        <v>2304.0129999999999</v>
      </c>
      <c r="X257" s="840">
        <f t="shared" si="83"/>
        <v>2304.0129999999999</v>
      </c>
      <c r="Y257" s="840">
        <f t="shared" ref="Y257:Y262" si="87">SUM(G257,I257,N257,S257)</f>
        <v>0</v>
      </c>
      <c r="Z257" s="1021">
        <f t="shared" si="85"/>
        <v>2.2016815359656752</v>
      </c>
      <c r="AA257" s="837"/>
    </row>
    <row r="258" spans="3:49">
      <c r="C258" s="553" t="s">
        <v>260</v>
      </c>
      <c r="D258" s="554">
        <v>451.14600000000002</v>
      </c>
      <c r="E258" s="554">
        <v>6.6849999999999996</v>
      </c>
      <c r="F258" s="554">
        <v>90.86</v>
      </c>
      <c r="G258" s="554">
        <v>2.13</v>
      </c>
      <c r="H258" s="554">
        <v>12.563000000000001</v>
      </c>
      <c r="I258" s="554">
        <v>3.6960000000000002</v>
      </c>
      <c r="J258" s="554">
        <v>12.862</v>
      </c>
      <c r="K258" s="554">
        <v>109.09099999999999</v>
      </c>
      <c r="L258" s="554">
        <v>51.481000000000002</v>
      </c>
      <c r="M258" s="554">
        <v>63.848999999999997</v>
      </c>
      <c r="N258" s="554" t="s">
        <v>44</v>
      </c>
      <c r="O258" s="554">
        <v>44.085000000000001</v>
      </c>
      <c r="P258" s="554">
        <v>65.147000000000006</v>
      </c>
      <c r="Q258" s="554">
        <v>4.1269999999999998</v>
      </c>
      <c r="R258" s="554">
        <v>45.084000000000003</v>
      </c>
      <c r="S258" s="554" t="s">
        <v>44</v>
      </c>
      <c r="T258" s="554">
        <v>8.3650000000000002</v>
      </c>
      <c r="U258" s="554">
        <v>42.691000000000003</v>
      </c>
      <c r="V258" s="554">
        <v>28.105</v>
      </c>
      <c r="W258" s="542">
        <f t="shared" si="86"/>
        <v>1041.9670000000001</v>
      </c>
      <c r="X258" s="840">
        <f t="shared" si="83"/>
        <v>1036.1410000000001</v>
      </c>
      <c r="Y258" s="840">
        <f t="shared" si="87"/>
        <v>5.8260000000000005</v>
      </c>
      <c r="Z258" s="1021">
        <f t="shared" si="85"/>
        <v>0.99012137012986068</v>
      </c>
      <c r="AA258" s="837"/>
    </row>
    <row r="259" spans="3:49">
      <c r="C259" s="553" t="s">
        <v>219</v>
      </c>
      <c r="D259" s="554">
        <v>706.59349999999995</v>
      </c>
      <c r="E259" s="554">
        <v>514.17999999999995</v>
      </c>
      <c r="F259" s="554">
        <v>67.692999999999998</v>
      </c>
      <c r="G259" s="554">
        <v>11.523</v>
      </c>
      <c r="H259" s="554">
        <v>458.44499999999999</v>
      </c>
      <c r="I259" s="554">
        <v>38.200000000000003</v>
      </c>
      <c r="J259" s="554">
        <v>285.18950000000001</v>
      </c>
      <c r="K259" s="554">
        <v>381.964</v>
      </c>
      <c r="L259" s="554">
        <v>587.923</v>
      </c>
      <c r="M259" s="554">
        <v>985.03</v>
      </c>
      <c r="N259" s="554" t="s">
        <v>44</v>
      </c>
      <c r="O259" s="554">
        <v>9.7919999999999998</v>
      </c>
      <c r="P259" s="554">
        <v>534.23760000000004</v>
      </c>
      <c r="Q259" s="554">
        <v>22.917000000000002</v>
      </c>
      <c r="R259" s="554">
        <v>211.02189999999999</v>
      </c>
      <c r="S259" s="554" t="s">
        <v>44</v>
      </c>
      <c r="T259" s="554">
        <v>315.31400000000002</v>
      </c>
      <c r="U259" s="554">
        <v>151.6755</v>
      </c>
      <c r="V259" s="554">
        <v>445.08949999999999</v>
      </c>
      <c r="W259" s="542">
        <f t="shared" si="86"/>
        <v>5726.7884999999997</v>
      </c>
      <c r="X259" s="840">
        <f t="shared" si="83"/>
        <v>5677.0654999999997</v>
      </c>
      <c r="Y259" s="840">
        <f t="shared" si="87"/>
        <v>49.722999999999999</v>
      </c>
      <c r="Z259" s="1021">
        <f t="shared" si="85"/>
        <v>5.4249217733657504</v>
      </c>
      <c r="AA259" s="837"/>
    </row>
    <row r="260" spans="3:49">
      <c r="C260" s="449" t="s">
        <v>370</v>
      </c>
      <c r="D260" s="554">
        <v>51.292999999999999</v>
      </c>
      <c r="E260" s="554">
        <v>49.9</v>
      </c>
      <c r="F260" s="554">
        <v>73.388000000000005</v>
      </c>
      <c r="G260" s="554">
        <v>37.4</v>
      </c>
      <c r="H260" s="554">
        <v>63.088000000000001</v>
      </c>
      <c r="I260" s="554" t="s">
        <v>44</v>
      </c>
      <c r="J260" s="554">
        <v>4.9669999999999996</v>
      </c>
      <c r="K260" s="554" t="s">
        <v>44</v>
      </c>
      <c r="L260" s="554" t="s">
        <v>44</v>
      </c>
      <c r="M260" s="554">
        <v>32.374499999999998</v>
      </c>
      <c r="N260" s="554" t="s">
        <v>44</v>
      </c>
      <c r="O260" s="554" t="s">
        <v>44</v>
      </c>
      <c r="P260" s="554">
        <v>40.68</v>
      </c>
      <c r="Q260" s="554" t="s">
        <v>44</v>
      </c>
      <c r="R260" s="554">
        <v>14.9</v>
      </c>
      <c r="S260" s="554">
        <v>1.0840000000000001</v>
      </c>
      <c r="T260" s="554">
        <v>9.68</v>
      </c>
      <c r="U260" s="554" t="s">
        <v>44</v>
      </c>
      <c r="V260" s="554">
        <v>58.996000000000002</v>
      </c>
      <c r="W260" s="542">
        <f t="shared" si="86"/>
        <v>437.75049999999999</v>
      </c>
      <c r="X260" s="840">
        <f t="shared" si="83"/>
        <v>399.26650000000001</v>
      </c>
      <c r="Y260" s="840">
        <f t="shared" si="87"/>
        <v>38.484000000000002</v>
      </c>
      <c r="Z260" s="1021">
        <f t="shared" si="85"/>
        <v>0.38153329906543026</v>
      </c>
      <c r="AA260" s="837"/>
    </row>
    <row r="261" spans="3:49">
      <c r="C261" s="449" t="s">
        <v>369</v>
      </c>
      <c r="D261" s="554" t="s">
        <v>44</v>
      </c>
      <c r="E261" s="554" t="s">
        <v>44</v>
      </c>
      <c r="F261" s="554" t="s">
        <v>44</v>
      </c>
      <c r="G261" s="554">
        <v>37.4</v>
      </c>
      <c r="H261" s="554" t="s">
        <v>44</v>
      </c>
      <c r="I261" s="554" t="s">
        <v>44</v>
      </c>
      <c r="J261" s="554">
        <v>4.9669999999999996</v>
      </c>
      <c r="K261" s="554" t="s">
        <v>44</v>
      </c>
      <c r="L261" s="554" t="s">
        <v>44</v>
      </c>
      <c r="M261" s="554">
        <v>27.174499999999998</v>
      </c>
      <c r="N261" s="554" t="s">
        <v>44</v>
      </c>
      <c r="O261" s="554" t="s">
        <v>44</v>
      </c>
      <c r="P261" s="554">
        <v>25</v>
      </c>
      <c r="Q261" s="554" t="s">
        <v>44</v>
      </c>
      <c r="R261" s="554">
        <v>14.9</v>
      </c>
      <c r="S261" s="554">
        <v>1.0840000000000001</v>
      </c>
      <c r="T261" s="554" t="s">
        <v>44</v>
      </c>
      <c r="U261" s="554" t="s">
        <v>44</v>
      </c>
      <c r="V261" s="554">
        <v>46.795999999999999</v>
      </c>
      <c r="W261" s="554">
        <f t="shared" si="86"/>
        <v>157.32150000000001</v>
      </c>
      <c r="X261" s="840">
        <f t="shared" si="83"/>
        <v>118.83750000000001</v>
      </c>
      <c r="Y261" s="840">
        <f t="shared" si="87"/>
        <v>38.484000000000002</v>
      </c>
      <c r="Z261" s="1021">
        <f t="shared" si="85"/>
        <v>0.11355939811551451</v>
      </c>
      <c r="AA261" s="837"/>
    </row>
    <row r="262" spans="3:49">
      <c r="C262" s="555" t="s">
        <v>0</v>
      </c>
      <c r="D262" s="556">
        <f>SUM(D248:D261)</f>
        <v>16645.839599000003</v>
      </c>
      <c r="E262" s="556">
        <f t="shared" ref="E262:V262" si="88">SUM(E248:E261)</f>
        <v>9112.1162299999996</v>
      </c>
      <c r="F262" s="556">
        <f t="shared" si="88"/>
        <v>4509.7772849999992</v>
      </c>
      <c r="G262" s="556">
        <f t="shared" si="88"/>
        <v>2207.0327850000008</v>
      </c>
      <c r="H262" s="556">
        <f t="shared" si="88"/>
        <v>8220.9081149999984</v>
      </c>
      <c r="I262" s="556">
        <f t="shared" si="88"/>
        <v>3009.5331449999999</v>
      </c>
      <c r="J262" s="556">
        <f t="shared" si="88"/>
        <v>804.98105499999997</v>
      </c>
      <c r="K262" s="556">
        <f t="shared" si="88"/>
        <v>9006.5766299999996</v>
      </c>
      <c r="L262" s="556">
        <f t="shared" si="88"/>
        <v>14003.874754999999</v>
      </c>
      <c r="M262" s="556">
        <f t="shared" si="88"/>
        <v>11863.688249999999</v>
      </c>
      <c r="N262" s="556">
        <f t="shared" si="88"/>
        <v>90.82</v>
      </c>
      <c r="O262" s="556">
        <f t="shared" si="88"/>
        <v>6311.8060640000003</v>
      </c>
      <c r="P262" s="556">
        <f t="shared" si="88"/>
        <v>11425.099295</v>
      </c>
      <c r="Q262" s="556">
        <f t="shared" si="88"/>
        <v>1411.0903199999998</v>
      </c>
      <c r="R262" s="556">
        <f t="shared" si="88"/>
        <v>457.8931859999999</v>
      </c>
      <c r="S262" s="556">
        <f t="shared" si="88"/>
        <v>77.837700000000012</v>
      </c>
      <c r="T262" s="556">
        <f t="shared" si="88"/>
        <v>5040.3875410000001</v>
      </c>
      <c r="U262" s="556">
        <f t="shared" si="88"/>
        <v>2903.3641099999991</v>
      </c>
      <c r="V262" s="556">
        <f t="shared" si="88"/>
        <v>2930.4752150000004</v>
      </c>
      <c r="W262" s="556">
        <f t="shared" ref="W262" si="89">SUM(W248:W261)</f>
        <v>110033.10128</v>
      </c>
      <c r="X262" s="840">
        <f t="shared" si="83"/>
        <v>104647.87764999998</v>
      </c>
      <c r="Y262" s="840">
        <f t="shared" si="87"/>
        <v>5385.2236300000004</v>
      </c>
      <c r="Z262" s="1021">
        <f>SUM(Z248:Z261)</f>
        <v>100.00000000000001</v>
      </c>
      <c r="AA262" s="837"/>
    </row>
    <row r="263" spans="3:49">
      <c r="D263" s="977">
        <f>D264/D280*100</f>
        <v>0</v>
      </c>
      <c r="E263" s="977">
        <f t="shared" ref="E263:V263" si="90">E264/E280*100</f>
        <v>0</v>
      </c>
      <c r="F263" s="977">
        <f t="shared" si="90"/>
        <v>0</v>
      </c>
      <c r="G263" s="977">
        <f t="shared" si="90"/>
        <v>0</v>
      </c>
      <c r="H263" s="977">
        <f t="shared" si="90"/>
        <v>0</v>
      </c>
      <c r="I263" s="977">
        <f t="shared" si="90"/>
        <v>0</v>
      </c>
      <c r="J263" s="977">
        <f t="shared" si="90"/>
        <v>0</v>
      </c>
      <c r="K263" s="977">
        <f t="shared" si="90"/>
        <v>0</v>
      </c>
      <c r="L263" s="977">
        <f t="shared" si="90"/>
        <v>0</v>
      </c>
      <c r="M263" s="977">
        <f t="shared" si="90"/>
        <v>0</v>
      </c>
      <c r="N263" s="977">
        <f t="shared" si="90"/>
        <v>0</v>
      </c>
      <c r="O263" s="977">
        <f t="shared" si="90"/>
        <v>0</v>
      </c>
      <c r="P263" s="977">
        <f t="shared" si="90"/>
        <v>0</v>
      </c>
      <c r="Q263" s="977">
        <f t="shared" si="90"/>
        <v>0</v>
      </c>
      <c r="R263" s="977">
        <f t="shared" si="90"/>
        <v>0</v>
      </c>
      <c r="S263" s="977">
        <f t="shared" si="90"/>
        <v>0</v>
      </c>
      <c r="T263" s="977">
        <f t="shared" si="90"/>
        <v>0</v>
      </c>
      <c r="U263" s="977">
        <f t="shared" si="90"/>
        <v>0</v>
      </c>
      <c r="V263" s="977">
        <f t="shared" si="90"/>
        <v>0</v>
      </c>
      <c r="W263" s="980">
        <f>W262-'Data 1'!J30</f>
        <v>0</v>
      </c>
      <c r="X263" s="980">
        <f>X262-'Data 1'!D30</f>
        <v>0</v>
      </c>
      <c r="Y263" s="484"/>
      <c r="Z263" s="484"/>
    </row>
    <row r="264" spans="3:49">
      <c r="C264" s="549" t="s">
        <v>626</v>
      </c>
      <c r="D264" s="573"/>
      <c r="E264" s="573"/>
      <c r="F264" s="573"/>
      <c r="G264" s="573"/>
      <c r="H264" s="573"/>
      <c r="I264" s="573"/>
      <c r="J264" s="573"/>
      <c r="K264" s="573"/>
      <c r="L264" s="573"/>
      <c r="M264" s="573"/>
      <c r="N264" s="573"/>
      <c r="O264" s="573"/>
      <c r="P264" s="573"/>
      <c r="Q264" s="573"/>
      <c r="R264" s="573"/>
      <c r="S264" s="573"/>
      <c r="T264" s="573"/>
      <c r="U264" s="573"/>
      <c r="V264" s="573"/>
      <c r="W264" s="573"/>
      <c r="X264" s="840"/>
      <c r="Y264" s="839"/>
      <c r="AA264" s="981"/>
      <c r="AB264" s="566"/>
      <c r="AC264" s="566"/>
      <c r="AD264" s="566"/>
      <c r="AE264" s="566"/>
      <c r="AF264" s="566"/>
      <c r="AG264" s="566"/>
      <c r="AH264" s="566"/>
      <c r="AI264" s="566"/>
      <c r="AJ264" s="566"/>
      <c r="AK264" s="566"/>
      <c r="AL264" s="566"/>
      <c r="AM264" s="566"/>
      <c r="AN264" s="566"/>
      <c r="AO264" s="566"/>
      <c r="AP264" s="566"/>
      <c r="AQ264" s="566"/>
      <c r="AR264" s="566"/>
      <c r="AS264" s="566"/>
      <c r="AT264" s="566"/>
      <c r="AU264" s="566"/>
    </row>
    <row r="265" spans="3:49" ht="81.75">
      <c r="C265" s="550"/>
      <c r="D265" s="551" t="s">
        <v>273</v>
      </c>
      <c r="E265" s="551" t="s">
        <v>274</v>
      </c>
      <c r="F265" s="551" t="s">
        <v>275</v>
      </c>
      <c r="G265" s="551" t="s">
        <v>276</v>
      </c>
      <c r="H265" s="551" t="s">
        <v>277</v>
      </c>
      <c r="I265" s="551" t="s">
        <v>278</v>
      </c>
      <c r="J265" s="551" t="s">
        <v>279</v>
      </c>
      <c r="K265" s="551" t="s">
        <v>280</v>
      </c>
      <c r="L265" s="551" t="s">
        <v>281</v>
      </c>
      <c r="M265" s="551" t="s">
        <v>282</v>
      </c>
      <c r="N265" s="551" t="s">
        <v>232</v>
      </c>
      <c r="O265" s="551" t="s">
        <v>283</v>
      </c>
      <c r="P265" s="551" t="s">
        <v>284</v>
      </c>
      <c r="Q265" s="551" t="s">
        <v>285</v>
      </c>
      <c r="R265" s="551" t="s">
        <v>133</v>
      </c>
      <c r="S265" s="551" t="s">
        <v>214</v>
      </c>
      <c r="T265" s="551" t="s">
        <v>286</v>
      </c>
      <c r="U265" s="551" t="s">
        <v>287</v>
      </c>
      <c r="V265" s="551" t="s">
        <v>288</v>
      </c>
      <c r="W265" s="552" t="s">
        <v>355</v>
      </c>
      <c r="X265" s="1020" t="s">
        <v>371</v>
      </c>
      <c r="Y265" s="1020" t="s">
        <v>372</v>
      </c>
      <c r="Z265" s="839"/>
      <c r="AA265" s="1024"/>
      <c r="AB265" s="982"/>
      <c r="AC265" s="982"/>
      <c r="AD265" s="982"/>
      <c r="AE265" s="982"/>
      <c r="AF265" s="982"/>
      <c r="AG265" s="982"/>
      <c r="AH265" s="982"/>
      <c r="AI265" s="982"/>
      <c r="AJ265" s="982"/>
      <c r="AK265" s="982"/>
      <c r="AL265" s="982"/>
      <c r="AM265" s="982"/>
      <c r="AN265" s="982"/>
      <c r="AO265" s="982"/>
      <c r="AP265" s="982"/>
      <c r="AQ265" s="982"/>
      <c r="AR265" s="982"/>
      <c r="AS265" s="982"/>
      <c r="AT265" s="982"/>
      <c r="AU265" s="982"/>
      <c r="AV265" s="530"/>
      <c r="AW265" s="530"/>
    </row>
    <row r="266" spans="3:49">
      <c r="C266" s="553" t="s">
        <v>205</v>
      </c>
      <c r="D266" s="554">
        <v>623.28800000000001</v>
      </c>
      <c r="E266" s="554">
        <v>1338.3145</v>
      </c>
      <c r="F266" s="554">
        <v>804.97680000000003</v>
      </c>
      <c r="G266" s="554" t="s">
        <v>44</v>
      </c>
      <c r="H266" s="554">
        <v>641.89400000000001</v>
      </c>
      <c r="I266" s="554">
        <v>1.52</v>
      </c>
      <c r="J266" s="554">
        <v>98.912000000000006</v>
      </c>
      <c r="K266" s="554">
        <v>651.548</v>
      </c>
      <c r="L266" s="554">
        <v>4397.5622999999996</v>
      </c>
      <c r="M266" s="554">
        <v>1922.0527999999999</v>
      </c>
      <c r="N266" s="554" t="s">
        <v>44</v>
      </c>
      <c r="O266" s="554">
        <v>2277.3622999999998</v>
      </c>
      <c r="P266" s="554">
        <v>3729.4006899999999</v>
      </c>
      <c r="Q266" s="554">
        <v>52.425539999999998</v>
      </c>
      <c r="R266" s="554">
        <v>108.5166</v>
      </c>
      <c r="S266" s="554" t="s">
        <v>44</v>
      </c>
      <c r="T266" s="554">
        <v>34.533000000000001</v>
      </c>
      <c r="U266" s="554">
        <v>237.71100000000001</v>
      </c>
      <c r="V266" s="554">
        <v>177.65649999999999</v>
      </c>
      <c r="W266" s="554">
        <f t="shared" ref="W266:W272" si="91">SUM(D266:V266)</f>
        <v>17097.674029999995</v>
      </c>
      <c r="X266" s="840">
        <f>SUM(D266:F266,H266,J266:M266,O266:R266,T266:V266)</f>
        <v>17096.154029999994</v>
      </c>
      <c r="Y266" s="840">
        <f>SUM(G266,I266,N266,S266)</f>
        <v>1.52</v>
      </c>
      <c r="Z266" s="1021">
        <f>X266/$X$280*100</f>
        <v>16.18364012011034</v>
      </c>
      <c r="AA266" s="1025"/>
      <c r="AB266" s="954"/>
      <c r="AC266" s="954"/>
      <c r="AD266" s="954"/>
      <c r="AE266" s="954"/>
      <c r="AF266" s="954"/>
      <c r="AG266" s="954"/>
      <c r="AH266" s="954"/>
      <c r="AI266" s="954"/>
      <c r="AJ266" s="954"/>
      <c r="AK266" s="954"/>
      <c r="AL266" s="954"/>
      <c r="AM266" s="954"/>
      <c r="AN266" s="954"/>
      <c r="AO266" s="954"/>
      <c r="AP266" s="955"/>
      <c r="AQ266" s="955"/>
      <c r="AR266" s="955"/>
      <c r="AS266" s="955"/>
      <c r="AT266" s="955"/>
      <c r="AU266" s="955"/>
      <c r="AV266" s="983"/>
      <c r="AW266" s="983"/>
    </row>
    <row r="267" spans="3:49">
      <c r="C267" s="553" t="s">
        <v>397</v>
      </c>
      <c r="D267" s="554">
        <v>584.87</v>
      </c>
      <c r="E267" s="554">
        <v>219.14</v>
      </c>
      <c r="F267" s="554" t="s">
        <v>44</v>
      </c>
      <c r="G267" s="554" t="s">
        <v>44</v>
      </c>
      <c r="H267" s="554">
        <v>1511.95</v>
      </c>
      <c r="I267" s="554" t="s">
        <v>44</v>
      </c>
      <c r="J267" s="554">
        <v>360.6</v>
      </c>
      <c r="K267" s="554">
        <v>215</v>
      </c>
      <c r="L267" s="554" t="s">
        <v>44</v>
      </c>
      <c r="M267" s="554">
        <v>439.84</v>
      </c>
      <c r="N267" s="554" t="s">
        <v>44</v>
      </c>
      <c r="O267" s="554" t="s">
        <v>44</v>
      </c>
      <c r="P267" s="554" t="s">
        <v>44</v>
      </c>
      <c r="Q267" s="554" t="s">
        <v>44</v>
      </c>
      <c r="R267" s="554" t="s">
        <v>44</v>
      </c>
      <c r="S267" s="554" t="s">
        <v>44</v>
      </c>
      <c r="T267" s="554" t="s">
        <v>44</v>
      </c>
      <c r="U267" s="554" t="s">
        <v>44</v>
      </c>
      <c r="V267" s="554" t="s">
        <v>44</v>
      </c>
      <c r="W267" s="554">
        <f t="shared" si="91"/>
        <v>3331.4</v>
      </c>
      <c r="X267" s="840">
        <f>SUM(D267:F267,H267,J267:M267,O267:R267,T267:V267)</f>
        <v>3331.4</v>
      </c>
      <c r="Y267" s="840">
        <f>SUM(G267,I267,N267,S267)</f>
        <v>0</v>
      </c>
      <c r="Z267" s="1021">
        <f>X267/$X$280*100</f>
        <v>3.1535852216544176</v>
      </c>
      <c r="AA267" s="1025"/>
      <c r="AB267" s="954"/>
      <c r="AC267" s="954"/>
      <c r="AD267" s="954"/>
      <c r="AE267" s="954"/>
      <c r="AF267" s="954"/>
      <c r="AG267" s="954"/>
      <c r="AH267" s="954"/>
      <c r="AI267" s="954"/>
      <c r="AJ267" s="954"/>
      <c r="AK267" s="954"/>
      <c r="AL267" s="954"/>
      <c r="AM267" s="954"/>
      <c r="AN267" s="954"/>
      <c r="AO267" s="954"/>
      <c r="AP267" s="955"/>
      <c r="AQ267" s="955"/>
      <c r="AR267" s="955"/>
      <c r="AS267" s="955"/>
      <c r="AT267" s="955"/>
      <c r="AU267" s="955"/>
      <c r="AV267" s="983"/>
      <c r="AW267" s="983"/>
    </row>
    <row r="268" spans="3:49">
      <c r="C268" s="553" t="s">
        <v>290</v>
      </c>
      <c r="D268" s="554" t="s">
        <v>44</v>
      </c>
      <c r="E268" s="554" t="s">
        <v>44</v>
      </c>
      <c r="F268" s="554" t="s">
        <v>44</v>
      </c>
      <c r="G268" s="554" t="s">
        <v>44</v>
      </c>
      <c r="H268" s="554">
        <v>1063.94</v>
      </c>
      <c r="I268" s="554" t="s">
        <v>44</v>
      </c>
      <c r="J268" s="554" t="s">
        <v>44</v>
      </c>
      <c r="K268" s="554">
        <v>1003.41</v>
      </c>
      <c r="L268" s="554" t="s">
        <v>44</v>
      </c>
      <c r="M268" s="554">
        <v>3032.81</v>
      </c>
      <c r="N268" s="554" t="s">
        <v>44</v>
      </c>
      <c r="O268" s="554">
        <v>2017.13</v>
      </c>
      <c r="P268" s="554" t="s">
        <v>44</v>
      </c>
      <c r="Q268" s="554" t="s">
        <v>44</v>
      </c>
      <c r="R268" s="554" t="s">
        <v>44</v>
      </c>
      <c r="S268" s="554" t="s">
        <v>44</v>
      </c>
      <c r="T268" s="554" t="s">
        <v>44</v>
      </c>
      <c r="U268" s="554" t="s">
        <v>44</v>
      </c>
      <c r="V268" s="554" t="s">
        <v>44</v>
      </c>
      <c r="W268" s="542">
        <f t="shared" si="91"/>
        <v>7117.29</v>
      </c>
      <c r="X268" s="840">
        <f t="shared" ref="X268:X280" si="92">SUM(D268:F268,H268,J268:M268,O268:R268,T268:V268)</f>
        <v>7117.29</v>
      </c>
      <c r="Y268" s="840">
        <f t="shared" ref="Y268:Y280" si="93">SUM(G268,I268,N268,S268)</f>
        <v>0</v>
      </c>
      <c r="Z268" s="1021">
        <f>X268/$X$280*100</f>
        <v>6.7374018617484444</v>
      </c>
      <c r="AA268" s="1025"/>
      <c r="AB268" s="954"/>
      <c r="AC268" s="954"/>
      <c r="AD268" s="954"/>
      <c r="AE268" s="954"/>
      <c r="AF268" s="954"/>
      <c r="AG268" s="954"/>
      <c r="AH268" s="954"/>
      <c r="AI268" s="954"/>
      <c r="AJ268" s="954"/>
      <c r="AK268" s="954"/>
      <c r="AL268" s="954"/>
      <c r="AM268" s="954"/>
      <c r="AN268" s="954"/>
      <c r="AO268" s="954"/>
      <c r="AP268" s="955"/>
      <c r="AQ268" s="955"/>
      <c r="AR268" s="955"/>
      <c r="AS268" s="955"/>
      <c r="AT268" s="955"/>
      <c r="AU268" s="955"/>
      <c r="AV268" s="983"/>
      <c r="AW268" s="983"/>
    </row>
    <row r="269" spans="3:49">
      <c r="C269" s="553" t="s">
        <v>294</v>
      </c>
      <c r="D269" s="554">
        <v>1989.4</v>
      </c>
      <c r="E269" s="554" t="s">
        <v>44</v>
      </c>
      <c r="F269" s="554">
        <v>2099.4349999999999</v>
      </c>
      <c r="G269" s="554">
        <v>241.2</v>
      </c>
      <c r="H269" s="554" t="s">
        <v>44</v>
      </c>
      <c r="I269" s="554" t="s">
        <v>44</v>
      </c>
      <c r="J269" s="554" t="s">
        <v>44</v>
      </c>
      <c r="K269" s="554" t="s">
        <v>44</v>
      </c>
      <c r="L269" s="554" t="s">
        <v>44</v>
      </c>
      <c r="M269" s="554" t="s">
        <v>44</v>
      </c>
      <c r="N269" s="554" t="s">
        <v>44</v>
      </c>
      <c r="O269" s="554" t="s">
        <v>44</v>
      </c>
      <c r="P269" s="554">
        <v>1403.19</v>
      </c>
      <c r="Q269" s="554" t="s">
        <v>44</v>
      </c>
      <c r="R269" s="554" t="s">
        <v>44</v>
      </c>
      <c r="S269" s="554" t="s">
        <v>44</v>
      </c>
      <c r="T269" s="554" t="s">
        <v>44</v>
      </c>
      <c r="U269" s="554" t="s">
        <v>44</v>
      </c>
      <c r="V269" s="554" t="s">
        <v>44</v>
      </c>
      <c r="W269" s="554">
        <f t="shared" si="91"/>
        <v>5733.2250000000004</v>
      </c>
      <c r="X269" s="840">
        <f t="shared" si="92"/>
        <v>5492.0249999999996</v>
      </c>
      <c r="Y269" s="840">
        <f t="shared" si="93"/>
        <v>241.2</v>
      </c>
      <c r="Z269" s="1021">
        <f>X269/$X$280*100</f>
        <v>5.198886016976827</v>
      </c>
      <c r="AA269" s="1025"/>
      <c r="AB269" s="954"/>
      <c r="AC269" s="954"/>
      <c r="AD269" s="954"/>
      <c r="AE269" s="954"/>
      <c r="AF269" s="954"/>
      <c r="AG269" s="954"/>
      <c r="AH269" s="954"/>
      <c r="AI269" s="954"/>
      <c r="AJ269" s="956"/>
      <c r="AK269" s="954"/>
      <c r="AL269" s="954"/>
      <c r="AM269" s="954"/>
      <c r="AN269" s="954"/>
      <c r="AO269" s="954"/>
      <c r="AP269" s="955"/>
      <c r="AQ269" s="955"/>
      <c r="AR269" s="955"/>
      <c r="AS269" s="955"/>
      <c r="AT269" s="955"/>
      <c r="AU269" s="955"/>
      <c r="AV269" s="983"/>
      <c r="AW269" s="983"/>
    </row>
    <row r="270" spans="3:49">
      <c r="C270" s="553" t="s">
        <v>295</v>
      </c>
      <c r="D270" s="554" t="s">
        <v>44</v>
      </c>
      <c r="E270" s="554" t="s">
        <v>44</v>
      </c>
      <c r="F270" s="554" t="s">
        <v>44</v>
      </c>
      <c r="G270" s="554">
        <v>742.5</v>
      </c>
      <c r="H270" s="554">
        <v>7.95</v>
      </c>
      <c r="I270" s="554">
        <v>1491.9499999999998</v>
      </c>
      <c r="J270" s="554" t="s">
        <v>44</v>
      </c>
      <c r="K270" s="554" t="s">
        <v>44</v>
      </c>
      <c r="L270" s="554" t="s">
        <v>44</v>
      </c>
      <c r="M270" s="554" t="s">
        <v>44</v>
      </c>
      <c r="N270" s="554">
        <v>90.82</v>
      </c>
      <c r="O270" s="554" t="s">
        <v>44</v>
      </c>
      <c r="P270" s="554" t="s">
        <v>44</v>
      </c>
      <c r="Q270" s="554" t="s">
        <v>44</v>
      </c>
      <c r="R270" s="554" t="s">
        <v>44</v>
      </c>
      <c r="S270" s="554">
        <v>75.61</v>
      </c>
      <c r="T270" s="554" t="s">
        <v>44</v>
      </c>
      <c r="U270" s="554" t="s">
        <v>44</v>
      </c>
      <c r="V270" s="554" t="s">
        <v>44</v>
      </c>
      <c r="W270" s="554">
        <f t="shared" si="91"/>
        <v>2408.83</v>
      </c>
      <c r="X270" s="840">
        <f t="shared" si="92"/>
        <v>7.95</v>
      </c>
      <c r="Y270" s="840">
        <f t="shared" si="93"/>
        <v>2400.88</v>
      </c>
      <c r="Z270" s="1021">
        <f t="shared" ref="Z270:Z279" si="94">X270/$X$280*100</f>
        <v>7.5256656397168211E-3</v>
      </c>
      <c r="AA270" s="1025"/>
      <c r="AB270" s="954"/>
      <c r="AC270" s="954"/>
      <c r="AD270" s="954"/>
      <c r="AE270" s="956"/>
      <c r="AF270" s="954"/>
      <c r="AG270" s="954"/>
      <c r="AH270" s="954"/>
      <c r="AI270" s="954"/>
      <c r="AJ270" s="954"/>
      <c r="AK270" s="954"/>
      <c r="AL270" s="954"/>
      <c r="AM270" s="954"/>
      <c r="AN270" s="954"/>
      <c r="AO270" s="954"/>
      <c r="AP270" s="955"/>
      <c r="AQ270" s="955"/>
      <c r="AR270" s="955"/>
      <c r="AS270" s="955"/>
      <c r="AT270" s="955"/>
      <c r="AU270" s="955"/>
      <c r="AV270" s="983"/>
      <c r="AW270" s="983"/>
    </row>
    <row r="271" spans="3:49">
      <c r="C271" s="553" t="s">
        <v>291</v>
      </c>
      <c r="D271" s="554">
        <v>5951.7150000000001</v>
      </c>
      <c r="E271" s="554">
        <v>1869.67</v>
      </c>
      <c r="F271" s="554">
        <v>854.17</v>
      </c>
      <c r="G271" s="554">
        <v>822.9</v>
      </c>
      <c r="H271" s="554">
        <v>2853.54</v>
      </c>
      <c r="I271" s="554">
        <v>865.4</v>
      </c>
      <c r="J271" s="554" t="s">
        <v>44</v>
      </c>
      <c r="K271" s="554">
        <v>758.74</v>
      </c>
      <c r="L271" s="554" t="s">
        <v>44</v>
      </c>
      <c r="M271" s="554">
        <v>3788.23</v>
      </c>
      <c r="N271" s="554" t="s">
        <v>44</v>
      </c>
      <c r="O271" s="554" t="s">
        <v>44</v>
      </c>
      <c r="P271" s="554">
        <v>1246.98</v>
      </c>
      <c r="Q271" s="554">
        <v>784.7</v>
      </c>
      <c r="R271" s="554" t="s">
        <v>44</v>
      </c>
      <c r="S271" s="554" t="s">
        <v>44</v>
      </c>
      <c r="T271" s="554">
        <v>3263.71</v>
      </c>
      <c r="U271" s="554">
        <v>1222.32</v>
      </c>
      <c r="V271" s="554">
        <v>1968.07</v>
      </c>
      <c r="W271" s="542">
        <f t="shared" si="91"/>
        <v>26250.144999999997</v>
      </c>
      <c r="X271" s="840">
        <f t="shared" si="92"/>
        <v>24561.845000000001</v>
      </c>
      <c r="Y271" s="840">
        <f t="shared" si="93"/>
        <v>1688.3</v>
      </c>
      <c r="Z271" s="1021">
        <f t="shared" si="94"/>
        <v>23.250846913779924</v>
      </c>
      <c r="AA271" s="1025"/>
      <c r="AB271" s="954"/>
      <c r="AC271" s="954"/>
      <c r="AD271" s="954"/>
      <c r="AE271" s="954"/>
      <c r="AF271" s="954"/>
      <c r="AG271" s="954"/>
      <c r="AH271" s="954"/>
      <c r="AI271" s="954"/>
      <c r="AJ271" s="954"/>
      <c r="AK271" s="954"/>
      <c r="AL271" s="954"/>
      <c r="AM271" s="954"/>
      <c r="AN271" s="954"/>
      <c r="AO271" s="954"/>
      <c r="AP271" s="955"/>
      <c r="AQ271" s="955"/>
      <c r="AR271" s="955"/>
      <c r="AS271" s="955"/>
      <c r="AT271" s="955"/>
      <c r="AU271" s="955"/>
      <c r="AV271" s="983"/>
      <c r="AW271" s="983"/>
    </row>
    <row r="272" spans="3:49">
      <c r="C272" s="553" t="s">
        <v>206</v>
      </c>
      <c r="D272" s="554" t="s">
        <v>44</v>
      </c>
      <c r="E272" s="554" t="s">
        <v>44</v>
      </c>
      <c r="F272" s="554" t="s">
        <v>44</v>
      </c>
      <c r="G272" s="554" t="s">
        <v>44</v>
      </c>
      <c r="H272" s="554" t="s">
        <v>44</v>
      </c>
      <c r="I272" s="554">
        <v>11.32</v>
      </c>
      <c r="J272" s="554" t="s">
        <v>44</v>
      </c>
      <c r="K272" s="554" t="s">
        <v>44</v>
      </c>
      <c r="L272" s="554" t="s">
        <v>44</v>
      </c>
      <c r="M272" s="554" t="s">
        <v>44</v>
      </c>
      <c r="N272" s="554" t="s">
        <v>44</v>
      </c>
      <c r="O272" s="554" t="s">
        <v>44</v>
      </c>
      <c r="P272" s="554" t="s">
        <v>44</v>
      </c>
      <c r="Q272" s="554" t="s">
        <v>44</v>
      </c>
      <c r="R272" s="554" t="s">
        <v>44</v>
      </c>
      <c r="S272" s="554" t="s">
        <v>44</v>
      </c>
      <c r="T272" s="554" t="s">
        <v>44</v>
      </c>
      <c r="U272" s="554" t="s">
        <v>44</v>
      </c>
      <c r="V272" s="554" t="s">
        <v>44</v>
      </c>
      <c r="W272" s="554">
        <f t="shared" si="91"/>
        <v>11.32</v>
      </c>
      <c r="X272" s="840">
        <f t="shared" si="92"/>
        <v>0</v>
      </c>
      <c r="Y272" s="840">
        <f t="shared" si="93"/>
        <v>11.32</v>
      </c>
      <c r="Z272" s="1021">
        <f t="shared" si="94"/>
        <v>0</v>
      </c>
      <c r="AA272" s="1025"/>
      <c r="AB272" s="954"/>
      <c r="AC272" s="954"/>
      <c r="AD272" s="954"/>
      <c r="AE272" s="954"/>
      <c r="AF272" s="954"/>
      <c r="AG272" s="954"/>
      <c r="AH272" s="954"/>
      <c r="AI272" s="954"/>
      <c r="AJ272" s="954"/>
      <c r="AK272" s="954"/>
      <c r="AL272" s="954"/>
      <c r="AM272" s="954"/>
      <c r="AN272" s="954"/>
      <c r="AO272" s="954"/>
      <c r="AP272" s="955"/>
      <c r="AQ272" s="955"/>
      <c r="AR272" s="955"/>
      <c r="AS272" s="955"/>
      <c r="AT272" s="955"/>
      <c r="AU272" s="955"/>
      <c r="AV272" s="983"/>
      <c r="AW272" s="983"/>
    </row>
    <row r="273" spans="2:49">
      <c r="C273" s="553" t="s">
        <v>207</v>
      </c>
      <c r="D273" s="554">
        <v>3474.5304999999998</v>
      </c>
      <c r="E273" s="554">
        <v>4284.0140000000001</v>
      </c>
      <c r="F273" s="554">
        <v>519.45000000000005</v>
      </c>
      <c r="G273" s="554">
        <v>3.6375000000000002</v>
      </c>
      <c r="H273" s="554">
        <v>1243.03</v>
      </c>
      <c r="I273" s="554">
        <v>451.01499999999999</v>
      </c>
      <c r="J273" s="554">
        <v>35.307000000000002</v>
      </c>
      <c r="K273" s="554">
        <v>3877.5241999999998</v>
      </c>
      <c r="L273" s="554">
        <v>6267.5169999999998</v>
      </c>
      <c r="M273" s="554">
        <v>1271.1600000000001</v>
      </c>
      <c r="N273" s="554" t="s">
        <v>44</v>
      </c>
      <c r="O273" s="554">
        <v>39.375</v>
      </c>
      <c r="P273" s="554">
        <v>3851.16</v>
      </c>
      <c r="Q273" s="554">
        <v>448.12</v>
      </c>
      <c r="R273" s="554" t="s">
        <v>44</v>
      </c>
      <c r="S273" s="554" t="s">
        <v>44</v>
      </c>
      <c r="T273" s="554">
        <v>262.77</v>
      </c>
      <c r="U273" s="554">
        <v>1302.2919999999999</v>
      </c>
      <c r="V273" s="554">
        <v>154.28380000000001</v>
      </c>
      <c r="W273" s="542">
        <f t="shared" ref="W273:W279" si="95">SUM(D273:V273)</f>
        <v>27485.186000000005</v>
      </c>
      <c r="X273" s="840">
        <f t="shared" si="92"/>
        <v>27030.533500000001</v>
      </c>
      <c r="Y273" s="840">
        <f t="shared" si="93"/>
        <v>454.65249999999997</v>
      </c>
      <c r="Z273" s="1021">
        <f t="shared" si="94"/>
        <v>25.58776819926597</v>
      </c>
      <c r="AA273" s="1025"/>
      <c r="AB273" s="954"/>
      <c r="AC273" s="956"/>
      <c r="AD273" s="954"/>
      <c r="AE273" s="954"/>
      <c r="AF273" s="954"/>
      <c r="AG273" s="954"/>
      <c r="AH273" s="954"/>
      <c r="AI273" s="954"/>
      <c r="AJ273" s="954"/>
      <c r="AK273" s="954"/>
      <c r="AL273" s="954"/>
      <c r="AM273" s="954"/>
      <c r="AN273" s="954"/>
      <c r="AO273" s="954"/>
      <c r="AP273" s="955"/>
      <c r="AQ273" s="955"/>
      <c r="AR273" s="955"/>
      <c r="AS273" s="955"/>
      <c r="AT273" s="955"/>
      <c r="AU273" s="955"/>
      <c r="AV273" s="983"/>
      <c r="AW273" s="983"/>
    </row>
    <row r="274" spans="2:49">
      <c r="C274" s="553" t="s">
        <v>208</v>
      </c>
      <c r="D274" s="554">
        <v>2680.7484290000002</v>
      </c>
      <c r="E274" s="554">
        <v>1098.1719900000001</v>
      </c>
      <c r="F274" s="554">
        <v>0.80448500000000001</v>
      </c>
      <c r="G274" s="554">
        <v>103.347925</v>
      </c>
      <c r="H274" s="554">
        <v>364.39811500000002</v>
      </c>
      <c r="I274" s="554">
        <v>167.13214500000001</v>
      </c>
      <c r="J274" s="554">
        <v>2.1538149999999998</v>
      </c>
      <c r="K274" s="554">
        <v>1939.3784900000001</v>
      </c>
      <c r="L274" s="554">
        <v>844.029225</v>
      </c>
      <c r="M274" s="554">
        <v>279.88326999999998</v>
      </c>
      <c r="N274" s="554" t="s">
        <v>44</v>
      </c>
      <c r="O274" s="554">
        <v>2568.860259</v>
      </c>
      <c r="P274" s="554">
        <v>18.072595</v>
      </c>
      <c r="Q274" s="554">
        <v>98.800780000000003</v>
      </c>
      <c r="R274" s="554">
        <v>63.441561999999998</v>
      </c>
      <c r="S274" s="554">
        <v>5.9700000000000003E-2</v>
      </c>
      <c r="T274" s="554">
        <v>1270.855771</v>
      </c>
      <c r="U274" s="554">
        <v>163.44732999999999</v>
      </c>
      <c r="V274" s="554">
        <v>50.19791</v>
      </c>
      <c r="W274" s="542">
        <f t="shared" si="95"/>
        <v>11713.783796000002</v>
      </c>
      <c r="X274" s="840">
        <f t="shared" si="92"/>
        <v>11443.244026000002</v>
      </c>
      <c r="Y274" s="1021">
        <f>SUM(G274,I274,N274,S274)</f>
        <v>270.53977000000003</v>
      </c>
      <c r="Z274" s="1021">
        <f t="shared" si="94"/>
        <v>10.832456399165157</v>
      </c>
      <c r="AA274" s="1025"/>
      <c r="AB274" s="954"/>
      <c r="AC274" s="956"/>
      <c r="AD274" s="954"/>
      <c r="AE274" s="954"/>
      <c r="AF274" s="954"/>
      <c r="AG274" s="954"/>
      <c r="AH274" s="954"/>
      <c r="AI274" s="954"/>
      <c r="AJ274" s="954"/>
      <c r="AK274" s="954"/>
      <c r="AL274" s="954"/>
      <c r="AM274" s="954"/>
      <c r="AN274" s="954"/>
      <c r="AO274" s="954"/>
      <c r="AP274" s="955"/>
      <c r="AQ274" s="955"/>
      <c r="AR274" s="955"/>
      <c r="AS274" s="955"/>
      <c r="AT274" s="955"/>
      <c r="AU274" s="955"/>
      <c r="AV274" s="983"/>
      <c r="AW274" s="983"/>
    </row>
    <row r="275" spans="2:49">
      <c r="C275" s="553" t="s">
        <v>209</v>
      </c>
      <c r="D275" s="554">
        <v>1000.023</v>
      </c>
      <c r="E275" s="554" t="s">
        <v>44</v>
      </c>
      <c r="F275" s="554" t="s">
        <v>44</v>
      </c>
      <c r="G275" s="554" t="s">
        <v>44</v>
      </c>
      <c r="H275" s="554">
        <v>49.9</v>
      </c>
      <c r="I275" s="554" t="s">
        <v>44</v>
      </c>
      <c r="J275" s="554" t="s">
        <v>44</v>
      </c>
      <c r="K275" s="554">
        <v>349.4</v>
      </c>
      <c r="L275" s="554" t="s">
        <v>44</v>
      </c>
      <c r="M275" s="554">
        <v>24.29</v>
      </c>
      <c r="N275" s="554" t="s">
        <v>44</v>
      </c>
      <c r="O275" s="554">
        <v>849</v>
      </c>
      <c r="P275" s="554" t="s">
        <v>44</v>
      </c>
      <c r="Q275" s="554" t="s">
        <v>44</v>
      </c>
      <c r="R275" s="554" t="s">
        <v>44</v>
      </c>
      <c r="S275" s="554" t="s">
        <v>44</v>
      </c>
      <c r="T275" s="554">
        <v>31.4</v>
      </c>
      <c r="U275" s="554" t="s">
        <v>44</v>
      </c>
      <c r="V275" s="554" t="s">
        <v>44</v>
      </c>
      <c r="W275" s="542">
        <f t="shared" si="95"/>
        <v>2304.0129999999999</v>
      </c>
      <c r="X275" s="840">
        <f t="shared" si="92"/>
        <v>2304.0129999999999</v>
      </c>
      <c r="Y275" s="840">
        <f t="shared" si="93"/>
        <v>0</v>
      </c>
      <c r="Z275" s="1021">
        <f t="shared" si="94"/>
        <v>2.1810354047246379</v>
      </c>
      <c r="AA275" s="1025"/>
      <c r="AB275" s="954"/>
      <c r="AC275" s="954"/>
      <c r="AD275" s="954"/>
      <c r="AE275" s="954"/>
      <c r="AF275" s="954"/>
      <c r="AG275" s="954"/>
      <c r="AH275" s="954"/>
      <c r="AI275" s="954"/>
      <c r="AJ275" s="954"/>
      <c r="AK275" s="954"/>
      <c r="AL275" s="954"/>
      <c r="AM275" s="954"/>
      <c r="AN275" s="954"/>
      <c r="AO275" s="954"/>
      <c r="AP275" s="955"/>
      <c r="AQ275" s="955"/>
      <c r="AR275" s="955"/>
      <c r="AS275" s="955"/>
      <c r="AT275" s="955"/>
      <c r="AU275" s="955"/>
      <c r="AV275" s="983"/>
      <c r="AW275" s="983"/>
    </row>
    <row r="276" spans="2:49">
      <c r="C276" s="553" t="s">
        <v>260</v>
      </c>
      <c r="D276" s="554">
        <v>451.14600000000002</v>
      </c>
      <c r="E276" s="554">
        <v>6.6849999999999996</v>
      </c>
      <c r="F276" s="554">
        <v>90.86</v>
      </c>
      <c r="G276" s="554">
        <v>2.13</v>
      </c>
      <c r="H276" s="554">
        <v>12.563000000000001</v>
      </c>
      <c r="I276" s="554">
        <v>3.6960000000000002</v>
      </c>
      <c r="J276" s="554">
        <v>12.862</v>
      </c>
      <c r="K276" s="554">
        <v>109.09099999999999</v>
      </c>
      <c r="L276" s="554">
        <v>100.98099999999999</v>
      </c>
      <c r="M276" s="554">
        <v>63.848999999999997</v>
      </c>
      <c r="N276" s="554" t="s">
        <v>44</v>
      </c>
      <c r="O276" s="554">
        <v>44.085000000000001</v>
      </c>
      <c r="P276" s="554">
        <v>65.147000000000006</v>
      </c>
      <c r="Q276" s="554">
        <v>3.6269999999999998</v>
      </c>
      <c r="R276" s="554">
        <v>45.084000000000003</v>
      </c>
      <c r="S276" s="554" t="s">
        <v>44</v>
      </c>
      <c r="T276" s="554">
        <v>8.3650000000000002</v>
      </c>
      <c r="U276" s="554">
        <v>42.691000000000003</v>
      </c>
      <c r="V276" s="554">
        <v>27.433</v>
      </c>
      <c r="W276" s="542">
        <f t="shared" si="95"/>
        <v>1090.2950000000001</v>
      </c>
      <c r="X276" s="840">
        <f t="shared" si="92"/>
        <v>1084.4690000000001</v>
      </c>
      <c r="Y276" s="840">
        <f t="shared" si="93"/>
        <v>5.8260000000000005</v>
      </c>
      <c r="Z276" s="1021">
        <f t="shared" si="94"/>
        <v>1.0265850428475549</v>
      </c>
      <c r="AA276" s="1025"/>
      <c r="AB276" s="954"/>
      <c r="AC276" s="954"/>
      <c r="AD276" s="954"/>
      <c r="AE276" s="954"/>
      <c r="AF276" s="954"/>
      <c r="AG276" s="954"/>
      <c r="AH276" s="954"/>
      <c r="AI276" s="954"/>
      <c r="AJ276" s="956"/>
      <c r="AK276" s="954"/>
      <c r="AL276" s="954"/>
      <c r="AM276" s="954"/>
      <c r="AN276" s="954"/>
      <c r="AO276" s="954"/>
      <c r="AP276" s="955"/>
      <c r="AQ276" s="955"/>
      <c r="AR276" s="955"/>
      <c r="AS276" s="955"/>
      <c r="AT276" s="955"/>
      <c r="AU276" s="955"/>
      <c r="AV276" s="983"/>
      <c r="AW276" s="983"/>
    </row>
    <row r="277" spans="2:49">
      <c r="C277" s="553" t="s">
        <v>219</v>
      </c>
      <c r="D277" s="554">
        <v>706.59349999999995</v>
      </c>
      <c r="E277" s="554">
        <v>514.17999999999995</v>
      </c>
      <c r="F277" s="554">
        <v>67.692999999999998</v>
      </c>
      <c r="G277" s="554">
        <v>11.523</v>
      </c>
      <c r="H277" s="554">
        <v>451.38900000000001</v>
      </c>
      <c r="I277" s="554">
        <v>38.200000000000003</v>
      </c>
      <c r="J277" s="554">
        <v>280.72949999999997</v>
      </c>
      <c r="K277" s="554">
        <v>380.87400000000002</v>
      </c>
      <c r="L277" s="554">
        <v>586.93299999999999</v>
      </c>
      <c r="M277" s="554">
        <v>983.85199999999998</v>
      </c>
      <c r="N277" s="554" t="s">
        <v>44</v>
      </c>
      <c r="O277" s="554">
        <v>9.7919999999999998</v>
      </c>
      <c r="P277" s="554">
        <v>534.23760000000004</v>
      </c>
      <c r="Q277" s="554">
        <v>22.917000000000002</v>
      </c>
      <c r="R277" s="554">
        <v>210.00890000000001</v>
      </c>
      <c r="S277" s="554" t="s">
        <v>44</v>
      </c>
      <c r="T277" s="554">
        <v>315.31400000000002</v>
      </c>
      <c r="U277" s="554">
        <v>151.5455</v>
      </c>
      <c r="V277" s="554">
        <v>445.08949999999999</v>
      </c>
      <c r="W277" s="542">
        <f t="shared" si="95"/>
        <v>5710.8715000000002</v>
      </c>
      <c r="X277" s="840">
        <f t="shared" si="92"/>
        <v>5661.1485000000002</v>
      </c>
      <c r="Y277" s="840">
        <f t="shared" si="93"/>
        <v>49.722999999999999</v>
      </c>
      <c r="Z277" s="1021">
        <f t="shared" si="94"/>
        <v>5.3589824839980409</v>
      </c>
      <c r="AA277" s="1025"/>
      <c r="AB277" s="954"/>
      <c r="AC277" s="954"/>
      <c r="AD277" s="954"/>
      <c r="AE277" s="954"/>
      <c r="AF277" s="954"/>
      <c r="AG277" s="954"/>
      <c r="AH277" s="954"/>
      <c r="AI277" s="954"/>
      <c r="AJ277" s="954"/>
      <c r="AK277" s="954"/>
      <c r="AL277" s="954"/>
      <c r="AM277" s="954"/>
      <c r="AN277" s="954"/>
      <c r="AO277" s="954"/>
      <c r="AP277" s="955"/>
      <c r="AQ277" s="955"/>
      <c r="AR277" s="955"/>
      <c r="AS277" s="955"/>
      <c r="AT277" s="955"/>
      <c r="AU277" s="955"/>
      <c r="AV277" s="983"/>
      <c r="AW277" s="983"/>
    </row>
    <row r="278" spans="2:49">
      <c r="C278" s="449" t="s">
        <v>370</v>
      </c>
      <c r="D278" s="554">
        <v>51.292999999999999</v>
      </c>
      <c r="E278" s="554">
        <v>49.9</v>
      </c>
      <c r="F278" s="554">
        <v>73.388000000000005</v>
      </c>
      <c r="G278" s="554">
        <v>37.4</v>
      </c>
      <c r="H278" s="554">
        <v>63.088000000000001</v>
      </c>
      <c r="I278" s="554" t="s">
        <v>44</v>
      </c>
      <c r="J278" s="554">
        <v>4.9669999999999996</v>
      </c>
      <c r="K278" s="554" t="s">
        <v>44</v>
      </c>
      <c r="L278" s="554" t="s">
        <v>44</v>
      </c>
      <c r="M278" s="554">
        <v>32.374499999999998</v>
      </c>
      <c r="N278" s="554" t="s">
        <v>44</v>
      </c>
      <c r="O278" s="554" t="s">
        <v>44</v>
      </c>
      <c r="P278" s="554">
        <v>40.68</v>
      </c>
      <c r="Q278" s="554" t="s">
        <v>44</v>
      </c>
      <c r="R278" s="554">
        <v>14.9</v>
      </c>
      <c r="S278" s="554">
        <v>1.0840000000000001</v>
      </c>
      <c r="T278" s="554" t="s">
        <v>44</v>
      </c>
      <c r="U278" s="554" t="s">
        <v>44</v>
      </c>
      <c r="V278" s="554">
        <v>58.996000000000002</v>
      </c>
      <c r="W278" s="542">
        <f t="shared" si="95"/>
        <v>428.07049999999998</v>
      </c>
      <c r="X278" s="840">
        <f>SUM(D278:F278,H278,J278:M278,O278:R278,T278:V278)</f>
        <v>389.5865</v>
      </c>
      <c r="Y278" s="840">
        <f>SUM(G278,I278,N278,S278)</f>
        <v>38.484000000000002</v>
      </c>
      <c r="Z278" s="1021">
        <f t="shared" si="94"/>
        <v>0.36879216814434429</v>
      </c>
      <c r="AA278" s="1025"/>
      <c r="AB278" s="954"/>
      <c r="AC278" s="954"/>
      <c r="AD278" s="954"/>
      <c r="AE278" s="954"/>
      <c r="AF278" s="954"/>
      <c r="AG278" s="954"/>
      <c r="AH278" s="954"/>
      <c r="AI278" s="954"/>
      <c r="AJ278" s="954"/>
      <c r="AK278" s="954"/>
      <c r="AL278" s="954"/>
      <c r="AM278" s="954"/>
      <c r="AN278" s="954"/>
      <c r="AO278" s="954"/>
      <c r="AP278" s="955"/>
      <c r="AQ278" s="955"/>
      <c r="AR278" s="955"/>
      <c r="AS278" s="955"/>
      <c r="AT278" s="955"/>
      <c r="AU278" s="955"/>
      <c r="AV278" s="983"/>
      <c r="AW278" s="983"/>
    </row>
    <row r="279" spans="2:49">
      <c r="C279" s="449" t="s">
        <v>369</v>
      </c>
      <c r="D279" s="554" t="s">
        <v>44</v>
      </c>
      <c r="E279" s="554" t="s">
        <v>44</v>
      </c>
      <c r="F279" s="554" t="s">
        <v>44</v>
      </c>
      <c r="G279" s="554">
        <v>37.4</v>
      </c>
      <c r="H279" s="554" t="s">
        <v>44</v>
      </c>
      <c r="I279" s="554" t="s">
        <v>44</v>
      </c>
      <c r="J279" s="554">
        <v>4.9669999999999996</v>
      </c>
      <c r="K279" s="554" t="s">
        <v>44</v>
      </c>
      <c r="L279" s="554" t="s">
        <v>44</v>
      </c>
      <c r="M279" s="554">
        <v>27.174499999999998</v>
      </c>
      <c r="N279" s="554" t="s">
        <v>44</v>
      </c>
      <c r="O279" s="554" t="s">
        <v>44</v>
      </c>
      <c r="P279" s="554">
        <v>25</v>
      </c>
      <c r="Q279" s="554" t="s">
        <v>44</v>
      </c>
      <c r="R279" s="554">
        <v>14.9</v>
      </c>
      <c r="S279" s="554">
        <v>1.0840000000000001</v>
      </c>
      <c r="T279" s="554" t="s">
        <v>44</v>
      </c>
      <c r="U279" s="554" t="s">
        <v>44</v>
      </c>
      <c r="V279" s="554">
        <v>46.795999999999999</v>
      </c>
      <c r="W279" s="554">
        <f t="shared" si="95"/>
        <v>157.32150000000001</v>
      </c>
      <c r="X279" s="840">
        <f t="shared" si="92"/>
        <v>118.83750000000001</v>
      </c>
      <c r="Y279" s="840">
        <f t="shared" si="93"/>
        <v>38.484000000000002</v>
      </c>
      <c r="Z279" s="1021">
        <f t="shared" si="94"/>
        <v>0.11249450194463492</v>
      </c>
      <c r="AA279" s="1025"/>
      <c r="AB279" s="955"/>
      <c r="AC279" s="955"/>
      <c r="AD279" s="955"/>
      <c r="AE279" s="955"/>
      <c r="AF279" s="955"/>
      <c r="AG279" s="955"/>
      <c r="AH279" s="955"/>
      <c r="AI279" s="955"/>
      <c r="AJ279" s="955"/>
      <c r="AK279" s="955"/>
      <c r="AL279" s="955"/>
      <c r="AM279" s="955"/>
      <c r="AN279" s="955"/>
      <c r="AO279" s="955"/>
      <c r="AP279" s="955"/>
      <c r="AQ279" s="955"/>
      <c r="AR279" s="955"/>
      <c r="AS279" s="955"/>
      <c r="AT279" s="955"/>
      <c r="AU279" s="955"/>
      <c r="AV279" s="983"/>
      <c r="AW279" s="983"/>
    </row>
    <row r="280" spans="2:49">
      <c r="C280" s="555" t="s">
        <v>0</v>
      </c>
      <c r="D280" s="556">
        <f t="shared" ref="D280" si="96">SUM(D266:D279)</f>
        <v>17513.607429</v>
      </c>
      <c r="E280" s="556">
        <f t="shared" ref="E280:V280" si="97">SUM(E266:E279)</f>
        <v>9380.0754899999993</v>
      </c>
      <c r="F280" s="556">
        <f t="shared" si="97"/>
        <v>4510.7772849999992</v>
      </c>
      <c r="G280" s="556">
        <f t="shared" si="97"/>
        <v>2002.0384250000002</v>
      </c>
      <c r="H280" s="556">
        <f t="shared" si="97"/>
        <v>8263.6421149999987</v>
      </c>
      <c r="I280" s="556">
        <f t="shared" si="97"/>
        <v>3030.2331449999997</v>
      </c>
      <c r="J280" s="556">
        <f t="shared" si="97"/>
        <v>800.49831500000005</v>
      </c>
      <c r="K280" s="556">
        <f t="shared" si="97"/>
        <v>9284.9656899999991</v>
      </c>
      <c r="L280" s="556">
        <f t="shared" si="97"/>
        <v>12197.022525</v>
      </c>
      <c r="M280" s="556">
        <f t="shared" si="97"/>
        <v>11865.516070000001</v>
      </c>
      <c r="N280" s="556">
        <f t="shared" si="97"/>
        <v>90.82</v>
      </c>
      <c r="O280" s="556">
        <f t="shared" si="97"/>
        <v>7805.6045590000003</v>
      </c>
      <c r="P280" s="556">
        <f t="shared" si="97"/>
        <v>10913.867885000001</v>
      </c>
      <c r="Q280" s="556">
        <f t="shared" si="97"/>
        <v>1410.5903199999998</v>
      </c>
      <c r="R280" s="556">
        <f t="shared" si="97"/>
        <v>456.85106199999996</v>
      </c>
      <c r="S280" s="556">
        <f t="shared" si="97"/>
        <v>77.837700000000012</v>
      </c>
      <c r="T280" s="556">
        <f t="shared" si="97"/>
        <v>5186.9477709999992</v>
      </c>
      <c r="U280" s="556">
        <f t="shared" si="97"/>
        <v>3120.0068299999998</v>
      </c>
      <c r="V280" s="556">
        <f t="shared" si="97"/>
        <v>2928.5227099999997</v>
      </c>
      <c r="W280" s="556">
        <f>SUM(W266:W279)</f>
        <v>110839.42532600001</v>
      </c>
      <c r="X280" s="840">
        <f t="shared" si="92"/>
        <v>105638.49605599999</v>
      </c>
      <c r="Y280" s="840">
        <f t="shared" si="93"/>
        <v>5200.9292699999996</v>
      </c>
      <c r="Z280" s="1021">
        <f>SUM(Z266:Z279)</f>
        <v>100.00000000000001</v>
      </c>
      <c r="AA280" s="1025"/>
      <c r="AB280" s="984"/>
      <c r="AC280" s="984"/>
      <c r="AD280" s="984"/>
      <c r="AE280" s="984"/>
      <c r="AF280" s="984"/>
      <c r="AG280" s="984"/>
      <c r="AH280" s="984"/>
      <c r="AI280" s="984"/>
      <c r="AJ280" s="984"/>
      <c r="AK280" s="984"/>
      <c r="AL280" s="984"/>
      <c r="AM280" s="984"/>
      <c r="AN280" s="984"/>
      <c r="AO280" s="984"/>
      <c r="AP280" s="984"/>
      <c r="AQ280" s="984"/>
      <c r="AR280" s="984"/>
      <c r="AS280" s="984"/>
      <c r="AT280" s="984"/>
      <c r="AU280" s="984"/>
      <c r="AV280" s="983"/>
      <c r="AW280" s="983"/>
    </row>
    <row r="281" spans="2:49">
      <c r="D281" s="977">
        <f>((D280/D262)-1)*100</f>
        <v>5.2131214219565569</v>
      </c>
      <c r="E281" s="977">
        <f>((E280/E262)-1)*100</f>
        <v>2.9406918572635332</v>
      </c>
      <c r="F281" s="977">
        <f t="shared" ref="F281:U281" si="98">((F280/F262)-1)*100</f>
        <v>2.2174044011569194E-2</v>
      </c>
      <c r="G281" s="977">
        <f t="shared" si="98"/>
        <v>-9.2882335683110657</v>
      </c>
      <c r="H281" s="977">
        <f t="shared" si="98"/>
        <v>0.51982091761890725</v>
      </c>
      <c r="I281" s="977">
        <f t="shared" si="98"/>
        <v>0.68781432211140192</v>
      </c>
      <c r="J281" s="977">
        <f t="shared" si="98"/>
        <v>-0.55687521739252732</v>
      </c>
      <c r="K281" s="977">
        <f t="shared" si="98"/>
        <v>3.0909531050089978</v>
      </c>
      <c r="L281" s="977">
        <f t="shared" si="98"/>
        <v>-12.902516350732663</v>
      </c>
      <c r="M281" s="977">
        <f t="shared" si="98"/>
        <v>1.5406844494614269E-2</v>
      </c>
      <c r="N281" s="977">
        <f t="shared" si="98"/>
        <v>0</v>
      </c>
      <c r="O281" s="977">
        <f t="shared" si="98"/>
        <v>23.666736269354427</v>
      </c>
      <c r="P281" s="977">
        <f t="shared" si="98"/>
        <v>-4.4746342836926578</v>
      </c>
      <c r="Q281" s="977">
        <f t="shared" si="98"/>
        <v>-3.5433592939682068E-2</v>
      </c>
      <c r="R281" s="977">
        <f t="shared" si="98"/>
        <v>-0.22759106967796816</v>
      </c>
      <c r="S281" s="977">
        <f t="shared" si="98"/>
        <v>0</v>
      </c>
      <c r="T281" s="977">
        <f t="shared" si="98"/>
        <v>2.9077174881461998</v>
      </c>
      <c r="U281" s="977">
        <f t="shared" si="98"/>
        <v>7.4617826697596312</v>
      </c>
      <c r="V281" s="977">
        <f>((V280/V262)-1)*100</f>
        <v>-6.6627589614354221E-2</v>
      </c>
      <c r="W281" s="977">
        <f t="shared" ref="W281:Y281" si="99">((W280/W262)-1)*100</f>
        <v>0.73280134488635795</v>
      </c>
      <c r="X281" s="977">
        <f t="shared" si="99"/>
        <v>0.94662063698336407</v>
      </c>
      <c r="Y281" s="977">
        <f t="shared" si="99"/>
        <v>-3.4222229690394679</v>
      </c>
      <c r="AE281" s="574"/>
      <c r="AW281" s="574"/>
    </row>
    <row r="282" spans="2:49">
      <c r="B282" s="534"/>
      <c r="C282" s="567" t="s">
        <v>627</v>
      </c>
      <c r="D282" s="978"/>
      <c r="E282" s="978"/>
      <c r="F282" s="978"/>
      <c r="G282" s="874"/>
      <c r="H282" s="978"/>
      <c r="I282" s="874"/>
      <c r="J282" s="978"/>
      <c r="K282" s="978"/>
      <c r="L282" s="978"/>
      <c r="M282" s="978"/>
      <c r="N282" s="978"/>
      <c r="O282" s="978"/>
      <c r="P282" s="978"/>
      <c r="Q282" s="978"/>
      <c r="R282" s="978"/>
      <c r="S282" s="979"/>
      <c r="T282" s="978"/>
      <c r="U282" s="978"/>
      <c r="V282" s="978"/>
      <c r="W282" s="980">
        <f>W280-'Data 1'!K30</f>
        <v>0</v>
      </c>
      <c r="X282" s="980">
        <f>X280-'Data 1'!E30</f>
        <v>0</v>
      </c>
      <c r="Y282" s="484"/>
      <c r="AB282" s="574"/>
      <c r="AC282" s="574"/>
    </row>
    <row r="283" spans="2:49" ht="81.75">
      <c r="B283" s="534"/>
      <c r="C283" s="569"/>
      <c r="D283" s="552" t="s">
        <v>273</v>
      </c>
      <c r="E283" s="552" t="s">
        <v>274</v>
      </c>
      <c r="F283" s="552" t="s">
        <v>275</v>
      </c>
      <c r="G283" s="552" t="s">
        <v>276</v>
      </c>
      <c r="H283" s="552" t="s">
        <v>277</v>
      </c>
      <c r="I283" s="552" t="s">
        <v>278</v>
      </c>
      <c r="J283" s="552" t="s">
        <v>279</v>
      </c>
      <c r="K283" s="552" t="s">
        <v>280</v>
      </c>
      <c r="L283" s="552" t="s">
        <v>281</v>
      </c>
      <c r="M283" s="552" t="s">
        <v>282</v>
      </c>
      <c r="N283" s="552" t="s">
        <v>232</v>
      </c>
      <c r="O283" s="552" t="s">
        <v>283</v>
      </c>
      <c r="P283" s="552" t="s">
        <v>284</v>
      </c>
      <c r="Q283" s="552" t="s">
        <v>285</v>
      </c>
      <c r="R283" s="552" t="s">
        <v>133</v>
      </c>
      <c r="S283" s="552" t="s">
        <v>214</v>
      </c>
      <c r="T283" s="552" t="s">
        <v>286</v>
      </c>
      <c r="U283" s="552" t="s">
        <v>287</v>
      </c>
      <c r="V283" s="552" t="s">
        <v>288</v>
      </c>
      <c r="W283" s="552" t="s">
        <v>355</v>
      </c>
      <c r="AB283" s="574"/>
      <c r="AC283" s="574"/>
    </row>
    <row r="284" spans="2:49">
      <c r="B284" s="534"/>
      <c r="C284" s="553" t="s">
        <v>397</v>
      </c>
      <c r="D284" s="838">
        <f>IF(D267="-","-",(D267/SUM(D$267:D$271,D$277:D$278)*100))</f>
        <v>6.2998502295082401</v>
      </c>
      <c r="E284" s="838">
        <f t="shared" ref="E284:W284" si="100">IF(E267="-","-",(E267/SUM(E$267:E$271,E$277:E$278)*100))</f>
        <v>8.2604254228407505</v>
      </c>
      <c r="F284" s="838" t="str">
        <f t="shared" si="100"/>
        <v>-</v>
      </c>
      <c r="G284" s="838" t="str">
        <f t="shared" si="100"/>
        <v>-</v>
      </c>
      <c r="H284" s="838">
        <f t="shared" si="100"/>
        <v>25.40299607332636</v>
      </c>
      <c r="I284" s="838" t="str">
        <f t="shared" si="100"/>
        <v>-</v>
      </c>
      <c r="J284" s="838">
        <f t="shared" si="100"/>
        <v>55.794824821115384</v>
      </c>
      <c r="K284" s="838">
        <f t="shared" si="100"/>
        <v>9.1178037204031845</v>
      </c>
      <c r="L284" s="838" t="str">
        <f t="shared" si="100"/>
        <v>-</v>
      </c>
      <c r="M284" s="838">
        <f t="shared" si="100"/>
        <v>5.3139342836775141</v>
      </c>
      <c r="N284" s="838" t="str">
        <f t="shared" si="100"/>
        <v>-</v>
      </c>
      <c r="O284" s="838" t="str">
        <f t="shared" si="100"/>
        <v>-</v>
      </c>
      <c r="P284" s="838" t="str">
        <f t="shared" si="100"/>
        <v>-</v>
      </c>
      <c r="Q284" s="838" t="str">
        <f t="shared" si="100"/>
        <v>-</v>
      </c>
      <c r="R284" s="838" t="str">
        <f t="shared" si="100"/>
        <v>-</v>
      </c>
      <c r="S284" s="838" t="str">
        <f t="shared" si="100"/>
        <v>-</v>
      </c>
      <c r="T284" s="838" t="str">
        <f t="shared" si="100"/>
        <v>-</v>
      </c>
      <c r="U284" s="838" t="str">
        <f t="shared" si="100"/>
        <v>-</v>
      </c>
      <c r="V284" s="838" t="str">
        <f t="shared" si="100"/>
        <v>-</v>
      </c>
      <c r="W284" s="838">
        <f t="shared" si="100"/>
        <v>6.534741032493006</v>
      </c>
      <c r="AB284" s="574"/>
      <c r="AC284" s="574"/>
    </row>
    <row r="285" spans="2:49">
      <c r="B285" s="534"/>
      <c r="C285" s="553" t="s">
        <v>290</v>
      </c>
      <c r="D285" s="838" t="str">
        <f>IF(D268="-","-",(D268/SUM(D$267:D$271,D$277:D$278)*100))</f>
        <v>-</v>
      </c>
      <c r="E285" s="838" t="str">
        <f t="shared" ref="E285:W285" si="101">IF(E268="-","-",(E268/SUM(E$267:E$271,E$277:E$278)*100))</f>
        <v>-</v>
      </c>
      <c r="F285" s="838" t="str">
        <f t="shared" si="101"/>
        <v>-</v>
      </c>
      <c r="G285" s="838" t="str">
        <f t="shared" si="101"/>
        <v>-</v>
      </c>
      <c r="H285" s="838">
        <f t="shared" si="101"/>
        <v>17.875765496382055</v>
      </c>
      <c r="I285" s="838" t="str">
        <f t="shared" si="101"/>
        <v>-</v>
      </c>
      <c r="J285" s="838" t="str">
        <f t="shared" si="101"/>
        <v>-</v>
      </c>
      <c r="K285" s="838">
        <f t="shared" si="101"/>
        <v>42.553002005068649</v>
      </c>
      <c r="L285" s="838" t="str">
        <f t="shared" si="101"/>
        <v>-</v>
      </c>
      <c r="M285" s="838">
        <f t="shared" si="101"/>
        <v>36.64094451364133</v>
      </c>
      <c r="N285" s="838" t="str">
        <f t="shared" si="101"/>
        <v>-</v>
      </c>
      <c r="O285" s="838">
        <f t="shared" si="101"/>
        <v>99.516902969132516</v>
      </c>
      <c r="P285" s="838" t="str">
        <f t="shared" si="101"/>
        <v>-</v>
      </c>
      <c r="Q285" s="838" t="str">
        <f t="shared" si="101"/>
        <v>-</v>
      </c>
      <c r="R285" s="838" t="str">
        <f t="shared" si="101"/>
        <v>-</v>
      </c>
      <c r="S285" s="838" t="str">
        <f t="shared" si="101"/>
        <v>-</v>
      </c>
      <c r="T285" s="838" t="str">
        <f t="shared" si="101"/>
        <v>-</v>
      </c>
      <c r="U285" s="838" t="str">
        <f t="shared" si="101"/>
        <v>-</v>
      </c>
      <c r="V285" s="838" t="str">
        <f t="shared" si="101"/>
        <v>-</v>
      </c>
      <c r="W285" s="838">
        <f t="shared" si="101"/>
        <v>13.960991476001725</v>
      </c>
      <c r="X285" s="572"/>
    </row>
    <row r="286" spans="2:49">
      <c r="B286" s="534"/>
      <c r="C286" s="553" t="s">
        <v>294</v>
      </c>
      <c r="D286" s="838">
        <f>IF(D269="-","-",(D269/SUM(D$267:D$271,D$277:D$278)*100))</f>
        <v>21.428560272511316</v>
      </c>
      <c r="E286" s="838" t="str">
        <f t="shared" ref="E286:W286" si="102">IF(E269="-","-",(E269/SUM(E$267:E$271,E$277:E$278)*100))</f>
        <v>-</v>
      </c>
      <c r="F286" s="838">
        <f t="shared" si="102"/>
        <v>67.840000568716817</v>
      </c>
      <c r="G286" s="838">
        <f t="shared" si="102"/>
        <v>12.999030462031461</v>
      </c>
      <c r="H286" s="838" t="str">
        <f t="shared" si="102"/>
        <v>-</v>
      </c>
      <c r="I286" s="838" t="str">
        <f t="shared" si="102"/>
        <v>-</v>
      </c>
      <c r="J286" s="838" t="str">
        <f t="shared" si="102"/>
        <v>-</v>
      </c>
      <c r="K286" s="838" t="str">
        <f t="shared" si="102"/>
        <v>-</v>
      </c>
      <c r="L286" s="838" t="str">
        <f t="shared" si="102"/>
        <v>-</v>
      </c>
      <c r="M286" s="838" t="str">
        <f t="shared" si="102"/>
        <v>-</v>
      </c>
      <c r="N286" s="838" t="str">
        <f t="shared" si="102"/>
        <v>-</v>
      </c>
      <c r="O286" s="838" t="str">
        <f t="shared" si="102"/>
        <v>-</v>
      </c>
      <c r="P286" s="838">
        <f t="shared" si="102"/>
        <v>43.508585627255528</v>
      </c>
      <c r="Q286" s="838" t="str">
        <f t="shared" si="102"/>
        <v>-</v>
      </c>
      <c r="R286" s="838" t="str">
        <f t="shared" si="102"/>
        <v>-</v>
      </c>
      <c r="S286" s="838" t="str">
        <f t="shared" si="102"/>
        <v>-</v>
      </c>
      <c r="T286" s="838" t="str">
        <f t="shared" si="102"/>
        <v>-</v>
      </c>
      <c r="U286" s="838" t="str">
        <f t="shared" si="102"/>
        <v>-</v>
      </c>
      <c r="V286" s="838" t="str">
        <f t="shared" si="102"/>
        <v>-</v>
      </c>
      <c r="W286" s="838">
        <f t="shared" si="102"/>
        <v>11.246064914454799</v>
      </c>
    </row>
    <row r="287" spans="2:49">
      <c r="B287" s="534"/>
      <c r="C287" s="553" t="s">
        <v>295</v>
      </c>
      <c r="D287" s="838" t="str">
        <f>IF(D270="-","-",(D270/SUM(D$267:D$271,D$277:D$278)*100))</f>
        <v>-</v>
      </c>
      <c r="E287" s="838" t="str">
        <f t="shared" ref="E287:W287" si="103">IF(E270="-","-",(E270/SUM(E$267:E$271,E$277:E$278)*100))</f>
        <v>-</v>
      </c>
      <c r="F287" s="838" t="str">
        <f t="shared" si="103"/>
        <v>-</v>
      </c>
      <c r="G287" s="838">
        <f t="shared" si="103"/>
        <v>40.015672131253559</v>
      </c>
      <c r="H287" s="838">
        <f t="shared" si="103"/>
        <v>0.13357175752038397</v>
      </c>
      <c r="I287" s="838">
        <f t="shared" si="103"/>
        <v>62.280060946337997</v>
      </c>
      <c r="J287" s="838" t="str">
        <f t="shared" si="103"/>
        <v>-</v>
      </c>
      <c r="K287" s="838" t="str">
        <f t="shared" si="103"/>
        <v>-</v>
      </c>
      <c r="L287" s="838" t="str">
        <f t="shared" si="103"/>
        <v>-</v>
      </c>
      <c r="M287" s="838" t="str">
        <f t="shared" si="103"/>
        <v>-</v>
      </c>
      <c r="N287" s="838">
        <f t="shared" si="103"/>
        <v>100</v>
      </c>
      <c r="O287" s="838" t="str">
        <f t="shared" si="103"/>
        <v>-</v>
      </c>
      <c r="P287" s="838" t="str">
        <f t="shared" si="103"/>
        <v>-</v>
      </c>
      <c r="Q287" s="838" t="str">
        <f t="shared" si="103"/>
        <v>-</v>
      </c>
      <c r="R287" s="838" t="str">
        <f t="shared" si="103"/>
        <v>-</v>
      </c>
      <c r="S287" s="838">
        <f t="shared" si="103"/>
        <v>98.586590867603718</v>
      </c>
      <c r="T287" s="838" t="str">
        <f t="shared" si="103"/>
        <v>-</v>
      </c>
      <c r="U287" s="838" t="str">
        <f t="shared" si="103"/>
        <v>-</v>
      </c>
      <c r="V287" s="838" t="str">
        <f t="shared" si="103"/>
        <v>-</v>
      </c>
      <c r="W287" s="838">
        <f t="shared" si="103"/>
        <v>4.7250646098637592</v>
      </c>
    </row>
    <row r="288" spans="2:49">
      <c r="B288" s="534"/>
      <c r="C288" s="553" t="s">
        <v>291</v>
      </c>
      <c r="D288" s="838">
        <f>IF(D271="-","-",(D271/SUM(D$267:D$271,D$277:D$278)*100))</f>
        <v>64.108114809645969</v>
      </c>
      <c r="E288" s="838">
        <f t="shared" ref="E288:W288" si="104">IF(E271="-","-",(E271/SUM(E$267:E$271,E$277:E$278)*100))</f>
        <v>70.476725382507382</v>
      </c>
      <c r="F288" s="838">
        <f t="shared" si="104"/>
        <v>27.601184740552025</v>
      </c>
      <c r="G288" s="838">
        <f t="shared" si="104"/>
        <v>44.348682285264047</v>
      </c>
      <c r="H288" s="838">
        <f t="shared" si="104"/>
        <v>47.943692195561823</v>
      </c>
      <c r="I288" s="838">
        <f t="shared" si="104"/>
        <v>36.12531568950763</v>
      </c>
      <c r="J288" s="838" t="str">
        <f t="shared" si="104"/>
        <v>-</v>
      </c>
      <c r="K288" s="838">
        <f t="shared" si="104"/>
        <v>32.176941371249832</v>
      </c>
      <c r="L288" s="838" t="str">
        <f t="shared" si="104"/>
        <v>-</v>
      </c>
      <c r="M288" s="838">
        <f t="shared" si="104"/>
        <v>45.767563821970882</v>
      </c>
      <c r="N288" s="838" t="str">
        <f t="shared" si="104"/>
        <v>-</v>
      </c>
      <c r="O288" s="838" t="str">
        <f t="shared" si="104"/>
        <v>-</v>
      </c>
      <c r="P288" s="838">
        <f t="shared" si="104"/>
        <v>38.66499626242711</v>
      </c>
      <c r="Q288" s="838">
        <f t="shared" si="104"/>
        <v>97.162392569745307</v>
      </c>
      <c r="R288" s="838" t="str">
        <f t="shared" si="104"/>
        <v>-</v>
      </c>
      <c r="S288" s="838" t="str">
        <f t="shared" si="104"/>
        <v>-</v>
      </c>
      <c r="T288" s="838">
        <f t="shared" si="104"/>
        <v>91.189944521187911</v>
      </c>
      <c r="U288" s="838">
        <f t="shared" si="104"/>
        <v>88.969407849603911</v>
      </c>
      <c r="V288" s="838">
        <f t="shared" si="104"/>
        <v>79.609474404017064</v>
      </c>
      <c r="W288" s="838">
        <f t="shared" si="104"/>
        <v>51.491234808306153</v>
      </c>
    </row>
    <row r="289" spans="1:24">
      <c r="B289" s="534"/>
      <c r="C289" s="553" t="s">
        <v>219</v>
      </c>
      <c r="D289" s="838">
        <f>IF(D277="-","-",(D277/SUM(D$267:D$271,D$277:D$278)*100))</f>
        <v>7.6109788895720927</v>
      </c>
      <c r="E289" s="838">
        <f t="shared" ref="E289:W289" si="105">IF(E277="-","-",(E277/SUM(E$267:E$271,E$277:E$278)*100))</f>
        <v>19.381881646053927</v>
      </c>
      <c r="F289" s="838">
        <f t="shared" si="105"/>
        <v>2.1873947793087893</v>
      </c>
      <c r="G289" s="838">
        <f t="shared" si="105"/>
        <v>0.62101089558038347</v>
      </c>
      <c r="H289" s="838">
        <f t="shared" si="105"/>
        <v>7.5840027742602008</v>
      </c>
      <c r="I289" s="838">
        <f t="shared" si="105"/>
        <v>1.5946233641543697</v>
      </c>
      <c r="J289" s="838">
        <f t="shared" si="105"/>
        <v>43.436642469826147</v>
      </c>
      <c r="K289" s="838">
        <f t="shared" si="105"/>
        <v>16.152252903278342</v>
      </c>
      <c r="L289" s="838">
        <f t="shared" si="105"/>
        <v>100</v>
      </c>
      <c r="M289" s="838">
        <f t="shared" si="105"/>
        <v>11.886424319899714</v>
      </c>
      <c r="N289" s="838" t="str">
        <f t="shared" si="105"/>
        <v>-</v>
      </c>
      <c r="O289" s="838">
        <f t="shared" si="105"/>
        <v>0.48309703086749262</v>
      </c>
      <c r="P289" s="838">
        <f t="shared" si="105"/>
        <v>16.565057023567363</v>
      </c>
      <c r="Q289" s="838">
        <f t="shared" si="105"/>
        <v>2.8376074302546872</v>
      </c>
      <c r="R289" s="838">
        <f t="shared" si="105"/>
        <v>93.375095427526432</v>
      </c>
      <c r="S289" s="838" t="str">
        <f t="shared" si="105"/>
        <v>-</v>
      </c>
      <c r="T289" s="838">
        <f t="shared" si="105"/>
        <v>8.8100554788121013</v>
      </c>
      <c r="U289" s="838">
        <f t="shared" si="105"/>
        <v>11.030592150396092</v>
      </c>
      <c r="V289" s="838">
        <f t="shared" si="105"/>
        <v>18.004106133291373</v>
      </c>
      <c r="W289" s="838">
        <f t="shared" si="105"/>
        <v>11.202217182669413</v>
      </c>
    </row>
    <row r="290" spans="1:24">
      <c r="B290" s="534"/>
      <c r="C290" s="564" t="s">
        <v>370</v>
      </c>
      <c r="D290" s="816">
        <f>IF(D278="-","-",(D278/SUM(D$267:D$271,D$277:D$278)*100))</f>
        <v>0.55249579876240218</v>
      </c>
      <c r="E290" s="816">
        <f t="shared" ref="E290:W290" si="106">IF(E278="-","-",(E278/SUM(E$267:E$271,E$277:E$278)*100))</f>
        <v>1.8809675485979442</v>
      </c>
      <c r="F290" s="816">
        <f t="shared" si="106"/>
        <v>2.3714199114223544</v>
      </c>
      <c r="G290" s="816">
        <f t="shared" si="106"/>
        <v>2.0156042258705495</v>
      </c>
      <c r="H290" s="816">
        <f t="shared" si="106"/>
        <v>1.0599717029491804</v>
      </c>
      <c r="I290" s="816" t="str">
        <f t="shared" si="106"/>
        <v>-</v>
      </c>
      <c r="J290" s="816">
        <f t="shared" si="106"/>
        <v>0.76853270905845839</v>
      </c>
      <c r="K290" s="816" t="str">
        <f t="shared" si="106"/>
        <v>-</v>
      </c>
      <c r="L290" s="816" t="str">
        <f t="shared" si="106"/>
        <v>-</v>
      </c>
      <c r="M290" s="816">
        <f t="shared" si="106"/>
        <v>0.39113306081056226</v>
      </c>
      <c r="N290" s="816" t="str">
        <f t="shared" si="106"/>
        <v>-</v>
      </c>
      <c r="O290" s="816" t="str">
        <f t="shared" si="106"/>
        <v>-</v>
      </c>
      <c r="P290" s="816">
        <f t="shared" si="106"/>
        <v>1.2613610867500158</v>
      </c>
      <c r="Q290" s="816" t="str">
        <f t="shared" si="106"/>
        <v>-</v>
      </c>
      <c r="R290" s="816">
        <f t="shared" si="106"/>
        <v>6.6249045724735653</v>
      </c>
      <c r="S290" s="816">
        <f t="shared" si="106"/>
        <v>1.4134091323962761</v>
      </c>
      <c r="T290" s="816" t="str">
        <f t="shared" si="106"/>
        <v>-</v>
      </c>
      <c r="U290" s="816" t="str">
        <f t="shared" si="106"/>
        <v>-</v>
      </c>
      <c r="V290" s="816">
        <f t="shared" si="106"/>
        <v>2.3864194626915665</v>
      </c>
      <c r="W290" s="816">
        <f t="shared" si="106"/>
        <v>0.83968597621114172</v>
      </c>
    </row>
    <row r="291" spans="1:24" s="484" customFormat="1">
      <c r="A291" s="487"/>
      <c r="C291" s="488"/>
      <c r="D291" s="483">
        <f>SUM(D284:D290)</f>
        <v>100.00000000000003</v>
      </c>
      <c r="E291" s="483">
        <f t="shared" ref="E291:W291" si="107">SUM(E284:E290)</f>
        <v>100.00000000000001</v>
      </c>
      <c r="F291" s="483">
        <f t="shared" si="107"/>
        <v>99.999999999999986</v>
      </c>
      <c r="G291" s="483">
        <f t="shared" si="107"/>
        <v>100</v>
      </c>
      <c r="H291" s="483">
        <f t="shared" si="107"/>
        <v>100</v>
      </c>
      <c r="I291" s="483">
        <f t="shared" si="107"/>
        <v>100</v>
      </c>
      <c r="J291" s="483">
        <f t="shared" si="107"/>
        <v>100</v>
      </c>
      <c r="K291" s="483">
        <f t="shared" si="107"/>
        <v>100</v>
      </c>
      <c r="L291" s="483">
        <f t="shared" si="107"/>
        <v>100</v>
      </c>
      <c r="M291" s="483">
        <f t="shared" si="107"/>
        <v>100</v>
      </c>
      <c r="N291" s="483">
        <f t="shared" si="107"/>
        <v>100</v>
      </c>
      <c r="O291" s="483">
        <f t="shared" si="107"/>
        <v>100.00000000000001</v>
      </c>
      <c r="P291" s="483">
        <f t="shared" si="107"/>
        <v>100.00000000000001</v>
      </c>
      <c r="Q291" s="483">
        <f t="shared" si="107"/>
        <v>100</v>
      </c>
      <c r="R291" s="483">
        <f t="shared" si="107"/>
        <v>100</v>
      </c>
      <c r="S291" s="483">
        <f t="shared" si="107"/>
        <v>100</v>
      </c>
      <c r="T291" s="483">
        <f t="shared" si="107"/>
        <v>100.00000000000001</v>
      </c>
      <c r="U291" s="483">
        <f t="shared" si="107"/>
        <v>100</v>
      </c>
      <c r="V291" s="483">
        <f t="shared" si="107"/>
        <v>100</v>
      </c>
      <c r="W291" s="483">
        <f t="shared" si="107"/>
        <v>100</v>
      </c>
    </row>
    <row r="292" spans="1:24">
      <c r="B292" s="534"/>
      <c r="C292" s="567" t="s">
        <v>628</v>
      </c>
      <c r="D292" s="548"/>
      <c r="E292" s="548"/>
      <c r="F292" s="548"/>
      <c r="G292" s="548"/>
      <c r="H292" s="548"/>
      <c r="I292" s="548"/>
      <c r="J292" s="548"/>
      <c r="K292" s="548"/>
      <c r="L292" s="548"/>
      <c r="M292" s="548"/>
      <c r="N292" s="548"/>
      <c r="O292" s="548"/>
      <c r="P292" s="548"/>
      <c r="Q292" s="548"/>
      <c r="R292" s="548"/>
      <c r="S292" s="548"/>
      <c r="T292" s="548"/>
      <c r="U292" s="548"/>
      <c r="V292" s="548"/>
      <c r="W292" s="548"/>
      <c r="X292" s="574"/>
    </row>
    <row r="293" spans="1:24" ht="81.75">
      <c r="B293" s="534"/>
      <c r="C293" s="569"/>
      <c r="D293" s="552" t="s">
        <v>273</v>
      </c>
      <c r="E293" s="552" t="s">
        <v>274</v>
      </c>
      <c r="F293" s="552" t="s">
        <v>275</v>
      </c>
      <c r="G293" s="552" t="s">
        <v>276</v>
      </c>
      <c r="H293" s="552" t="s">
        <v>277</v>
      </c>
      <c r="I293" s="552" t="s">
        <v>278</v>
      </c>
      <c r="J293" s="552" t="s">
        <v>279</v>
      </c>
      <c r="K293" s="552" t="s">
        <v>280</v>
      </c>
      <c r="L293" s="552" t="s">
        <v>281</v>
      </c>
      <c r="M293" s="552" t="s">
        <v>282</v>
      </c>
      <c r="N293" s="552" t="s">
        <v>232</v>
      </c>
      <c r="O293" s="552" t="s">
        <v>283</v>
      </c>
      <c r="P293" s="552" t="s">
        <v>284</v>
      </c>
      <c r="Q293" s="552" t="s">
        <v>285</v>
      </c>
      <c r="R293" s="552" t="s">
        <v>133</v>
      </c>
      <c r="S293" s="552" t="s">
        <v>214</v>
      </c>
      <c r="T293" s="552" t="s">
        <v>286</v>
      </c>
      <c r="U293" s="552" t="s">
        <v>287</v>
      </c>
      <c r="V293" s="552" t="s">
        <v>288</v>
      </c>
      <c r="W293" s="552" t="s">
        <v>355</v>
      </c>
      <c r="X293" s="574"/>
    </row>
    <row r="294" spans="1:24">
      <c r="B294" s="534"/>
      <c r="C294" s="553" t="s">
        <v>205</v>
      </c>
      <c r="D294" s="838">
        <f>IF(D266="-","-",(D266/SUM(D$266,D$272:D$276,D$279)*100))</f>
        <v>7.5736087448888059</v>
      </c>
      <c r="E294" s="838">
        <f>IF(E266="-","-",(E266/SUM(E$266,E$272:E$276,E$279)*100))</f>
        <v>19.894122170251023</v>
      </c>
      <c r="F294" s="838">
        <f t="shared" ref="F294:W294" si="108">IF(F266="-","-",(F266/SUM(F$266,F$272:F$276,F$279)*100))</f>
        <v>56.844979453425559</v>
      </c>
      <c r="G294" s="838" t="str">
        <f t="shared" si="108"/>
        <v>-</v>
      </c>
      <c r="H294" s="838">
        <f t="shared" si="108"/>
        <v>27.766161994688677</v>
      </c>
      <c r="I294" s="838">
        <f t="shared" si="108"/>
        <v>0.23948958026922237</v>
      </c>
      <c r="J294" s="838">
        <f t="shared" si="108"/>
        <v>64.144510880108641</v>
      </c>
      <c r="K294" s="838">
        <f t="shared" si="108"/>
        <v>9.4059980458706587</v>
      </c>
      <c r="L294" s="838">
        <f t="shared" si="108"/>
        <v>37.877074853994287</v>
      </c>
      <c r="M294" s="838">
        <f t="shared" si="108"/>
        <v>53.562804426474642</v>
      </c>
      <c r="N294" s="838" t="str">
        <f t="shared" si="108"/>
        <v>-</v>
      </c>
      <c r="O294" s="838">
        <f t="shared" si="108"/>
        <v>39.409714528324898</v>
      </c>
      <c r="P294" s="838">
        <f t="shared" si="108"/>
        <v>48.504451314282811</v>
      </c>
      <c r="Q294" s="838">
        <f t="shared" si="108"/>
        <v>8.6945040951397328</v>
      </c>
      <c r="R294" s="838">
        <f t="shared" si="108"/>
        <v>46.786060397246793</v>
      </c>
      <c r="S294" s="838" t="str">
        <f t="shared" si="108"/>
        <v>-</v>
      </c>
      <c r="T294" s="838">
        <f t="shared" si="108"/>
        <v>2.1476764398179919</v>
      </c>
      <c r="U294" s="838">
        <f t="shared" si="108"/>
        <v>13.613502865773185</v>
      </c>
      <c r="V294" s="838">
        <f t="shared" si="108"/>
        <v>38.9284103036237</v>
      </c>
      <c r="W294" s="838">
        <f t="shared" si="108"/>
        <v>28.562963896003659</v>
      </c>
      <c r="X294" s="294"/>
    </row>
    <row r="295" spans="1:24">
      <c r="B295" s="534"/>
      <c r="C295" s="553" t="s">
        <v>206</v>
      </c>
      <c r="D295" s="838" t="str">
        <f t="shared" ref="D295:E299" si="109">IF(D272="-","-",(D272/SUM(D$266,D$272:D$276,D$279)*100))</f>
        <v>-</v>
      </c>
      <c r="E295" s="838" t="str">
        <f t="shared" si="109"/>
        <v>-</v>
      </c>
      <c r="F295" s="838" t="str">
        <f t="shared" ref="F295:W295" si="110">IF(F272="-","-",(F272/SUM(F$266,F$272:F$276,F$279)*100))</f>
        <v>-</v>
      </c>
      <c r="G295" s="838" t="str">
        <f t="shared" si="110"/>
        <v>-</v>
      </c>
      <c r="H295" s="838" t="str">
        <f t="shared" si="110"/>
        <v>-</v>
      </c>
      <c r="I295" s="838">
        <f t="shared" si="110"/>
        <v>1.7835671372681563</v>
      </c>
      <c r="J295" s="838" t="str">
        <f t="shared" si="110"/>
        <v>-</v>
      </c>
      <c r="K295" s="838" t="str">
        <f t="shared" si="110"/>
        <v>-</v>
      </c>
      <c r="L295" s="838" t="str">
        <f t="shared" si="110"/>
        <v>-</v>
      </c>
      <c r="M295" s="838" t="str">
        <f t="shared" si="110"/>
        <v>-</v>
      </c>
      <c r="N295" s="838" t="str">
        <f t="shared" si="110"/>
        <v>-</v>
      </c>
      <c r="O295" s="838" t="str">
        <f t="shared" si="110"/>
        <v>-</v>
      </c>
      <c r="P295" s="838" t="str">
        <f t="shared" si="110"/>
        <v>-</v>
      </c>
      <c r="Q295" s="838" t="str">
        <f t="shared" si="110"/>
        <v>-</v>
      </c>
      <c r="R295" s="838" t="str">
        <f t="shared" si="110"/>
        <v>-</v>
      </c>
      <c r="S295" s="838" t="str">
        <f t="shared" si="110"/>
        <v>-</v>
      </c>
      <c r="T295" s="838" t="str">
        <f t="shared" si="110"/>
        <v>-</v>
      </c>
      <c r="U295" s="838" t="str">
        <f t="shared" si="110"/>
        <v>-</v>
      </c>
      <c r="V295" s="838" t="str">
        <f t="shared" si="110"/>
        <v>-</v>
      </c>
      <c r="W295" s="838">
        <f t="shared" si="110"/>
        <v>1.8910920323748946E-2</v>
      </c>
      <c r="X295" s="575"/>
    </row>
    <row r="296" spans="1:24">
      <c r="B296" s="534"/>
      <c r="C296" s="553" t="s">
        <v>207</v>
      </c>
      <c r="D296" s="838">
        <f t="shared" si="109"/>
        <v>42.219222220198162</v>
      </c>
      <c r="E296" s="838">
        <f t="shared" si="109"/>
        <v>63.682114999923989</v>
      </c>
      <c r="F296" s="838">
        <f t="shared" ref="F296:W296" si="111">IF(F273="-","-",(F273/SUM(F$266,F$272:F$276,F$279)*100))</f>
        <v>36.68195726520554</v>
      </c>
      <c r="G296" s="838">
        <f t="shared" si="111"/>
        <v>2.4826737526100073</v>
      </c>
      <c r="H296" s="838">
        <f t="shared" si="111"/>
        <v>53.76927085197535</v>
      </c>
      <c r="I296" s="838">
        <f t="shared" si="111"/>
        <v>71.061442792844304</v>
      </c>
      <c r="J296" s="838">
        <f t="shared" si="111"/>
        <v>22.896617656543146</v>
      </c>
      <c r="K296" s="838">
        <f t="shared" si="111"/>
        <v>55.977433816105936</v>
      </c>
      <c r="L296" s="838">
        <f t="shared" si="111"/>
        <v>53.983364956007954</v>
      </c>
      <c r="M296" s="838">
        <f t="shared" si="111"/>
        <v>35.424049992152931</v>
      </c>
      <c r="N296" s="838" t="str">
        <f t="shared" si="111"/>
        <v>-</v>
      </c>
      <c r="O296" s="838">
        <f t="shared" si="111"/>
        <v>0.68138368214525769</v>
      </c>
      <c r="P296" s="838">
        <f t="shared" si="111"/>
        <v>50.088048523290581</v>
      </c>
      <c r="Q296" s="838">
        <f t="shared" si="111"/>
        <v>74.318379459973457</v>
      </c>
      <c r="R296" s="838" t="str">
        <f t="shared" si="111"/>
        <v>-</v>
      </c>
      <c r="S296" s="838" t="str">
        <f t="shared" si="111"/>
        <v>-</v>
      </c>
      <c r="T296" s="838">
        <f t="shared" si="111"/>
        <v>16.342192629976363</v>
      </c>
      <c r="U296" s="838">
        <f t="shared" si="111"/>
        <v>74.581133704681278</v>
      </c>
      <c r="V296" s="838">
        <f t="shared" si="111"/>
        <v>33.806942440058315</v>
      </c>
      <c r="W296" s="838">
        <f t="shared" si="111"/>
        <v>45.916092096238515</v>
      </c>
      <c r="X296" s="571"/>
    </row>
    <row r="297" spans="1:24">
      <c r="B297" s="534"/>
      <c r="C297" s="553" t="s">
        <v>208</v>
      </c>
      <c r="D297" s="838">
        <f t="shared" si="109"/>
        <v>32.573930100886471</v>
      </c>
      <c r="E297" s="838">
        <f t="shared" si="109"/>
        <v>16.324389919565011</v>
      </c>
      <c r="F297" s="838">
        <f t="shared" ref="F297:W297" si="112">IF(F274="-","-",(F274/SUM(F$266,F$272:F$276,F$279)*100))</f>
        <v>5.6810250053901001E-2</v>
      </c>
      <c r="G297" s="838">
        <f t="shared" si="112"/>
        <v>70.537231830709985</v>
      </c>
      <c r="H297" s="838">
        <f t="shared" si="112"/>
        <v>15.762629174987138</v>
      </c>
      <c r="I297" s="838">
        <f t="shared" si="112"/>
        <v>26.333162668121592</v>
      </c>
      <c r="J297" s="838">
        <f t="shared" si="112"/>
        <v>1.39675074511931</v>
      </c>
      <c r="K297" s="838">
        <f t="shared" si="112"/>
        <v>27.997615351660336</v>
      </c>
      <c r="L297" s="838">
        <f t="shared" si="112"/>
        <v>7.2697908416860386</v>
      </c>
      <c r="M297" s="838">
        <f t="shared" si="112"/>
        <v>7.7996467387639905</v>
      </c>
      <c r="N297" s="838" t="str">
        <f t="shared" si="112"/>
        <v>-</v>
      </c>
      <c r="O297" s="838">
        <f t="shared" si="112"/>
        <v>44.454081579531177</v>
      </c>
      <c r="P297" s="838">
        <f t="shared" si="112"/>
        <v>0.23505152091883452</v>
      </c>
      <c r="Q297" s="838">
        <f t="shared" si="112"/>
        <v>16.385597293094165</v>
      </c>
      <c r="R297" s="838">
        <f t="shared" si="112"/>
        <v>27.352319842564889</v>
      </c>
      <c r="S297" s="838">
        <f t="shared" si="112"/>
        <v>5.2199003235114096</v>
      </c>
      <c r="T297" s="838">
        <f t="shared" si="112"/>
        <v>79.037065930658486</v>
      </c>
      <c r="U297" s="838">
        <f t="shared" si="112"/>
        <v>9.3604868742211149</v>
      </c>
      <c r="V297" s="838">
        <f t="shared" si="112"/>
        <v>10.999455898682994</v>
      </c>
      <c r="W297" s="838">
        <f t="shared" si="112"/>
        <v>19.568766082665853</v>
      </c>
      <c r="X297" s="571"/>
    </row>
    <row r="298" spans="1:24">
      <c r="B298" s="534"/>
      <c r="C298" s="553" t="s">
        <v>209</v>
      </c>
      <c r="D298" s="838">
        <f t="shared" si="109"/>
        <v>12.151337644700263</v>
      </c>
      <c r="E298" s="838" t="str">
        <f t="shared" si="109"/>
        <v>-</v>
      </c>
      <c r="F298" s="838" t="str">
        <f t="shared" ref="F298:W298" si="113">IF(F275="-","-",(F275/SUM(F$266,F$272:F$276,F$279)*100))</f>
        <v>-</v>
      </c>
      <c r="G298" s="838" t="str">
        <f t="shared" si="113"/>
        <v>-</v>
      </c>
      <c r="H298" s="838">
        <f t="shared" si="113"/>
        <v>2.1585051169429299</v>
      </c>
      <c r="I298" s="838" t="str">
        <f t="shared" si="113"/>
        <v>-</v>
      </c>
      <c r="J298" s="838" t="str">
        <f t="shared" si="113"/>
        <v>-</v>
      </c>
      <c r="K298" s="838">
        <f t="shared" si="113"/>
        <v>5.0440730648044472</v>
      </c>
      <c r="L298" s="838" t="str">
        <f t="shared" si="113"/>
        <v>-</v>
      </c>
      <c r="M298" s="838">
        <f t="shared" si="113"/>
        <v>0.6769015500089639</v>
      </c>
      <c r="N298" s="838" t="str">
        <f t="shared" si="113"/>
        <v>-</v>
      </c>
      <c r="O298" s="838">
        <f t="shared" si="113"/>
        <v>14.69193006073203</v>
      </c>
      <c r="P298" s="838" t="str">
        <f t="shared" si="113"/>
        <v>-</v>
      </c>
      <c r="Q298" s="838" t="str">
        <f t="shared" si="113"/>
        <v>-</v>
      </c>
      <c r="R298" s="838" t="str">
        <f t="shared" si="113"/>
        <v>-</v>
      </c>
      <c r="S298" s="838" t="str">
        <f t="shared" si="113"/>
        <v>-</v>
      </c>
      <c r="T298" s="838">
        <f t="shared" si="113"/>
        <v>1.9528288943991237</v>
      </c>
      <c r="U298" s="838" t="str">
        <f t="shared" si="113"/>
        <v>-</v>
      </c>
      <c r="V298" s="838" t="str">
        <f t="shared" si="113"/>
        <v>-</v>
      </c>
      <c r="W298" s="838">
        <f t="shared" si="113"/>
        <v>3.8490288222510398</v>
      </c>
      <c r="X298" s="571"/>
    </row>
    <row r="299" spans="1:24">
      <c r="B299" s="534"/>
      <c r="C299" s="553" t="s">
        <v>260</v>
      </c>
      <c r="D299" s="838">
        <f t="shared" si="109"/>
        <v>5.4819012893262906</v>
      </c>
      <c r="E299" s="838">
        <f t="shared" si="109"/>
        <v>9.9372910259978575E-2</v>
      </c>
      <c r="F299" s="838">
        <f t="shared" ref="F299:W299" si="114">IF(F276="-","-",(F276/SUM(F$266,F$272:F$276,F$279)*100))</f>
        <v>6.4162530313149961</v>
      </c>
      <c r="G299" s="838">
        <f t="shared" si="114"/>
        <v>1.4537718468891585</v>
      </c>
      <c r="H299" s="838">
        <f t="shared" si="114"/>
        <v>0.54343286140589242</v>
      </c>
      <c r="I299" s="838">
        <f t="shared" si="114"/>
        <v>0.58233782149674074</v>
      </c>
      <c r="J299" s="838">
        <f t="shared" si="114"/>
        <v>8.3410172571574464</v>
      </c>
      <c r="K299" s="838">
        <f t="shared" si="114"/>
        <v>1.5748797215586203</v>
      </c>
      <c r="L299" s="838">
        <f t="shared" si="114"/>
        <v>0.86976934831172192</v>
      </c>
      <c r="M299" s="838">
        <f t="shared" si="114"/>
        <v>1.7793119418082477</v>
      </c>
      <c r="N299" s="838" t="str">
        <f t="shared" si="114"/>
        <v>-</v>
      </c>
      <c r="O299" s="838">
        <f t="shared" si="114"/>
        <v>0.76289014926663323</v>
      </c>
      <c r="P299" s="838">
        <f t="shared" si="114"/>
        <v>0.84729954017667719</v>
      </c>
      <c r="Q299" s="838">
        <f t="shared" si="114"/>
        <v>0.60151915179265314</v>
      </c>
      <c r="R299" s="838">
        <f t="shared" si="114"/>
        <v>19.437604448991902</v>
      </c>
      <c r="S299" s="838" t="str">
        <f t="shared" si="114"/>
        <v>-</v>
      </c>
      <c r="T299" s="838">
        <f t="shared" si="114"/>
        <v>0.52023610514804686</v>
      </c>
      <c r="U299" s="838">
        <f t="shared" si="114"/>
        <v>2.4448765553244196</v>
      </c>
      <c r="V299" s="838">
        <f t="shared" si="114"/>
        <v>6.0111680679249515</v>
      </c>
      <c r="W299" s="838">
        <f t="shared" si="114"/>
        <v>1.8214206602810825</v>
      </c>
      <c r="X299" s="571"/>
    </row>
    <row r="300" spans="1:24">
      <c r="B300" s="534"/>
      <c r="C300" s="564" t="s">
        <v>369</v>
      </c>
      <c r="D300" s="816" t="str">
        <f>IF(D279="-","-",(D279/SUM(D$266,D$272:D$276,D$279)*100))</f>
        <v>-</v>
      </c>
      <c r="E300" s="816" t="str">
        <f>IF(E279="-","-",(E279/SUM(E$266,E$272:E$276,E$279)*100))</f>
        <v>-</v>
      </c>
      <c r="F300" s="816" t="str">
        <f t="shared" ref="F300:W300" si="115">IF(F279="-","-",(F279/SUM(F$266,F$272:F$276,F$279)*100))</f>
        <v>-</v>
      </c>
      <c r="G300" s="816">
        <f t="shared" si="115"/>
        <v>25.52632256979086</v>
      </c>
      <c r="H300" s="816" t="str">
        <f t="shared" si="115"/>
        <v>-</v>
      </c>
      <c r="I300" s="816" t="str">
        <f t="shared" si="115"/>
        <v>-</v>
      </c>
      <c r="J300" s="816">
        <f t="shared" si="115"/>
        <v>3.2211034610714533</v>
      </c>
      <c r="K300" s="816" t="str">
        <f t="shared" si="115"/>
        <v>-</v>
      </c>
      <c r="L300" s="816" t="str">
        <f t="shared" si="115"/>
        <v>-</v>
      </c>
      <c r="M300" s="816">
        <f t="shared" si="115"/>
        <v>0.75728535079121406</v>
      </c>
      <c r="N300" s="816" t="str">
        <f t="shared" si="115"/>
        <v>-</v>
      </c>
      <c r="O300" s="816" t="str">
        <f t="shared" si="115"/>
        <v>-</v>
      </c>
      <c r="P300" s="816">
        <f t="shared" si="115"/>
        <v>0.32514910133109626</v>
      </c>
      <c r="Q300" s="816" t="str">
        <f t="shared" si="115"/>
        <v>-</v>
      </c>
      <c r="R300" s="816">
        <f t="shared" si="115"/>
        <v>6.4240153111964187</v>
      </c>
      <c r="S300" s="816">
        <f t="shared" si="115"/>
        <v>94.780099676488589</v>
      </c>
      <c r="T300" s="816" t="str">
        <f t="shared" si="115"/>
        <v>-</v>
      </c>
      <c r="U300" s="816" t="str">
        <f t="shared" si="115"/>
        <v>-</v>
      </c>
      <c r="V300" s="816">
        <f t="shared" si="115"/>
        <v>10.254023289710057</v>
      </c>
      <c r="W300" s="816">
        <f t="shared" si="115"/>
        <v>0.26281752223610155</v>
      </c>
      <c r="X300" s="571"/>
    </row>
    <row r="301" spans="1:24">
      <c r="B301" s="534"/>
      <c r="D301" s="483">
        <f>SUM(D294:D300)</f>
        <v>99.999999999999986</v>
      </c>
      <c r="E301" s="483">
        <f>SUM(E294:E300)</f>
        <v>99.999999999999986</v>
      </c>
      <c r="F301" s="483">
        <f t="shared" ref="F301:W301" si="116">SUM(F294:F300)</f>
        <v>100</v>
      </c>
      <c r="G301" s="483">
        <f t="shared" si="116"/>
        <v>100.00000000000001</v>
      </c>
      <c r="H301" s="483">
        <f t="shared" si="116"/>
        <v>99.999999999999986</v>
      </c>
      <c r="I301" s="483">
        <f t="shared" si="116"/>
        <v>100</v>
      </c>
      <c r="J301" s="483">
        <f t="shared" si="116"/>
        <v>99.999999999999986</v>
      </c>
      <c r="K301" s="483">
        <f t="shared" si="116"/>
        <v>99.999999999999986</v>
      </c>
      <c r="L301" s="483">
        <f t="shared" si="116"/>
        <v>100.00000000000001</v>
      </c>
      <c r="M301" s="483">
        <f t="shared" si="116"/>
        <v>99.999999999999986</v>
      </c>
      <c r="N301" s="483">
        <f t="shared" si="116"/>
        <v>0</v>
      </c>
      <c r="O301" s="483">
        <f t="shared" si="116"/>
        <v>100</v>
      </c>
      <c r="P301" s="483">
        <f t="shared" si="116"/>
        <v>100</v>
      </c>
      <c r="Q301" s="483">
        <f t="shared" si="116"/>
        <v>100.00000000000001</v>
      </c>
      <c r="R301" s="483">
        <f t="shared" si="116"/>
        <v>100</v>
      </c>
      <c r="S301" s="483">
        <f t="shared" si="116"/>
        <v>100</v>
      </c>
      <c r="T301" s="483">
        <f t="shared" si="116"/>
        <v>100</v>
      </c>
      <c r="U301" s="483">
        <f t="shared" si="116"/>
        <v>99.999999999999986</v>
      </c>
      <c r="V301" s="483">
        <f t="shared" si="116"/>
        <v>100.00000000000003</v>
      </c>
      <c r="W301" s="483">
        <f t="shared" si="116"/>
        <v>100</v>
      </c>
    </row>
    <row r="302" spans="1:24">
      <c r="B302" s="534"/>
      <c r="X302" s="576"/>
    </row>
    <row r="303" spans="1:24">
      <c r="B303" s="534"/>
      <c r="X303" s="576"/>
    </row>
    <row r="304" spans="1:24">
      <c r="B304" s="534"/>
      <c r="X304" s="574"/>
    </row>
    <row r="305" spans="2:24">
      <c r="B305" s="534"/>
      <c r="X305" s="574"/>
    </row>
    <row r="306" spans="2:24">
      <c r="B306" s="534"/>
      <c r="X306" s="574"/>
    </row>
    <row r="307" spans="2:24">
      <c r="B307" s="534"/>
      <c r="X307" s="574"/>
    </row>
    <row r="308" spans="2:24">
      <c r="B308" s="534"/>
      <c r="X308" s="574"/>
    </row>
    <row r="309" spans="2:24">
      <c r="B309" s="534"/>
      <c r="X309" s="574"/>
    </row>
    <row r="310" spans="2:24">
      <c r="B310" s="534"/>
      <c r="X310" s="574"/>
    </row>
    <row r="311" spans="2:24">
      <c r="B311" s="534"/>
      <c r="X311" s="574"/>
    </row>
    <row r="312" spans="2:24">
      <c r="B312" s="534"/>
      <c r="X312" s="574"/>
    </row>
    <row r="313" spans="2:24">
      <c r="C313" s="565"/>
      <c r="D313" s="566"/>
      <c r="E313" s="566"/>
      <c r="F313" s="566"/>
      <c r="G313" s="566"/>
      <c r="H313" s="566"/>
      <c r="I313" s="566"/>
      <c r="J313" s="566"/>
      <c r="K313" s="566"/>
      <c r="L313" s="566"/>
      <c r="M313" s="566"/>
      <c r="N313" s="566"/>
      <c r="O313" s="566"/>
      <c r="P313" s="566"/>
      <c r="Q313" s="566"/>
      <c r="R313" s="566"/>
      <c r="S313" s="566"/>
      <c r="T313" s="566"/>
      <c r="U313" s="566"/>
      <c r="V313" s="566"/>
      <c r="W313" s="566"/>
      <c r="X313" s="574"/>
    </row>
    <row r="314" spans="2:24">
      <c r="C314" s="565"/>
      <c r="D314" s="566"/>
      <c r="E314" s="566"/>
      <c r="F314" s="566"/>
      <c r="G314" s="566"/>
      <c r="H314" s="566"/>
      <c r="I314" s="566"/>
      <c r="J314" s="566"/>
      <c r="K314" s="566"/>
      <c r="L314" s="566"/>
      <c r="M314" s="566"/>
      <c r="N314" s="566"/>
      <c r="O314" s="566"/>
      <c r="P314" s="566"/>
      <c r="Q314" s="566"/>
      <c r="R314" s="566"/>
      <c r="S314" s="566"/>
      <c r="T314" s="566"/>
      <c r="U314" s="566"/>
      <c r="V314" s="566"/>
      <c r="W314" s="566"/>
      <c r="X314" s="574"/>
    </row>
    <row r="315" spans="2:24">
      <c r="C315" s="565"/>
      <c r="D315" s="566"/>
      <c r="E315" s="566"/>
      <c r="F315" s="566"/>
      <c r="G315" s="566"/>
      <c r="H315" s="566"/>
      <c r="I315" s="566"/>
      <c r="J315" s="566"/>
      <c r="K315" s="566"/>
      <c r="L315" s="566"/>
      <c r="M315" s="566"/>
      <c r="N315" s="566"/>
      <c r="O315" s="566"/>
      <c r="P315" s="566"/>
      <c r="Q315" s="566"/>
      <c r="R315" s="566"/>
      <c r="S315" s="566"/>
      <c r="T315" s="566"/>
      <c r="U315" s="566"/>
      <c r="V315" s="566"/>
      <c r="W315" s="566"/>
      <c r="X315" s="574"/>
    </row>
    <row r="316" spans="2:24">
      <c r="C316" s="565"/>
      <c r="D316" s="566"/>
      <c r="E316" s="566"/>
      <c r="F316" s="566"/>
      <c r="G316" s="566"/>
      <c r="H316" s="566"/>
      <c r="I316" s="566"/>
      <c r="J316" s="566"/>
      <c r="K316" s="566"/>
      <c r="L316" s="566"/>
      <c r="M316" s="566"/>
      <c r="N316" s="566"/>
      <c r="O316" s="566"/>
      <c r="P316" s="566"/>
      <c r="Q316" s="566"/>
      <c r="R316" s="566"/>
      <c r="S316" s="566"/>
      <c r="T316" s="566"/>
      <c r="U316" s="566"/>
      <c r="V316" s="566"/>
      <c r="W316" s="566"/>
      <c r="X316" s="574"/>
    </row>
    <row r="317" spans="2:24">
      <c r="C317" s="565"/>
      <c r="D317" s="566"/>
      <c r="E317" s="566"/>
      <c r="F317" s="566"/>
      <c r="G317" s="566"/>
      <c r="H317" s="566"/>
      <c r="I317" s="566"/>
      <c r="J317" s="566"/>
      <c r="K317" s="566"/>
      <c r="L317" s="566"/>
      <c r="M317" s="566"/>
      <c r="N317" s="566"/>
      <c r="O317" s="566"/>
      <c r="P317" s="566"/>
      <c r="Q317" s="566"/>
      <c r="R317" s="566"/>
      <c r="S317" s="566"/>
      <c r="T317" s="566"/>
      <c r="U317" s="566"/>
      <c r="V317" s="566"/>
      <c r="W317" s="566"/>
      <c r="X317" s="574"/>
    </row>
    <row r="318" spans="2:24">
      <c r="C318" s="565"/>
      <c r="D318" s="566"/>
      <c r="E318" s="566"/>
      <c r="F318" s="566"/>
      <c r="G318" s="566"/>
      <c r="H318" s="566"/>
      <c r="I318" s="566"/>
      <c r="J318" s="566"/>
      <c r="K318" s="566"/>
      <c r="L318" s="566"/>
      <c r="M318" s="566"/>
      <c r="N318" s="566"/>
      <c r="O318" s="566"/>
      <c r="P318" s="566"/>
      <c r="Q318" s="566"/>
      <c r="R318" s="566"/>
      <c r="S318" s="566"/>
      <c r="T318" s="566"/>
      <c r="U318" s="566"/>
      <c r="V318" s="566"/>
      <c r="W318" s="566"/>
      <c r="X318" s="574"/>
    </row>
    <row r="319" spans="2:24" ht="12.75">
      <c r="B319" s="534"/>
      <c r="I319" s="547"/>
      <c r="J319" s="560"/>
      <c r="K319" s="560"/>
      <c r="L319" s="560"/>
      <c r="M319" s="560"/>
      <c r="N319" s="560"/>
      <c r="O319" s="560"/>
      <c r="P319" s="560"/>
      <c r="Q319" s="560"/>
      <c r="R319" s="560"/>
      <c r="S319" s="560"/>
      <c r="T319" s="560"/>
      <c r="U319" s="560"/>
      <c r="V319" s="560"/>
      <c r="W319" s="560"/>
      <c r="X319" s="574"/>
    </row>
    <row r="320" spans="2:24">
      <c r="B320" s="534"/>
    </row>
    <row r="321" spans="2:11">
      <c r="B321" s="534"/>
      <c r="K321" s="570"/>
    </row>
    <row r="322" spans="2:11">
      <c r="B322" s="534"/>
      <c r="K322" s="570"/>
    </row>
    <row r="323" spans="2:11">
      <c r="B323" s="534"/>
      <c r="K323" s="577"/>
    </row>
    <row r="324" spans="2:11">
      <c r="B324" s="534"/>
      <c r="K324" s="577"/>
    </row>
    <row r="325" spans="2:11">
      <c r="B325" s="534"/>
      <c r="K325" s="577"/>
    </row>
    <row r="326" spans="2:11">
      <c r="B326" s="534"/>
      <c r="K326" s="570"/>
    </row>
    <row r="327" spans="2:11">
      <c r="B327" s="534"/>
      <c r="K327" s="570"/>
    </row>
    <row r="328" spans="2:11">
      <c r="B328" s="534"/>
      <c r="K328" s="570"/>
    </row>
    <row r="329" spans="2:11">
      <c r="B329" s="534"/>
      <c r="K329" s="578"/>
    </row>
    <row r="330" spans="2:11">
      <c r="B330" s="534"/>
      <c r="K330" s="578"/>
    </row>
    <row r="331" spans="2:11">
      <c r="B331" s="534"/>
      <c r="K331" s="579"/>
    </row>
    <row r="332" spans="2:11">
      <c r="B332" s="534"/>
      <c r="K332" s="579"/>
    </row>
    <row r="333" spans="2:11">
      <c r="B333" s="534"/>
      <c r="K333" s="579"/>
    </row>
    <row r="334" spans="2:11">
      <c r="B334" s="534"/>
      <c r="K334" s="580"/>
    </row>
    <row r="335" spans="2:11">
      <c r="B335" s="534"/>
    </row>
    <row r="337" spans="2:9" ht="12.75">
      <c r="B337" s="534"/>
      <c r="I337" s="547"/>
    </row>
    <row r="338" spans="2:9">
      <c r="B338" s="534"/>
    </row>
    <row r="339" spans="2:9">
      <c r="B339" s="534"/>
    </row>
    <row r="340" spans="2:9">
      <c r="B340" s="534"/>
    </row>
    <row r="341" spans="2:9">
      <c r="B341" s="534"/>
    </row>
    <row r="342" spans="2:9">
      <c r="B342" s="534"/>
    </row>
    <row r="343" spans="2:9">
      <c r="B343" s="534"/>
    </row>
    <row r="344" spans="2:9">
      <c r="B344" s="534"/>
    </row>
    <row r="345" spans="2:9">
      <c r="B345" s="534"/>
    </row>
    <row r="346" spans="2:9">
      <c r="B346" s="534"/>
    </row>
    <row r="347" spans="2:9">
      <c r="B347" s="534"/>
    </row>
    <row r="348" spans="2:9">
      <c r="B348" s="534"/>
    </row>
    <row r="349" spans="2:9">
      <c r="B349" s="534"/>
    </row>
    <row r="350" spans="2:9">
      <c r="B350" s="534"/>
    </row>
    <row r="351" spans="2:9">
      <c r="B351" s="534"/>
    </row>
    <row r="352" spans="2:9">
      <c r="B352" s="534"/>
    </row>
    <row r="353" spans="2:2">
      <c r="B353" s="534"/>
    </row>
    <row r="355" spans="2:2">
      <c r="B355" s="534"/>
    </row>
    <row r="356" spans="2:2">
      <c r="B356" s="534"/>
    </row>
    <row r="357" spans="2:2">
      <c r="B357" s="534"/>
    </row>
    <row r="358" spans="2:2">
      <c r="B358" s="534"/>
    </row>
    <row r="359" spans="2:2">
      <c r="B359" s="534"/>
    </row>
    <row r="360" spans="2:2">
      <c r="B360" s="534"/>
    </row>
    <row r="361" spans="2:2">
      <c r="B361" s="534"/>
    </row>
    <row r="362" spans="2:2">
      <c r="B362" s="534"/>
    </row>
    <row r="363" spans="2:2">
      <c r="B363" s="534"/>
    </row>
    <row r="364" spans="2:2">
      <c r="B364" s="534"/>
    </row>
    <row r="365" spans="2:2">
      <c r="B365" s="534"/>
    </row>
    <row r="366" spans="2:2">
      <c r="B366" s="534"/>
    </row>
    <row r="367" spans="2:2">
      <c r="B367" s="534"/>
    </row>
    <row r="368" spans="2:2">
      <c r="B368" s="534"/>
    </row>
    <row r="369" spans="2:2">
      <c r="B369" s="534"/>
    </row>
    <row r="370" spans="2:2">
      <c r="B370" s="534"/>
    </row>
    <row r="371" spans="2:2">
      <c r="B371" s="534"/>
    </row>
    <row r="373" spans="2:2">
      <c r="B373" s="534"/>
    </row>
    <row r="374" spans="2:2">
      <c r="B374" s="534"/>
    </row>
    <row r="375" spans="2:2">
      <c r="B375" s="534"/>
    </row>
    <row r="376" spans="2:2">
      <c r="B376" s="534"/>
    </row>
    <row r="377" spans="2:2">
      <c r="B377" s="534"/>
    </row>
    <row r="378" spans="2:2">
      <c r="B378" s="534"/>
    </row>
    <row r="379" spans="2:2">
      <c r="B379" s="534"/>
    </row>
    <row r="380" spans="2:2">
      <c r="B380" s="534"/>
    </row>
    <row r="381" spans="2:2">
      <c r="B381" s="534"/>
    </row>
    <row r="382" spans="2:2">
      <c r="B382" s="534"/>
    </row>
    <row r="383" spans="2:2">
      <c r="B383" s="534"/>
    </row>
    <row r="384" spans="2:2">
      <c r="B384" s="534"/>
    </row>
    <row r="385" spans="2:2">
      <c r="B385" s="534"/>
    </row>
    <row r="386" spans="2:2">
      <c r="B386" s="534"/>
    </row>
    <row r="387" spans="2:2">
      <c r="B387" s="534"/>
    </row>
    <row r="388" spans="2:2">
      <c r="B388" s="534"/>
    </row>
    <row r="389" spans="2:2">
      <c r="B389" s="534"/>
    </row>
    <row r="390" spans="2:2">
      <c r="B390" s="534"/>
    </row>
    <row r="392" spans="2:2">
      <c r="B392" s="534"/>
    </row>
    <row r="393" spans="2:2">
      <c r="B393" s="534"/>
    </row>
    <row r="394" spans="2:2">
      <c r="B394" s="534"/>
    </row>
    <row r="395" spans="2:2">
      <c r="B395" s="534"/>
    </row>
    <row r="396" spans="2:2">
      <c r="B396" s="534"/>
    </row>
    <row r="397" spans="2:2">
      <c r="B397" s="534"/>
    </row>
    <row r="398" spans="2:2">
      <c r="B398" s="534"/>
    </row>
    <row r="399" spans="2:2">
      <c r="B399" s="534"/>
    </row>
    <row r="400" spans="2:2">
      <c r="B400" s="534"/>
    </row>
    <row r="401" spans="2:2">
      <c r="B401" s="534"/>
    </row>
    <row r="402" spans="2:2">
      <c r="B402" s="534"/>
    </row>
    <row r="403" spans="2:2">
      <c r="B403" s="534"/>
    </row>
    <row r="404" spans="2:2">
      <c r="B404" s="534"/>
    </row>
    <row r="405" spans="2:2">
      <c r="B405" s="534"/>
    </row>
    <row r="406" spans="2:2">
      <c r="B406" s="534"/>
    </row>
    <row r="407" spans="2:2">
      <c r="B407" s="534"/>
    </row>
    <row r="408" spans="2:2">
      <c r="B408" s="534"/>
    </row>
    <row r="409" spans="2:2">
      <c r="B409" s="534"/>
    </row>
    <row r="410" spans="2:2">
      <c r="B410" s="534"/>
    </row>
  </sheetData>
  <sortState xmlns:xlrd2="http://schemas.microsoft.com/office/spreadsheetml/2017/richdata2" ref="AC128:AE188">
    <sortCondition descending="1" ref="AD128:AD188"/>
  </sortState>
  <hyperlinks>
    <hyperlink ref="C3" location="Indice!A1" display="Indice!A1" xr:uid="{00000000-0004-0000-3700-000000000000}"/>
  </hyperlinks>
  <printOptions gridLinesSet="0"/>
  <pageMargins left="0.39370078740157483" right="0.39370078740157483" top="0.39370078740157483" bottom="0.39370078740157483" header="0.39370078740157483" footer="0.39370078740157483"/>
  <pageSetup paperSize="9" orientation="portrait" horizontalDpi="4294967292" verticalDpi="4294967292" r:id="rId1"/>
  <headerFooter alignWithMargins="0"/>
  <colBreaks count="1" manualBreakCount="1">
    <brk id="24" max="1048575" man="1"/>
  </colBreaks>
  <ignoredErrors>
    <ignoredError sqref="H21 H42 H63 H84 H105 H126 W209 W188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94">
    <pageSetUpPr autoPageBreaks="0"/>
  </sheetPr>
  <dimension ref="A1:E28"/>
  <sheetViews>
    <sheetView showGridLines="0" showRowColHeaders="0" zoomScaleNormal="100" workbookViewId="0">
      <selection activeCell="B2" sqref="B2"/>
    </sheetView>
  </sheetViews>
  <sheetFormatPr baseColWidth="10" defaultRowHeight="12.75"/>
  <cols>
    <col min="1" max="1" width="0.140625" style="228" customWidth="1"/>
    <col min="2" max="2" width="2.7109375" style="228" customWidth="1"/>
    <col min="3" max="3" width="23.7109375" style="228" customWidth="1"/>
    <col min="4" max="4" width="2.140625" style="228" customWidth="1"/>
    <col min="5" max="5" width="105.7109375" style="228" customWidth="1"/>
    <col min="6" max="7" width="11.42578125" style="228"/>
    <col min="8" max="8" width="17.140625" style="228" customWidth="1"/>
    <col min="9" max="9" width="11.42578125" style="228"/>
    <col min="10" max="10" width="10.5703125" style="228" customWidth="1"/>
    <col min="11" max="256" width="11.42578125" style="228"/>
    <col min="257" max="257" width="0.140625" style="228" customWidth="1"/>
    <col min="258" max="258" width="2.7109375" style="228" customWidth="1"/>
    <col min="259" max="259" width="18.5703125" style="228" customWidth="1"/>
    <col min="260" max="260" width="2.140625" style="228" customWidth="1"/>
    <col min="261" max="261" width="40.7109375" style="228" customWidth="1"/>
    <col min="262" max="263" width="11.42578125" style="228"/>
    <col min="264" max="264" width="17.140625" style="228" customWidth="1"/>
    <col min="265" max="265" width="11.42578125" style="228"/>
    <col min="266" max="266" width="10.5703125" style="228" customWidth="1"/>
    <col min="267" max="512" width="11.42578125" style="228"/>
    <col min="513" max="513" width="0.140625" style="228" customWidth="1"/>
    <col min="514" max="514" width="2.7109375" style="228" customWidth="1"/>
    <col min="515" max="515" width="18.5703125" style="228" customWidth="1"/>
    <col min="516" max="516" width="2.140625" style="228" customWidth="1"/>
    <col min="517" max="517" width="40.7109375" style="228" customWidth="1"/>
    <col min="518" max="519" width="11.42578125" style="228"/>
    <col min="520" max="520" width="17.140625" style="228" customWidth="1"/>
    <col min="521" max="521" width="11.42578125" style="228"/>
    <col min="522" max="522" width="10.5703125" style="228" customWidth="1"/>
    <col min="523" max="768" width="11.42578125" style="228"/>
    <col min="769" max="769" width="0.140625" style="228" customWidth="1"/>
    <col min="770" max="770" width="2.7109375" style="228" customWidth="1"/>
    <col min="771" max="771" width="18.5703125" style="228" customWidth="1"/>
    <col min="772" max="772" width="2.140625" style="228" customWidth="1"/>
    <col min="773" max="773" width="40.7109375" style="228" customWidth="1"/>
    <col min="774" max="775" width="11.42578125" style="228"/>
    <col min="776" max="776" width="17.140625" style="228" customWidth="1"/>
    <col min="777" max="777" width="11.42578125" style="228"/>
    <col min="778" max="778" width="10.5703125" style="228" customWidth="1"/>
    <col min="779" max="1024" width="11.42578125" style="228"/>
    <col min="1025" max="1025" width="0.140625" style="228" customWidth="1"/>
    <col min="1026" max="1026" width="2.7109375" style="228" customWidth="1"/>
    <col min="1027" max="1027" width="18.5703125" style="228" customWidth="1"/>
    <col min="1028" max="1028" width="2.140625" style="228" customWidth="1"/>
    <col min="1029" max="1029" width="40.7109375" style="228" customWidth="1"/>
    <col min="1030" max="1031" width="11.42578125" style="228"/>
    <col min="1032" max="1032" width="17.140625" style="228" customWidth="1"/>
    <col min="1033" max="1033" width="11.42578125" style="228"/>
    <col min="1034" max="1034" width="10.5703125" style="228" customWidth="1"/>
    <col min="1035" max="1280" width="11.42578125" style="228"/>
    <col min="1281" max="1281" width="0.140625" style="228" customWidth="1"/>
    <col min="1282" max="1282" width="2.7109375" style="228" customWidth="1"/>
    <col min="1283" max="1283" width="18.5703125" style="228" customWidth="1"/>
    <col min="1284" max="1284" width="2.140625" style="228" customWidth="1"/>
    <col min="1285" max="1285" width="40.7109375" style="228" customWidth="1"/>
    <col min="1286" max="1287" width="11.42578125" style="228"/>
    <col min="1288" max="1288" width="17.140625" style="228" customWidth="1"/>
    <col min="1289" max="1289" width="11.42578125" style="228"/>
    <col min="1290" max="1290" width="10.5703125" style="228" customWidth="1"/>
    <col min="1291" max="1536" width="11.42578125" style="228"/>
    <col min="1537" max="1537" width="0.140625" style="228" customWidth="1"/>
    <col min="1538" max="1538" width="2.7109375" style="228" customWidth="1"/>
    <col min="1539" max="1539" width="18.5703125" style="228" customWidth="1"/>
    <col min="1540" max="1540" width="2.140625" style="228" customWidth="1"/>
    <col min="1541" max="1541" width="40.7109375" style="228" customWidth="1"/>
    <col min="1542" max="1543" width="11.42578125" style="228"/>
    <col min="1544" max="1544" width="17.140625" style="228" customWidth="1"/>
    <col min="1545" max="1545" width="11.42578125" style="228"/>
    <col min="1546" max="1546" width="10.5703125" style="228" customWidth="1"/>
    <col min="1547" max="1792" width="11.42578125" style="228"/>
    <col min="1793" max="1793" width="0.140625" style="228" customWidth="1"/>
    <col min="1794" max="1794" width="2.7109375" style="228" customWidth="1"/>
    <col min="1795" max="1795" width="18.5703125" style="228" customWidth="1"/>
    <col min="1796" max="1796" width="2.140625" style="228" customWidth="1"/>
    <col min="1797" max="1797" width="40.7109375" style="228" customWidth="1"/>
    <col min="1798" max="1799" width="11.42578125" style="228"/>
    <col min="1800" max="1800" width="17.140625" style="228" customWidth="1"/>
    <col min="1801" max="1801" width="11.42578125" style="228"/>
    <col min="1802" max="1802" width="10.5703125" style="228" customWidth="1"/>
    <col min="1803" max="2048" width="11.42578125" style="228"/>
    <col min="2049" max="2049" width="0.140625" style="228" customWidth="1"/>
    <col min="2050" max="2050" width="2.7109375" style="228" customWidth="1"/>
    <col min="2051" max="2051" width="18.5703125" style="228" customWidth="1"/>
    <col min="2052" max="2052" width="2.140625" style="228" customWidth="1"/>
    <col min="2053" max="2053" width="40.7109375" style="228" customWidth="1"/>
    <col min="2054" max="2055" width="11.42578125" style="228"/>
    <col min="2056" max="2056" width="17.140625" style="228" customWidth="1"/>
    <col min="2057" max="2057" width="11.42578125" style="228"/>
    <col min="2058" max="2058" width="10.5703125" style="228" customWidth="1"/>
    <col min="2059" max="2304" width="11.42578125" style="228"/>
    <col min="2305" max="2305" width="0.140625" style="228" customWidth="1"/>
    <col min="2306" max="2306" width="2.7109375" style="228" customWidth="1"/>
    <col min="2307" max="2307" width="18.5703125" style="228" customWidth="1"/>
    <col min="2308" max="2308" width="2.140625" style="228" customWidth="1"/>
    <col min="2309" max="2309" width="40.7109375" style="228" customWidth="1"/>
    <col min="2310" max="2311" width="11.42578125" style="228"/>
    <col min="2312" max="2312" width="17.140625" style="228" customWidth="1"/>
    <col min="2313" max="2313" width="11.42578125" style="228"/>
    <col min="2314" max="2314" width="10.5703125" style="228" customWidth="1"/>
    <col min="2315" max="2560" width="11.42578125" style="228"/>
    <col min="2561" max="2561" width="0.140625" style="228" customWidth="1"/>
    <col min="2562" max="2562" width="2.7109375" style="228" customWidth="1"/>
    <col min="2563" max="2563" width="18.5703125" style="228" customWidth="1"/>
    <col min="2564" max="2564" width="2.140625" style="228" customWidth="1"/>
    <col min="2565" max="2565" width="40.7109375" style="228" customWidth="1"/>
    <col min="2566" max="2567" width="11.42578125" style="228"/>
    <col min="2568" max="2568" width="17.140625" style="228" customWidth="1"/>
    <col min="2569" max="2569" width="11.42578125" style="228"/>
    <col min="2570" max="2570" width="10.5703125" style="228" customWidth="1"/>
    <col min="2571" max="2816" width="11.42578125" style="228"/>
    <col min="2817" max="2817" width="0.140625" style="228" customWidth="1"/>
    <col min="2818" max="2818" width="2.7109375" style="228" customWidth="1"/>
    <col min="2819" max="2819" width="18.5703125" style="228" customWidth="1"/>
    <col min="2820" max="2820" width="2.140625" style="228" customWidth="1"/>
    <col min="2821" max="2821" width="40.7109375" style="228" customWidth="1"/>
    <col min="2822" max="2823" width="11.42578125" style="228"/>
    <col min="2824" max="2824" width="17.140625" style="228" customWidth="1"/>
    <col min="2825" max="2825" width="11.42578125" style="228"/>
    <col min="2826" max="2826" width="10.5703125" style="228" customWidth="1"/>
    <col min="2827" max="3072" width="11.42578125" style="228"/>
    <col min="3073" max="3073" width="0.140625" style="228" customWidth="1"/>
    <col min="3074" max="3074" width="2.7109375" style="228" customWidth="1"/>
    <col min="3075" max="3075" width="18.5703125" style="228" customWidth="1"/>
    <col min="3076" max="3076" width="2.140625" style="228" customWidth="1"/>
    <col min="3077" max="3077" width="40.7109375" style="228" customWidth="1"/>
    <col min="3078" max="3079" width="11.42578125" style="228"/>
    <col min="3080" max="3080" width="17.140625" style="228" customWidth="1"/>
    <col min="3081" max="3081" width="11.42578125" style="228"/>
    <col min="3082" max="3082" width="10.5703125" style="228" customWidth="1"/>
    <col min="3083" max="3328" width="11.42578125" style="228"/>
    <col min="3329" max="3329" width="0.140625" style="228" customWidth="1"/>
    <col min="3330" max="3330" width="2.7109375" style="228" customWidth="1"/>
    <col min="3331" max="3331" width="18.5703125" style="228" customWidth="1"/>
    <col min="3332" max="3332" width="2.140625" style="228" customWidth="1"/>
    <col min="3333" max="3333" width="40.7109375" style="228" customWidth="1"/>
    <col min="3334" max="3335" width="11.42578125" style="228"/>
    <col min="3336" max="3336" width="17.140625" style="228" customWidth="1"/>
    <col min="3337" max="3337" width="11.42578125" style="228"/>
    <col min="3338" max="3338" width="10.5703125" style="228" customWidth="1"/>
    <col min="3339" max="3584" width="11.42578125" style="228"/>
    <col min="3585" max="3585" width="0.140625" style="228" customWidth="1"/>
    <col min="3586" max="3586" width="2.7109375" style="228" customWidth="1"/>
    <col min="3587" max="3587" width="18.5703125" style="228" customWidth="1"/>
    <col min="3588" max="3588" width="2.140625" style="228" customWidth="1"/>
    <col min="3589" max="3589" width="40.7109375" style="228" customWidth="1"/>
    <col min="3590" max="3591" width="11.42578125" style="228"/>
    <col min="3592" max="3592" width="17.140625" style="228" customWidth="1"/>
    <col min="3593" max="3593" width="11.42578125" style="228"/>
    <col min="3594" max="3594" width="10.5703125" style="228" customWidth="1"/>
    <col min="3595" max="3840" width="11.42578125" style="228"/>
    <col min="3841" max="3841" width="0.140625" style="228" customWidth="1"/>
    <col min="3842" max="3842" width="2.7109375" style="228" customWidth="1"/>
    <col min="3843" max="3843" width="18.5703125" style="228" customWidth="1"/>
    <col min="3844" max="3844" width="2.140625" style="228" customWidth="1"/>
    <col min="3845" max="3845" width="40.7109375" style="228" customWidth="1"/>
    <col min="3846" max="3847" width="11.42578125" style="228"/>
    <col min="3848" max="3848" width="17.140625" style="228" customWidth="1"/>
    <col min="3849" max="3849" width="11.42578125" style="228"/>
    <col min="3850" max="3850" width="10.5703125" style="228" customWidth="1"/>
    <col min="3851" max="4096" width="11.42578125" style="228"/>
    <col min="4097" max="4097" width="0.140625" style="228" customWidth="1"/>
    <col min="4098" max="4098" width="2.7109375" style="228" customWidth="1"/>
    <col min="4099" max="4099" width="18.5703125" style="228" customWidth="1"/>
    <col min="4100" max="4100" width="2.140625" style="228" customWidth="1"/>
    <col min="4101" max="4101" width="40.7109375" style="228" customWidth="1"/>
    <col min="4102" max="4103" width="11.42578125" style="228"/>
    <col min="4104" max="4104" width="17.140625" style="228" customWidth="1"/>
    <col min="4105" max="4105" width="11.42578125" style="228"/>
    <col min="4106" max="4106" width="10.5703125" style="228" customWidth="1"/>
    <col min="4107" max="4352" width="11.42578125" style="228"/>
    <col min="4353" max="4353" width="0.140625" style="228" customWidth="1"/>
    <col min="4354" max="4354" width="2.7109375" style="228" customWidth="1"/>
    <col min="4355" max="4355" width="18.5703125" style="228" customWidth="1"/>
    <col min="4356" max="4356" width="2.140625" style="228" customWidth="1"/>
    <col min="4357" max="4357" width="40.7109375" style="228" customWidth="1"/>
    <col min="4358" max="4359" width="11.42578125" style="228"/>
    <col min="4360" max="4360" width="17.140625" style="228" customWidth="1"/>
    <col min="4361" max="4361" width="11.42578125" style="228"/>
    <col min="4362" max="4362" width="10.5703125" style="228" customWidth="1"/>
    <col min="4363" max="4608" width="11.42578125" style="228"/>
    <col min="4609" max="4609" width="0.140625" style="228" customWidth="1"/>
    <col min="4610" max="4610" width="2.7109375" style="228" customWidth="1"/>
    <col min="4611" max="4611" width="18.5703125" style="228" customWidth="1"/>
    <col min="4612" max="4612" width="2.140625" style="228" customWidth="1"/>
    <col min="4613" max="4613" width="40.7109375" style="228" customWidth="1"/>
    <col min="4614" max="4615" width="11.42578125" style="228"/>
    <col min="4616" max="4616" width="17.140625" style="228" customWidth="1"/>
    <col min="4617" max="4617" width="11.42578125" style="228"/>
    <col min="4618" max="4618" width="10.5703125" style="228" customWidth="1"/>
    <col min="4619" max="4864" width="11.42578125" style="228"/>
    <col min="4865" max="4865" width="0.140625" style="228" customWidth="1"/>
    <col min="4866" max="4866" width="2.7109375" style="228" customWidth="1"/>
    <col min="4867" max="4867" width="18.5703125" style="228" customWidth="1"/>
    <col min="4868" max="4868" width="2.140625" style="228" customWidth="1"/>
    <col min="4869" max="4869" width="40.7109375" style="228" customWidth="1"/>
    <col min="4870" max="4871" width="11.42578125" style="228"/>
    <col min="4872" max="4872" width="17.140625" style="228" customWidth="1"/>
    <col min="4873" max="4873" width="11.42578125" style="228"/>
    <col min="4874" max="4874" width="10.5703125" style="228" customWidth="1"/>
    <col min="4875" max="5120" width="11.42578125" style="228"/>
    <col min="5121" max="5121" width="0.140625" style="228" customWidth="1"/>
    <col min="5122" max="5122" width="2.7109375" style="228" customWidth="1"/>
    <col min="5123" max="5123" width="18.5703125" style="228" customWidth="1"/>
    <col min="5124" max="5124" width="2.140625" style="228" customWidth="1"/>
    <col min="5125" max="5125" width="40.7109375" style="228" customWidth="1"/>
    <col min="5126" max="5127" width="11.42578125" style="228"/>
    <col min="5128" max="5128" width="17.140625" style="228" customWidth="1"/>
    <col min="5129" max="5129" width="11.42578125" style="228"/>
    <col min="5130" max="5130" width="10.5703125" style="228" customWidth="1"/>
    <col min="5131" max="5376" width="11.42578125" style="228"/>
    <col min="5377" max="5377" width="0.140625" style="228" customWidth="1"/>
    <col min="5378" max="5378" width="2.7109375" style="228" customWidth="1"/>
    <col min="5379" max="5379" width="18.5703125" style="228" customWidth="1"/>
    <col min="5380" max="5380" width="2.140625" style="228" customWidth="1"/>
    <col min="5381" max="5381" width="40.7109375" style="228" customWidth="1"/>
    <col min="5382" max="5383" width="11.42578125" style="228"/>
    <col min="5384" max="5384" width="17.140625" style="228" customWidth="1"/>
    <col min="5385" max="5385" width="11.42578125" style="228"/>
    <col min="5386" max="5386" width="10.5703125" style="228" customWidth="1"/>
    <col min="5387" max="5632" width="11.42578125" style="228"/>
    <col min="5633" max="5633" width="0.140625" style="228" customWidth="1"/>
    <col min="5634" max="5634" width="2.7109375" style="228" customWidth="1"/>
    <col min="5635" max="5635" width="18.5703125" style="228" customWidth="1"/>
    <col min="5636" max="5636" width="2.140625" style="228" customWidth="1"/>
    <col min="5637" max="5637" width="40.7109375" style="228" customWidth="1"/>
    <col min="5638" max="5639" width="11.42578125" style="228"/>
    <col min="5640" max="5640" width="17.140625" style="228" customWidth="1"/>
    <col min="5641" max="5641" width="11.42578125" style="228"/>
    <col min="5642" max="5642" width="10.5703125" style="228" customWidth="1"/>
    <col min="5643" max="5888" width="11.42578125" style="228"/>
    <col min="5889" max="5889" width="0.140625" style="228" customWidth="1"/>
    <col min="5890" max="5890" width="2.7109375" style="228" customWidth="1"/>
    <col min="5891" max="5891" width="18.5703125" style="228" customWidth="1"/>
    <col min="5892" max="5892" width="2.140625" style="228" customWidth="1"/>
    <col min="5893" max="5893" width="40.7109375" style="228" customWidth="1"/>
    <col min="5894" max="5895" width="11.42578125" style="228"/>
    <col min="5896" max="5896" width="17.140625" style="228" customWidth="1"/>
    <col min="5897" max="5897" width="11.42578125" style="228"/>
    <col min="5898" max="5898" width="10.5703125" style="228" customWidth="1"/>
    <col min="5899" max="6144" width="11.42578125" style="228"/>
    <col min="6145" max="6145" width="0.140625" style="228" customWidth="1"/>
    <col min="6146" max="6146" width="2.7109375" style="228" customWidth="1"/>
    <col min="6147" max="6147" width="18.5703125" style="228" customWidth="1"/>
    <col min="6148" max="6148" width="2.140625" style="228" customWidth="1"/>
    <col min="6149" max="6149" width="40.7109375" style="228" customWidth="1"/>
    <col min="6150" max="6151" width="11.42578125" style="228"/>
    <col min="6152" max="6152" width="17.140625" style="228" customWidth="1"/>
    <col min="6153" max="6153" width="11.42578125" style="228"/>
    <col min="6154" max="6154" width="10.5703125" style="228" customWidth="1"/>
    <col min="6155" max="6400" width="11.42578125" style="228"/>
    <col min="6401" max="6401" width="0.140625" style="228" customWidth="1"/>
    <col min="6402" max="6402" width="2.7109375" style="228" customWidth="1"/>
    <col min="6403" max="6403" width="18.5703125" style="228" customWidth="1"/>
    <col min="6404" max="6404" width="2.140625" style="228" customWidth="1"/>
    <col min="6405" max="6405" width="40.7109375" style="228" customWidth="1"/>
    <col min="6406" max="6407" width="11.42578125" style="228"/>
    <col min="6408" max="6408" width="17.140625" style="228" customWidth="1"/>
    <col min="6409" max="6409" width="11.42578125" style="228"/>
    <col min="6410" max="6410" width="10.5703125" style="228" customWidth="1"/>
    <col min="6411" max="6656" width="11.42578125" style="228"/>
    <col min="6657" max="6657" width="0.140625" style="228" customWidth="1"/>
    <col min="6658" max="6658" width="2.7109375" style="228" customWidth="1"/>
    <col min="6659" max="6659" width="18.5703125" style="228" customWidth="1"/>
    <col min="6660" max="6660" width="2.140625" style="228" customWidth="1"/>
    <col min="6661" max="6661" width="40.7109375" style="228" customWidth="1"/>
    <col min="6662" max="6663" width="11.42578125" style="228"/>
    <col min="6664" max="6664" width="17.140625" style="228" customWidth="1"/>
    <col min="6665" max="6665" width="11.42578125" style="228"/>
    <col min="6666" max="6666" width="10.5703125" style="228" customWidth="1"/>
    <col min="6667" max="6912" width="11.42578125" style="228"/>
    <col min="6913" max="6913" width="0.140625" style="228" customWidth="1"/>
    <col min="6914" max="6914" width="2.7109375" style="228" customWidth="1"/>
    <col min="6915" max="6915" width="18.5703125" style="228" customWidth="1"/>
    <col min="6916" max="6916" width="2.140625" style="228" customWidth="1"/>
    <col min="6917" max="6917" width="40.7109375" style="228" customWidth="1"/>
    <col min="6918" max="6919" width="11.42578125" style="228"/>
    <col min="6920" max="6920" width="17.140625" style="228" customWidth="1"/>
    <col min="6921" max="6921" width="11.42578125" style="228"/>
    <col min="6922" max="6922" width="10.5703125" style="228" customWidth="1"/>
    <col min="6923" max="7168" width="11.42578125" style="228"/>
    <col min="7169" max="7169" width="0.140625" style="228" customWidth="1"/>
    <col min="7170" max="7170" width="2.7109375" style="228" customWidth="1"/>
    <col min="7171" max="7171" width="18.5703125" style="228" customWidth="1"/>
    <col min="7172" max="7172" width="2.140625" style="228" customWidth="1"/>
    <col min="7173" max="7173" width="40.7109375" style="228" customWidth="1"/>
    <col min="7174" max="7175" width="11.42578125" style="228"/>
    <col min="7176" max="7176" width="17.140625" style="228" customWidth="1"/>
    <col min="7177" max="7177" width="11.42578125" style="228"/>
    <col min="7178" max="7178" width="10.5703125" style="228" customWidth="1"/>
    <col min="7179" max="7424" width="11.42578125" style="228"/>
    <col min="7425" max="7425" width="0.140625" style="228" customWidth="1"/>
    <col min="7426" max="7426" width="2.7109375" style="228" customWidth="1"/>
    <col min="7427" max="7427" width="18.5703125" style="228" customWidth="1"/>
    <col min="7428" max="7428" width="2.140625" style="228" customWidth="1"/>
    <col min="7429" max="7429" width="40.7109375" style="228" customWidth="1"/>
    <col min="7430" max="7431" width="11.42578125" style="228"/>
    <col min="7432" max="7432" width="17.140625" style="228" customWidth="1"/>
    <col min="7433" max="7433" width="11.42578125" style="228"/>
    <col min="7434" max="7434" width="10.5703125" style="228" customWidth="1"/>
    <col min="7435" max="7680" width="11.42578125" style="228"/>
    <col min="7681" max="7681" width="0.140625" style="228" customWidth="1"/>
    <col min="7682" max="7682" width="2.7109375" style="228" customWidth="1"/>
    <col min="7683" max="7683" width="18.5703125" style="228" customWidth="1"/>
    <col min="7684" max="7684" width="2.140625" style="228" customWidth="1"/>
    <col min="7685" max="7685" width="40.7109375" style="228" customWidth="1"/>
    <col min="7686" max="7687" width="11.42578125" style="228"/>
    <col min="7688" max="7688" width="17.140625" style="228" customWidth="1"/>
    <col min="7689" max="7689" width="11.42578125" style="228"/>
    <col min="7690" max="7690" width="10.5703125" style="228" customWidth="1"/>
    <col min="7691" max="7936" width="11.42578125" style="228"/>
    <col min="7937" max="7937" width="0.140625" style="228" customWidth="1"/>
    <col min="7938" max="7938" width="2.7109375" style="228" customWidth="1"/>
    <col min="7939" max="7939" width="18.5703125" style="228" customWidth="1"/>
    <col min="7940" max="7940" width="2.140625" style="228" customWidth="1"/>
    <col min="7941" max="7941" width="40.7109375" style="228" customWidth="1"/>
    <col min="7942" max="7943" width="11.42578125" style="228"/>
    <col min="7944" max="7944" width="17.140625" style="228" customWidth="1"/>
    <col min="7945" max="7945" width="11.42578125" style="228"/>
    <col min="7946" max="7946" width="10.5703125" style="228" customWidth="1"/>
    <col min="7947" max="8192" width="11.42578125" style="228"/>
    <col min="8193" max="8193" width="0.140625" style="228" customWidth="1"/>
    <col min="8194" max="8194" width="2.7109375" style="228" customWidth="1"/>
    <col min="8195" max="8195" width="18.5703125" style="228" customWidth="1"/>
    <col min="8196" max="8196" width="2.140625" style="228" customWidth="1"/>
    <col min="8197" max="8197" width="40.7109375" style="228" customWidth="1"/>
    <col min="8198" max="8199" width="11.42578125" style="228"/>
    <col min="8200" max="8200" width="17.140625" style="228" customWidth="1"/>
    <col min="8201" max="8201" width="11.42578125" style="228"/>
    <col min="8202" max="8202" width="10.5703125" style="228" customWidth="1"/>
    <col min="8203" max="8448" width="11.42578125" style="228"/>
    <col min="8449" max="8449" width="0.140625" style="228" customWidth="1"/>
    <col min="8450" max="8450" width="2.7109375" style="228" customWidth="1"/>
    <col min="8451" max="8451" width="18.5703125" style="228" customWidth="1"/>
    <col min="8452" max="8452" width="2.140625" style="228" customWidth="1"/>
    <col min="8453" max="8453" width="40.7109375" style="228" customWidth="1"/>
    <col min="8454" max="8455" width="11.42578125" style="228"/>
    <col min="8456" max="8456" width="17.140625" style="228" customWidth="1"/>
    <col min="8457" max="8457" width="11.42578125" style="228"/>
    <col min="8458" max="8458" width="10.5703125" style="228" customWidth="1"/>
    <col min="8459" max="8704" width="11.42578125" style="228"/>
    <col min="8705" max="8705" width="0.140625" style="228" customWidth="1"/>
    <col min="8706" max="8706" width="2.7109375" style="228" customWidth="1"/>
    <col min="8707" max="8707" width="18.5703125" style="228" customWidth="1"/>
    <col min="8708" max="8708" width="2.140625" style="228" customWidth="1"/>
    <col min="8709" max="8709" width="40.7109375" style="228" customWidth="1"/>
    <col min="8710" max="8711" width="11.42578125" style="228"/>
    <col min="8712" max="8712" width="17.140625" style="228" customWidth="1"/>
    <col min="8713" max="8713" width="11.42578125" style="228"/>
    <col min="8714" max="8714" width="10.5703125" style="228" customWidth="1"/>
    <col min="8715" max="8960" width="11.42578125" style="228"/>
    <col min="8961" max="8961" width="0.140625" style="228" customWidth="1"/>
    <col min="8962" max="8962" width="2.7109375" style="228" customWidth="1"/>
    <col min="8963" max="8963" width="18.5703125" style="228" customWidth="1"/>
    <col min="8964" max="8964" width="2.140625" style="228" customWidth="1"/>
    <col min="8965" max="8965" width="40.7109375" style="228" customWidth="1"/>
    <col min="8966" max="8967" width="11.42578125" style="228"/>
    <col min="8968" max="8968" width="17.140625" style="228" customWidth="1"/>
    <col min="8969" max="8969" width="11.42578125" style="228"/>
    <col min="8970" max="8970" width="10.5703125" style="228" customWidth="1"/>
    <col min="8971" max="9216" width="11.42578125" style="228"/>
    <col min="9217" max="9217" width="0.140625" style="228" customWidth="1"/>
    <col min="9218" max="9218" width="2.7109375" style="228" customWidth="1"/>
    <col min="9219" max="9219" width="18.5703125" style="228" customWidth="1"/>
    <col min="9220" max="9220" width="2.140625" style="228" customWidth="1"/>
    <col min="9221" max="9221" width="40.7109375" style="228" customWidth="1"/>
    <col min="9222" max="9223" width="11.42578125" style="228"/>
    <col min="9224" max="9224" width="17.140625" style="228" customWidth="1"/>
    <col min="9225" max="9225" width="11.42578125" style="228"/>
    <col min="9226" max="9226" width="10.5703125" style="228" customWidth="1"/>
    <col min="9227" max="9472" width="11.42578125" style="228"/>
    <col min="9473" max="9473" width="0.140625" style="228" customWidth="1"/>
    <col min="9474" max="9474" width="2.7109375" style="228" customWidth="1"/>
    <col min="9475" max="9475" width="18.5703125" style="228" customWidth="1"/>
    <col min="9476" max="9476" width="2.140625" style="228" customWidth="1"/>
    <col min="9477" max="9477" width="40.7109375" style="228" customWidth="1"/>
    <col min="9478" max="9479" width="11.42578125" style="228"/>
    <col min="9480" max="9480" width="17.140625" style="228" customWidth="1"/>
    <col min="9481" max="9481" width="11.42578125" style="228"/>
    <col min="9482" max="9482" width="10.5703125" style="228" customWidth="1"/>
    <col min="9483" max="9728" width="11.42578125" style="228"/>
    <col min="9729" max="9729" width="0.140625" style="228" customWidth="1"/>
    <col min="9730" max="9730" width="2.7109375" style="228" customWidth="1"/>
    <col min="9731" max="9731" width="18.5703125" style="228" customWidth="1"/>
    <col min="9732" max="9732" width="2.140625" style="228" customWidth="1"/>
    <col min="9733" max="9733" width="40.7109375" style="228" customWidth="1"/>
    <col min="9734" max="9735" width="11.42578125" style="228"/>
    <col min="9736" max="9736" width="17.140625" style="228" customWidth="1"/>
    <col min="9737" max="9737" width="11.42578125" style="228"/>
    <col min="9738" max="9738" width="10.5703125" style="228" customWidth="1"/>
    <col min="9739" max="9984" width="11.42578125" style="228"/>
    <col min="9985" max="9985" width="0.140625" style="228" customWidth="1"/>
    <col min="9986" max="9986" width="2.7109375" style="228" customWidth="1"/>
    <col min="9987" max="9987" width="18.5703125" style="228" customWidth="1"/>
    <col min="9988" max="9988" width="2.140625" style="228" customWidth="1"/>
    <col min="9989" max="9989" width="40.7109375" style="228" customWidth="1"/>
    <col min="9990" max="9991" width="11.42578125" style="228"/>
    <col min="9992" max="9992" width="17.140625" style="228" customWidth="1"/>
    <col min="9993" max="9993" width="11.42578125" style="228"/>
    <col min="9994" max="9994" width="10.5703125" style="228" customWidth="1"/>
    <col min="9995" max="10240" width="11.42578125" style="228"/>
    <col min="10241" max="10241" width="0.140625" style="228" customWidth="1"/>
    <col min="10242" max="10242" width="2.7109375" style="228" customWidth="1"/>
    <col min="10243" max="10243" width="18.5703125" style="228" customWidth="1"/>
    <col min="10244" max="10244" width="2.140625" style="228" customWidth="1"/>
    <col min="10245" max="10245" width="40.7109375" style="228" customWidth="1"/>
    <col min="10246" max="10247" width="11.42578125" style="228"/>
    <col min="10248" max="10248" width="17.140625" style="228" customWidth="1"/>
    <col min="10249" max="10249" width="11.42578125" style="228"/>
    <col min="10250" max="10250" width="10.5703125" style="228" customWidth="1"/>
    <col min="10251" max="10496" width="11.42578125" style="228"/>
    <col min="10497" max="10497" width="0.140625" style="228" customWidth="1"/>
    <col min="10498" max="10498" width="2.7109375" style="228" customWidth="1"/>
    <col min="10499" max="10499" width="18.5703125" style="228" customWidth="1"/>
    <col min="10500" max="10500" width="2.140625" style="228" customWidth="1"/>
    <col min="10501" max="10501" width="40.7109375" style="228" customWidth="1"/>
    <col min="10502" max="10503" width="11.42578125" style="228"/>
    <col min="10504" max="10504" width="17.140625" style="228" customWidth="1"/>
    <col min="10505" max="10505" width="11.42578125" style="228"/>
    <col min="10506" max="10506" width="10.5703125" style="228" customWidth="1"/>
    <col min="10507" max="10752" width="11.42578125" style="228"/>
    <col min="10753" max="10753" width="0.140625" style="228" customWidth="1"/>
    <col min="10754" max="10754" width="2.7109375" style="228" customWidth="1"/>
    <col min="10755" max="10755" width="18.5703125" style="228" customWidth="1"/>
    <col min="10756" max="10756" width="2.140625" style="228" customWidth="1"/>
    <col min="10757" max="10757" width="40.7109375" style="228" customWidth="1"/>
    <col min="10758" max="10759" width="11.42578125" style="228"/>
    <col min="10760" max="10760" width="17.140625" style="228" customWidth="1"/>
    <col min="10761" max="10761" width="11.42578125" style="228"/>
    <col min="10762" max="10762" width="10.5703125" style="228" customWidth="1"/>
    <col min="10763" max="11008" width="11.42578125" style="228"/>
    <col min="11009" max="11009" width="0.140625" style="228" customWidth="1"/>
    <col min="11010" max="11010" width="2.7109375" style="228" customWidth="1"/>
    <col min="11011" max="11011" width="18.5703125" style="228" customWidth="1"/>
    <col min="11012" max="11012" width="2.140625" style="228" customWidth="1"/>
    <col min="11013" max="11013" width="40.7109375" style="228" customWidth="1"/>
    <col min="11014" max="11015" width="11.42578125" style="228"/>
    <col min="11016" max="11016" width="17.140625" style="228" customWidth="1"/>
    <col min="11017" max="11017" width="11.42578125" style="228"/>
    <col min="11018" max="11018" width="10.5703125" style="228" customWidth="1"/>
    <col min="11019" max="11264" width="11.42578125" style="228"/>
    <col min="11265" max="11265" width="0.140625" style="228" customWidth="1"/>
    <col min="11266" max="11266" width="2.7109375" style="228" customWidth="1"/>
    <col min="11267" max="11267" width="18.5703125" style="228" customWidth="1"/>
    <col min="11268" max="11268" width="2.140625" style="228" customWidth="1"/>
    <col min="11269" max="11269" width="40.7109375" style="228" customWidth="1"/>
    <col min="11270" max="11271" width="11.42578125" style="228"/>
    <col min="11272" max="11272" width="17.140625" style="228" customWidth="1"/>
    <col min="11273" max="11273" width="11.42578125" style="228"/>
    <col min="11274" max="11274" width="10.5703125" style="228" customWidth="1"/>
    <col min="11275" max="11520" width="11.42578125" style="228"/>
    <col min="11521" max="11521" width="0.140625" style="228" customWidth="1"/>
    <col min="11522" max="11522" width="2.7109375" style="228" customWidth="1"/>
    <col min="11523" max="11523" width="18.5703125" style="228" customWidth="1"/>
    <col min="11524" max="11524" width="2.140625" style="228" customWidth="1"/>
    <col min="11525" max="11525" width="40.7109375" style="228" customWidth="1"/>
    <col min="11526" max="11527" width="11.42578125" style="228"/>
    <col min="11528" max="11528" width="17.140625" style="228" customWidth="1"/>
    <col min="11529" max="11529" width="11.42578125" style="228"/>
    <col min="11530" max="11530" width="10.5703125" style="228" customWidth="1"/>
    <col min="11531" max="11776" width="11.42578125" style="228"/>
    <col min="11777" max="11777" width="0.140625" style="228" customWidth="1"/>
    <col min="11778" max="11778" width="2.7109375" style="228" customWidth="1"/>
    <col min="11779" max="11779" width="18.5703125" style="228" customWidth="1"/>
    <col min="11780" max="11780" width="2.140625" style="228" customWidth="1"/>
    <col min="11781" max="11781" width="40.7109375" style="228" customWidth="1"/>
    <col min="11782" max="11783" width="11.42578125" style="228"/>
    <col min="11784" max="11784" width="17.140625" style="228" customWidth="1"/>
    <col min="11785" max="11785" width="11.42578125" style="228"/>
    <col min="11786" max="11786" width="10.5703125" style="228" customWidth="1"/>
    <col min="11787" max="12032" width="11.42578125" style="228"/>
    <col min="12033" max="12033" width="0.140625" style="228" customWidth="1"/>
    <col min="12034" max="12034" width="2.7109375" style="228" customWidth="1"/>
    <col min="12035" max="12035" width="18.5703125" style="228" customWidth="1"/>
    <col min="12036" max="12036" width="2.140625" style="228" customWidth="1"/>
    <col min="12037" max="12037" width="40.7109375" style="228" customWidth="1"/>
    <col min="12038" max="12039" width="11.42578125" style="228"/>
    <col min="12040" max="12040" width="17.140625" style="228" customWidth="1"/>
    <col min="12041" max="12041" width="11.42578125" style="228"/>
    <col min="12042" max="12042" width="10.5703125" style="228" customWidth="1"/>
    <col min="12043" max="12288" width="11.42578125" style="228"/>
    <col min="12289" max="12289" width="0.140625" style="228" customWidth="1"/>
    <col min="12290" max="12290" width="2.7109375" style="228" customWidth="1"/>
    <col min="12291" max="12291" width="18.5703125" style="228" customWidth="1"/>
    <col min="12292" max="12292" width="2.140625" style="228" customWidth="1"/>
    <col min="12293" max="12293" width="40.7109375" style="228" customWidth="1"/>
    <col min="12294" max="12295" width="11.42578125" style="228"/>
    <col min="12296" max="12296" width="17.140625" style="228" customWidth="1"/>
    <col min="12297" max="12297" width="11.42578125" style="228"/>
    <col min="12298" max="12298" width="10.5703125" style="228" customWidth="1"/>
    <col min="12299" max="12544" width="11.42578125" style="228"/>
    <col min="12545" max="12545" width="0.140625" style="228" customWidth="1"/>
    <col min="12546" max="12546" width="2.7109375" style="228" customWidth="1"/>
    <col min="12547" max="12547" width="18.5703125" style="228" customWidth="1"/>
    <col min="12548" max="12548" width="2.140625" style="228" customWidth="1"/>
    <col min="12549" max="12549" width="40.7109375" style="228" customWidth="1"/>
    <col min="12550" max="12551" width="11.42578125" style="228"/>
    <col min="12552" max="12552" width="17.140625" style="228" customWidth="1"/>
    <col min="12553" max="12553" width="11.42578125" style="228"/>
    <col min="12554" max="12554" width="10.5703125" style="228" customWidth="1"/>
    <col min="12555" max="12800" width="11.42578125" style="228"/>
    <col min="12801" max="12801" width="0.140625" style="228" customWidth="1"/>
    <col min="12802" max="12802" width="2.7109375" style="228" customWidth="1"/>
    <col min="12803" max="12803" width="18.5703125" style="228" customWidth="1"/>
    <col min="12804" max="12804" width="2.140625" style="228" customWidth="1"/>
    <col min="12805" max="12805" width="40.7109375" style="228" customWidth="1"/>
    <col min="12806" max="12807" width="11.42578125" style="228"/>
    <col min="12808" max="12808" width="17.140625" style="228" customWidth="1"/>
    <col min="12809" max="12809" width="11.42578125" style="228"/>
    <col min="12810" max="12810" width="10.5703125" style="228" customWidth="1"/>
    <col min="12811" max="13056" width="11.42578125" style="228"/>
    <col min="13057" max="13057" width="0.140625" style="228" customWidth="1"/>
    <col min="13058" max="13058" width="2.7109375" style="228" customWidth="1"/>
    <col min="13059" max="13059" width="18.5703125" style="228" customWidth="1"/>
    <col min="13060" max="13060" width="2.140625" style="228" customWidth="1"/>
    <col min="13061" max="13061" width="40.7109375" style="228" customWidth="1"/>
    <col min="13062" max="13063" width="11.42578125" style="228"/>
    <col min="13064" max="13064" width="17.140625" style="228" customWidth="1"/>
    <col min="13065" max="13065" width="11.42578125" style="228"/>
    <col min="13066" max="13066" width="10.5703125" style="228" customWidth="1"/>
    <col min="13067" max="13312" width="11.42578125" style="228"/>
    <col min="13313" max="13313" width="0.140625" style="228" customWidth="1"/>
    <col min="13314" max="13314" width="2.7109375" style="228" customWidth="1"/>
    <col min="13315" max="13315" width="18.5703125" style="228" customWidth="1"/>
    <col min="13316" max="13316" width="2.140625" style="228" customWidth="1"/>
    <col min="13317" max="13317" width="40.7109375" style="228" customWidth="1"/>
    <col min="13318" max="13319" width="11.42578125" style="228"/>
    <col min="13320" max="13320" width="17.140625" style="228" customWidth="1"/>
    <col min="13321" max="13321" width="11.42578125" style="228"/>
    <col min="13322" max="13322" width="10.5703125" style="228" customWidth="1"/>
    <col min="13323" max="13568" width="11.42578125" style="228"/>
    <col min="13569" max="13569" width="0.140625" style="228" customWidth="1"/>
    <col min="13570" max="13570" width="2.7109375" style="228" customWidth="1"/>
    <col min="13571" max="13571" width="18.5703125" style="228" customWidth="1"/>
    <col min="13572" max="13572" width="2.140625" style="228" customWidth="1"/>
    <col min="13573" max="13573" width="40.7109375" style="228" customWidth="1"/>
    <col min="13574" max="13575" width="11.42578125" style="228"/>
    <col min="13576" max="13576" width="17.140625" style="228" customWidth="1"/>
    <col min="13577" max="13577" width="11.42578125" style="228"/>
    <col min="13578" max="13578" width="10.5703125" style="228" customWidth="1"/>
    <col min="13579" max="13824" width="11.42578125" style="228"/>
    <col min="13825" max="13825" width="0.140625" style="228" customWidth="1"/>
    <col min="13826" max="13826" width="2.7109375" style="228" customWidth="1"/>
    <col min="13827" max="13827" width="18.5703125" style="228" customWidth="1"/>
    <col min="13828" max="13828" width="2.140625" style="228" customWidth="1"/>
    <col min="13829" max="13829" width="40.7109375" style="228" customWidth="1"/>
    <col min="13830" max="13831" width="11.42578125" style="228"/>
    <col min="13832" max="13832" width="17.140625" style="228" customWidth="1"/>
    <col min="13833" max="13833" width="11.42578125" style="228"/>
    <col min="13834" max="13834" width="10.5703125" style="228" customWidth="1"/>
    <col min="13835" max="14080" width="11.42578125" style="228"/>
    <col min="14081" max="14081" width="0.140625" style="228" customWidth="1"/>
    <col min="14082" max="14082" width="2.7109375" style="228" customWidth="1"/>
    <col min="14083" max="14083" width="18.5703125" style="228" customWidth="1"/>
    <col min="14084" max="14084" width="2.140625" style="228" customWidth="1"/>
    <col min="14085" max="14085" width="40.7109375" style="228" customWidth="1"/>
    <col min="14086" max="14087" width="11.42578125" style="228"/>
    <col min="14088" max="14088" width="17.140625" style="228" customWidth="1"/>
    <col min="14089" max="14089" width="11.42578125" style="228"/>
    <col min="14090" max="14090" width="10.5703125" style="228" customWidth="1"/>
    <col min="14091" max="14336" width="11.42578125" style="228"/>
    <col min="14337" max="14337" width="0.140625" style="228" customWidth="1"/>
    <col min="14338" max="14338" width="2.7109375" style="228" customWidth="1"/>
    <col min="14339" max="14339" width="18.5703125" style="228" customWidth="1"/>
    <col min="14340" max="14340" width="2.140625" style="228" customWidth="1"/>
    <col min="14341" max="14341" width="40.7109375" style="228" customWidth="1"/>
    <col min="14342" max="14343" width="11.42578125" style="228"/>
    <col min="14344" max="14344" width="17.140625" style="228" customWidth="1"/>
    <col min="14345" max="14345" width="11.42578125" style="228"/>
    <col min="14346" max="14346" width="10.5703125" style="228" customWidth="1"/>
    <col min="14347" max="14592" width="11.42578125" style="228"/>
    <col min="14593" max="14593" width="0.140625" style="228" customWidth="1"/>
    <col min="14594" max="14594" width="2.7109375" style="228" customWidth="1"/>
    <col min="14595" max="14595" width="18.5703125" style="228" customWidth="1"/>
    <col min="14596" max="14596" width="2.140625" style="228" customWidth="1"/>
    <col min="14597" max="14597" width="40.7109375" style="228" customWidth="1"/>
    <col min="14598" max="14599" width="11.42578125" style="228"/>
    <col min="14600" max="14600" width="17.140625" style="228" customWidth="1"/>
    <col min="14601" max="14601" width="11.42578125" style="228"/>
    <col min="14602" max="14602" width="10.5703125" style="228" customWidth="1"/>
    <col min="14603" max="14848" width="11.42578125" style="228"/>
    <col min="14849" max="14849" width="0.140625" style="228" customWidth="1"/>
    <col min="14850" max="14850" width="2.7109375" style="228" customWidth="1"/>
    <col min="14851" max="14851" width="18.5703125" style="228" customWidth="1"/>
    <col min="14852" max="14852" width="2.140625" style="228" customWidth="1"/>
    <col min="14853" max="14853" width="40.7109375" style="228" customWidth="1"/>
    <col min="14854" max="14855" width="11.42578125" style="228"/>
    <col min="14856" max="14856" width="17.140625" style="228" customWidth="1"/>
    <col min="14857" max="14857" width="11.42578125" style="228"/>
    <col min="14858" max="14858" width="10.5703125" style="228" customWidth="1"/>
    <col min="14859" max="15104" width="11.42578125" style="228"/>
    <col min="15105" max="15105" width="0.140625" style="228" customWidth="1"/>
    <col min="15106" max="15106" width="2.7109375" style="228" customWidth="1"/>
    <col min="15107" max="15107" width="18.5703125" style="228" customWidth="1"/>
    <col min="15108" max="15108" width="2.140625" style="228" customWidth="1"/>
    <col min="15109" max="15109" width="40.7109375" style="228" customWidth="1"/>
    <col min="15110" max="15111" width="11.42578125" style="228"/>
    <col min="15112" max="15112" width="17.140625" style="228" customWidth="1"/>
    <col min="15113" max="15113" width="11.42578125" style="228"/>
    <col min="15114" max="15114" width="10.5703125" style="228" customWidth="1"/>
    <col min="15115" max="15360" width="11.42578125" style="228"/>
    <col min="15361" max="15361" width="0.140625" style="228" customWidth="1"/>
    <col min="15362" max="15362" width="2.7109375" style="228" customWidth="1"/>
    <col min="15363" max="15363" width="18.5703125" style="228" customWidth="1"/>
    <col min="15364" max="15364" width="2.140625" style="228" customWidth="1"/>
    <col min="15365" max="15365" width="40.7109375" style="228" customWidth="1"/>
    <col min="15366" max="15367" width="11.42578125" style="228"/>
    <col min="15368" max="15368" width="17.140625" style="228" customWidth="1"/>
    <col min="15369" max="15369" width="11.42578125" style="228"/>
    <col min="15370" max="15370" width="10.5703125" style="228" customWidth="1"/>
    <col min="15371" max="15616" width="11.42578125" style="228"/>
    <col min="15617" max="15617" width="0.140625" style="228" customWidth="1"/>
    <col min="15618" max="15618" width="2.7109375" style="228" customWidth="1"/>
    <col min="15619" max="15619" width="18.5703125" style="228" customWidth="1"/>
    <col min="15620" max="15620" width="2.140625" style="228" customWidth="1"/>
    <col min="15621" max="15621" width="40.7109375" style="228" customWidth="1"/>
    <col min="15622" max="15623" width="11.42578125" style="228"/>
    <col min="15624" max="15624" width="17.140625" style="228" customWidth="1"/>
    <col min="15625" max="15625" width="11.42578125" style="228"/>
    <col min="15626" max="15626" width="10.5703125" style="228" customWidth="1"/>
    <col min="15627" max="15872" width="11.42578125" style="228"/>
    <col min="15873" max="15873" width="0.140625" style="228" customWidth="1"/>
    <col min="15874" max="15874" width="2.7109375" style="228" customWidth="1"/>
    <col min="15875" max="15875" width="18.5703125" style="228" customWidth="1"/>
    <col min="15876" max="15876" width="2.140625" style="228" customWidth="1"/>
    <col min="15877" max="15877" width="40.7109375" style="228" customWidth="1"/>
    <col min="15878" max="15879" width="11.42578125" style="228"/>
    <col min="15880" max="15880" width="17.140625" style="228" customWidth="1"/>
    <col min="15881" max="15881" width="11.42578125" style="228"/>
    <col min="15882" max="15882" width="10.5703125" style="228" customWidth="1"/>
    <col min="15883" max="16128" width="11.42578125" style="228"/>
    <col min="16129" max="16129" width="0.140625" style="228" customWidth="1"/>
    <col min="16130" max="16130" width="2.7109375" style="228" customWidth="1"/>
    <col min="16131" max="16131" width="18.5703125" style="228" customWidth="1"/>
    <col min="16132" max="16132" width="2.140625" style="228" customWidth="1"/>
    <col min="16133" max="16133" width="40.7109375" style="228" customWidth="1"/>
    <col min="16134" max="16135" width="11.42578125" style="228"/>
    <col min="16136" max="16136" width="17.140625" style="228" customWidth="1"/>
    <col min="16137" max="16137" width="11.42578125" style="228"/>
    <col min="16138" max="16138" width="10.5703125" style="228" customWidth="1"/>
    <col min="16139" max="16384" width="11.42578125" style="228"/>
  </cols>
  <sheetData>
    <row r="1" spans="1:5" ht="0.75" customHeight="1"/>
    <row r="2" spans="1:5" ht="21" customHeight="1">
      <c r="E2" s="66" t="s">
        <v>36</v>
      </c>
    </row>
    <row r="3" spans="1:5" ht="15" customHeight="1">
      <c r="E3" s="987" t="s">
        <v>559</v>
      </c>
    </row>
    <row r="4" spans="1:5" s="229" customFormat="1" ht="20.25" customHeight="1">
      <c r="B4" s="230"/>
      <c r="C4" s="6" t="str">
        <f>Indice!C4</f>
        <v>Producción de energía eléctrica</v>
      </c>
    </row>
    <row r="5" spans="1:5" s="229" customFormat="1" ht="12.75" customHeight="1">
      <c r="B5" s="230"/>
      <c r="C5" s="221"/>
    </row>
    <row r="6" spans="1:5" s="229" customFormat="1" ht="13.5" customHeight="1">
      <c r="B6" s="230"/>
      <c r="C6" s="231"/>
      <c r="D6" s="232"/>
      <c r="E6" s="232"/>
    </row>
    <row r="7" spans="1:5" s="229" customFormat="1" ht="12.75" customHeight="1">
      <c r="B7" s="230"/>
      <c r="C7" s="1041" t="s">
        <v>238</v>
      </c>
      <c r="D7" s="232"/>
      <c r="E7" s="587"/>
    </row>
    <row r="8" spans="1:5" ht="12.75" customHeight="1">
      <c r="A8" s="229"/>
      <c r="B8" s="230"/>
      <c r="C8" s="1041"/>
      <c r="D8" s="232"/>
      <c r="E8" s="587"/>
    </row>
    <row r="9" spans="1:5" ht="12.75" customHeight="1">
      <c r="A9" s="229"/>
      <c r="B9" s="230"/>
      <c r="C9" s="771"/>
      <c r="D9" s="232"/>
      <c r="E9" s="587"/>
    </row>
    <row r="10" spans="1:5" ht="12.75" customHeight="1">
      <c r="A10" s="229"/>
      <c r="B10" s="230"/>
      <c r="D10" s="232"/>
      <c r="E10" s="587"/>
    </row>
    <row r="11" spans="1:5" ht="12.75" customHeight="1">
      <c r="A11" s="229"/>
      <c r="B11" s="230"/>
      <c r="D11" s="232"/>
      <c r="E11" s="588"/>
    </row>
    <row r="12" spans="1:5" ht="12.75" customHeight="1">
      <c r="A12" s="229"/>
      <c r="B12" s="230"/>
      <c r="D12" s="232"/>
      <c r="E12" s="588"/>
    </row>
    <row r="13" spans="1:5" ht="12.75" customHeight="1">
      <c r="A13" s="229"/>
      <c r="B13" s="230"/>
      <c r="D13" s="232"/>
      <c r="E13" s="588"/>
    </row>
    <row r="14" spans="1:5" ht="12.75" customHeight="1">
      <c r="A14" s="229"/>
      <c r="B14" s="230"/>
      <c r="C14" s="233"/>
      <c r="D14" s="232"/>
      <c r="E14" s="588"/>
    </row>
    <row r="15" spans="1:5" ht="12.75" customHeight="1">
      <c r="A15" s="229"/>
      <c r="B15" s="230"/>
      <c r="D15" s="232"/>
      <c r="E15" s="588"/>
    </row>
    <row r="16" spans="1:5" ht="12.75" customHeight="1">
      <c r="A16" s="229"/>
      <c r="B16" s="230"/>
      <c r="C16" s="233"/>
      <c r="D16" s="232"/>
      <c r="E16" s="588"/>
    </row>
    <row r="17" spans="1:5" ht="12.75" customHeight="1">
      <c r="A17" s="229"/>
      <c r="B17" s="230"/>
      <c r="C17" s="233"/>
      <c r="D17" s="232"/>
      <c r="E17" s="588"/>
    </row>
    <row r="18" spans="1:5" ht="12.75" customHeight="1">
      <c r="A18" s="229"/>
      <c r="B18" s="230"/>
      <c r="C18" s="231"/>
      <c r="D18" s="232"/>
      <c r="E18" s="588"/>
    </row>
    <row r="19" spans="1:5" ht="12.75" customHeight="1">
      <c r="A19" s="229"/>
      <c r="B19" s="230"/>
      <c r="C19" s="231"/>
      <c r="D19" s="232"/>
      <c r="E19" s="588"/>
    </row>
    <row r="20" spans="1:5" ht="12.75" customHeight="1">
      <c r="A20" s="229"/>
      <c r="B20" s="230"/>
      <c r="C20" s="231"/>
      <c r="D20" s="232"/>
      <c r="E20" s="588"/>
    </row>
    <row r="21" spans="1:5" ht="12.75" customHeight="1">
      <c r="A21" s="229"/>
      <c r="B21" s="230"/>
      <c r="C21" s="231"/>
      <c r="D21" s="232"/>
      <c r="E21" s="588"/>
    </row>
    <row r="22" spans="1:5">
      <c r="E22" s="589"/>
    </row>
    <row r="23" spans="1:5">
      <c r="E23" s="589"/>
    </row>
    <row r="24" spans="1:5">
      <c r="E24" s="589"/>
    </row>
    <row r="25" spans="1:5" ht="18" customHeight="1">
      <c r="E25" s="175" t="s">
        <v>245</v>
      </c>
    </row>
    <row r="26" spans="1:5">
      <c r="E26" s="398" t="s">
        <v>246</v>
      </c>
    </row>
    <row r="27" spans="1:5">
      <c r="E27" s="398" t="s">
        <v>247</v>
      </c>
    </row>
    <row r="28" spans="1:5">
      <c r="E28" s="398" t="s">
        <v>248</v>
      </c>
    </row>
  </sheetData>
  <mergeCells count="1">
    <mergeCell ref="C7:C8"/>
  </mergeCells>
  <hyperlinks>
    <hyperlink ref="C4" location="Indice!A1" display="Indice!A1" xr:uid="{00000000-0004-0000-0500-000000000000}"/>
  </hyperlinks>
  <printOptions horizontalCentered="1" verticalCentered="1"/>
  <pageMargins left="0.78740157480314965" right="0.78740157480314965" top="0.78740157480314965" bottom="0.98425196850393704" header="0" footer="0"/>
  <pageSetup paperSize="9" orientation="landscape" horizontalDpi="4294967292" verticalDpi="4294967292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8"/>
  <dimension ref="A1:K28"/>
  <sheetViews>
    <sheetView showGridLines="0" showRowColHeaders="0" zoomScaleNormal="100" workbookViewId="0">
      <selection activeCell="B2" sqref="B2"/>
    </sheetView>
  </sheetViews>
  <sheetFormatPr baseColWidth="10" defaultRowHeight="12.75"/>
  <cols>
    <col min="1" max="1" width="0.140625" style="219" customWidth="1"/>
    <col min="2" max="2" width="2.7109375" style="219" customWidth="1"/>
    <col min="3" max="3" width="23.7109375" style="219" customWidth="1"/>
    <col min="4" max="4" width="1.28515625" style="219" customWidth="1"/>
    <col min="5" max="5" width="50" style="219" customWidth="1"/>
    <col min="6" max="6" width="5.7109375" style="222" customWidth="1"/>
    <col min="7" max="7" width="50" style="222" customWidth="1"/>
    <col min="8" max="10" width="10.7109375" style="222" customWidth="1"/>
    <col min="11" max="256" width="11.42578125" style="222"/>
    <col min="257" max="257" width="0.140625" style="222" customWidth="1"/>
    <col min="258" max="258" width="2.7109375" style="222" customWidth="1"/>
    <col min="259" max="259" width="18.5703125" style="222" customWidth="1"/>
    <col min="260" max="260" width="1.28515625" style="222" customWidth="1"/>
    <col min="261" max="261" width="30.7109375" style="222" customWidth="1"/>
    <col min="262" max="266" width="10.7109375" style="222" customWidth="1"/>
    <col min="267" max="512" width="11.42578125" style="222"/>
    <col min="513" max="513" width="0.140625" style="222" customWidth="1"/>
    <col min="514" max="514" width="2.7109375" style="222" customWidth="1"/>
    <col min="515" max="515" width="18.5703125" style="222" customWidth="1"/>
    <col min="516" max="516" width="1.28515625" style="222" customWidth="1"/>
    <col min="517" max="517" width="30.7109375" style="222" customWidth="1"/>
    <col min="518" max="522" width="10.7109375" style="222" customWidth="1"/>
    <col min="523" max="768" width="11.42578125" style="222"/>
    <col min="769" max="769" width="0.140625" style="222" customWidth="1"/>
    <col min="770" max="770" width="2.7109375" style="222" customWidth="1"/>
    <col min="771" max="771" width="18.5703125" style="222" customWidth="1"/>
    <col min="772" max="772" width="1.28515625" style="222" customWidth="1"/>
    <col min="773" max="773" width="30.7109375" style="222" customWidth="1"/>
    <col min="774" max="778" width="10.7109375" style="222" customWidth="1"/>
    <col min="779" max="1024" width="11.42578125" style="222"/>
    <col min="1025" max="1025" width="0.140625" style="222" customWidth="1"/>
    <col min="1026" max="1026" width="2.7109375" style="222" customWidth="1"/>
    <col min="1027" max="1027" width="18.5703125" style="222" customWidth="1"/>
    <col min="1028" max="1028" width="1.28515625" style="222" customWidth="1"/>
    <col min="1029" max="1029" width="30.7109375" style="222" customWidth="1"/>
    <col min="1030" max="1034" width="10.7109375" style="222" customWidth="1"/>
    <col min="1035" max="1280" width="11.42578125" style="222"/>
    <col min="1281" max="1281" width="0.140625" style="222" customWidth="1"/>
    <col min="1282" max="1282" width="2.7109375" style="222" customWidth="1"/>
    <col min="1283" max="1283" width="18.5703125" style="222" customWidth="1"/>
    <col min="1284" max="1284" width="1.28515625" style="222" customWidth="1"/>
    <col min="1285" max="1285" width="30.7109375" style="222" customWidth="1"/>
    <col min="1286" max="1290" width="10.7109375" style="222" customWidth="1"/>
    <col min="1291" max="1536" width="11.42578125" style="222"/>
    <col min="1537" max="1537" width="0.140625" style="222" customWidth="1"/>
    <col min="1538" max="1538" width="2.7109375" style="222" customWidth="1"/>
    <col min="1539" max="1539" width="18.5703125" style="222" customWidth="1"/>
    <col min="1540" max="1540" width="1.28515625" style="222" customWidth="1"/>
    <col min="1541" max="1541" width="30.7109375" style="222" customWidth="1"/>
    <col min="1542" max="1546" width="10.7109375" style="222" customWidth="1"/>
    <col min="1547" max="1792" width="11.42578125" style="222"/>
    <col min="1793" max="1793" width="0.140625" style="222" customWidth="1"/>
    <col min="1794" max="1794" width="2.7109375" style="222" customWidth="1"/>
    <col min="1795" max="1795" width="18.5703125" style="222" customWidth="1"/>
    <col min="1796" max="1796" width="1.28515625" style="222" customWidth="1"/>
    <col min="1797" max="1797" width="30.7109375" style="222" customWidth="1"/>
    <col min="1798" max="1802" width="10.7109375" style="222" customWidth="1"/>
    <col min="1803" max="2048" width="11.42578125" style="222"/>
    <col min="2049" max="2049" width="0.140625" style="222" customWidth="1"/>
    <col min="2050" max="2050" width="2.7109375" style="222" customWidth="1"/>
    <col min="2051" max="2051" width="18.5703125" style="222" customWidth="1"/>
    <col min="2052" max="2052" width="1.28515625" style="222" customWidth="1"/>
    <col min="2053" max="2053" width="30.7109375" style="222" customWidth="1"/>
    <col min="2054" max="2058" width="10.7109375" style="222" customWidth="1"/>
    <col min="2059" max="2304" width="11.42578125" style="222"/>
    <col min="2305" max="2305" width="0.140625" style="222" customWidth="1"/>
    <col min="2306" max="2306" width="2.7109375" style="222" customWidth="1"/>
    <col min="2307" max="2307" width="18.5703125" style="222" customWidth="1"/>
    <col min="2308" max="2308" width="1.28515625" style="222" customWidth="1"/>
    <col min="2309" max="2309" width="30.7109375" style="222" customWidth="1"/>
    <col min="2310" max="2314" width="10.7109375" style="222" customWidth="1"/>
    <col min="2315" max="2560" width="11.42578125" style="222"/>
    <col min="2561" max="2561" width="0.140625" style="222" customWidth="1"/>
    <col min="2562" max="2562" width="2.7109375" style="222" customWidth="1"/>
    <col min="2563" max="2563" width="18.5703125" style="222" customWidth="1"/>
    <col min="2564" max="2564" width="1.28515625" style="222" customWidth="1"/>
    <col min="2565" max="2565" width="30.7109375" style="222" customWidth="1"/>
    <col min="2566" max="2570" width="10.7109375" style="222" customWidth="1"/>
    <col min="2571" max="2816" width="11.42578125" style="222"/>
    <col min="2817" max="2817" width="0.140625" style="222" customWidth="1"/>
    <col min="2818" max="2818" width="2.7109375" style="222" customWidth="1"/>
    <col min="2819" max="2819" width="18.5703125" style="222" customWidth="1"/>
    <col min="2820" max="2820" width="1.28515625" style="222" customWidth="1"/>
    <col min="2821" max="2821" width="30.7109375" style="222" customWidth="1"/>
    <col min="2822" max="2826" width="10.7109375" style="222" customWidth="1"/>
    <col min="2827" max="3072" width="11.42578125" style="222"/>
    <col min="3073" max="3073" width="0.140625" style="222" customWidth="1"/>
    <col min="3074" max="3074" width="2.7109375" style="222" customWidth="1"/>
    <col min="3075" max="3075" width="18.5703125" style="222" customWidth="1"/>
    <col min="3076" max="3076" width="1.28515625" style="222" customWidth="1"/>
    <col min="3077" max="3077" width="30.7109375" style="222" customWidth="1"/>
    <col min="3078" max="3082" width="10.7109375" style="222" customWidth="1"/>
    <col min="3083" max="3328" width="11.42578125" style="222"/>
    <col min="3329" max="3329" width="0.140625" style="222" customWidth="1"/>
    <col min="3330" max="3330" width="2.7109375" style="222" customWidth="1"/>
    <col min="3331" max="3331" width="18.5703125" style="222" customWidth="1"/>
    <col min="3332" max="3332" width="1.28515625" style="222" customWidth="1"/>
    <col min="3333" max="3333" width="30.7109375" style="222" customWidth="1"/>
    <col min="3334" max="3338" width="10.7109375" style="222" customWidth="1"/>
    <col min="3339" max="3584" width="11.42578125" style="222"/>
    <col min="3585" max="3585" width="0.140625" style="222" customWidth="1"/>
    <col min="3586" max="3586" width="2.7109375" style="222" customWidth="1"/>
    <col min="3587" max="3587" width="18.5703125" style="222" customWidth="1"/>
    <col min="3588" max="3588" width="1.28515625" style="222" customWidth="1"/>
    <col min="3589" max="3589" width="30.7109375" style="222" customWidth="1"/>
    <col min="3590" max="3594" width="10.7109375" style="222" customWidth="1"/>
    <col min="3595" max="3840" width="11.42578125" style="222"/>
    <col min="3841" max="3841" width="0.140625" style="222" customWidth="1"/>
    <col min="3842" max="3842" width="2.7109375" style="222" customWidth="1"/>
    <col min="3843" max="3843" width="18.5703125" style="222" customWidth="1"/>
    <col min="3844" max="3844" width="1.28515625" style="222" customWidth="1"/>
    <col min="3845" max="3845" width="30.7109375" style="222" customWidth="1"/>
    <col min="3846" max="3850" width="10.7109375" style="222" customWidth="1"/>
    <col min="3851" max="4096" width="11.42578125" style="222"/>
    <col min="4097" max="4097" width="0.140625" style="222" customWidth="1"/>
    <col min="4098" max="4098" width="2.7109375" style="222" customWidth="1"/>
    <col min="4099" max="4099" width="18.5703125" style="222" customWidth="1"/>
    <col min="4100" max="4100" width="1.28515625" style="222" customWidth="1"/>
    <col min="4101" max="4101" width="30.7109375" style="222" customWidth="1"/>
    <col min="4102" max="4106" width="10.7109375" style="222" customWidth="1"/>
    <col min="4107" max="4352" width="11.42578125" style="222"/>
    <col min="4353" max="4353" width="0.140625" style="222" customWidth="1"/>
    <col min="4354" max="4354" width="2.7109375" style="222" customWidth="1"/>
    <col min="4355" max="4355" width="18.5703125" style="222" customWidth="1"/>
    <col min="4356" max="4356" width="1.28515625" style="222" customWidth="1"/>
    <col min="4357" max="4357" width="30.7109375" style="222" customWidth="1"/>
    <col min="4358" max="4362" width="10.7109375" style="222" customWidth="1"/>
    <col min="4363" max="4608" width="11.42578125" style="222"/>
    <col min="4609" max="4609" width="0.140625" style="222" customWidth="1"/>
    <col min="4610" max="4610" width="2.7109375" style="222" customWidth="1"/>
    <col min="4611" max="4611" width="18.5703125" style="222" customWidth="1"/>
    <col min="4612" max="4612" width="1.28515625" style="222" customWidth="1"/>
    <col min="4613" max="4613" width="30.7109375" style="222" customWidth="1"/>
    <col min="4614" max="4618" width="10.7109375" style="222" customWidth="1"/>
    <col min="4619" max="4864" width="11.42578125" style="222"/>
    <col min="4865" max="4865" width="0.140625" style="222" customWidth="1"/>
    <col min="4866" max="4866" width="2.7109375" style="222" customWidth="1"/>
    <col min="4867" max="4867" width="18.5703125" style="222" customWidth="1"/>
    <col min="4868" max="4868" width="1.28515625" style="222" customWidth="1"/>
    <col min="4869" max="4869" width="30.7109375" style="222" customWidth="1"/>
    <col min="4870" max="4874" width="10.7109375" style="222" customWidth="1"/>
    <col min="4875" max="5120" width="11.42578125" style="222"/>
    <col min="5121" max="5121" width="0.140625" style="222" customWidth="1"/>
    <col min="5122" max="5122" width="2.7109375" style="222" customWidth="1"/>
    <col min="5123" max="5123" width="18.5703125" style="222" customWidth="1"/>
    <col min="5124" max="5124" width="1.28515625" style="222" customWidth="1"/>
    <col min="5125" max="5125" width="30.7109375" style="222" customWidth="1"/>
    <col min="5126" max="5130" width="10.7109375" style="222" customWidth="1"/>
    <col min="5131" max="5376" width="11.42578125" style="222"/>
    <col min="5377" max="5377" width="0.140625" style="222" customWidth="1"/>
    <col min="5378" max="5378" width="2.7109375" style="222" customWidth="1"/>
    <col min="5379" max="5379" width="18.5703125" style="222" customWidth="1"/>
    <col min="5380" max="5380" width="1.28515625" style="222" customWidth="1"/>
    <col min="5381" max="5381" width="30.7109375" style="222" customWidth="1"/>
    <col min="5382" max="5386" width="10.7109375" style="222" customWidth="1"/>
    <col min="5387" max="5632" width="11.42578125" style="222"/>
    <col min="5633" max="5633" width="0.140625" style="222" customWidth="1"/>
    <col min="5634" max="5634" width="2.7109375" style="222" customWidth="1"/>
    <col min="5635" max="5635" width="18.5703125" style="222" customWidth="1"/>
    <col min="5636" max="5636" width="1.28515625" style="222" customWidth="1"/>
    <col min="5637" max="5637" width="30.7109375" style="222" customWidth="1"/>
    <col min="5638" max="5642" width="10.7109375" style="222" customWidth="1"/>
    <col min="5643" max="5888" width="11.42578125" style="222"/>
    <col min="5889" max="5889" width="0.140625" style="222" customWidth="1"/>
    <col min="5890" max="5890" width="2.7109375" style="222" customWidth="1"/>
    <col min="5891" max="5891" width="18.5703125" style="222" customWidth="1"/>
    <col min="5892" max="5892" width="1.28515625" style="222" customWidth="1"/>
    <col min="5893" max="5893" width="30.7109375" style="222" customWidth="1"/>
    <col min="5894" max="5898" width="10.7109375" style="222" customWidth="1"/>
    <col min="5899" max="6144" width="11.42578125" style="222"/>
    <col min="6145" max="6145" width="0.140625" style="222" customWidth="1"/>
    <col min="6146" max="6146" width="2.7109375" style="222" customWidth="1"/>
    <col min="6147" max="6147" width="18.5703125" style="222" customWidth="1"/>
    <col min="6148" max="6148" width="1.28515625" style="222" customWidth="1"/>
    <col min="6149" max="6149" width="30.7109375" style="222" customWidth="1"/>
    <col min="6150" max="6154" width="10.7109375" style="222" customWidth="1"/>
    <col min="6155" max="6400" width="11.42578125" style="222"/>
    <col min="6401" max="6401" width="0.140625" style="222" customWidth="1"/>
    <col min="6402" max="6402" width="2.7109375" style="222" customWidth="1"/>
    <col min="6403" max="6403" width="18.5703125" style="222" customWidth="1"/>
    <col min="6404" max="6404" width="1.28515625" style="222" customWidth="1"/>
    <col min="6405" max="6405" width="30.7109375" style="222" customWidth="1"/>
    <col min="6406" max="6410" width="10.7109375" style="222" customWidth="1"/>
    <col min="6411" max="6656" width="11.42578125" style="222"/>
    <col min="6657" max="6657" width="0.140625" style="222" customWidth="1"/>
    <col min="6658" max="6658" width="2.7109375" style="222" customWidth="1"/>
    <col min="6659" max="6659" width="18.5703125" style="222" customWidth="1"/>
    <col min="6660" max="6660" width="1.28515625" style="222" customWidth="1"/>
    <col min="6661" max="6661" width="30.7109375" style="222" customWidth="1"/>
    <col min="6662" max="6666" width="10.7109375" style="222" customWidth="1"/>
    <col min="6667" max="6912" width="11.42578125" style="222"/>
    <col min="6913" max="6913" width="0.140625" style="222" customWidth="1"/>
    <col min="6914" max="6914" width="2.7109375" style="222" customWidth="1"/>
    <col min="6915" max="6915" width="18.5703125" style="222" customWidth="1"/>
    <col min="6916" max="6916" width="1.28515625" style="222" customWidth="1"/>
    <col min="6917" max="6917" width="30.7109375" style="222" customWidth="1"/>
    <col min="6918" max="6922" width="10.7109375" style="222" customWidth="1"/>
    <col min="6923" max="7168" width="11.42578125" style="222"/>
    <col min="7169" max="7169" width="0.140625" style="222" customWidth="1"/>
    <col min="7170" max="7170" width="2.7109375" style="222" customWidth="1"/>
    <col min="7171" max="7171" width="18.5703125" style="222" customWidth="1"/>
    <col min="7172" max="7172" width="1.28515625" style="222" customWidth="1"/>
    <col min="7173" max="7173" width="30.7109375" style="222" customWidth="1"/>
    <col min="7174" max="7178" width="10.7109375" style="222" customWidth="1"/>
    <col min="7179" max="7424" width="11.42578125" style="222"/>
    <col min="7425" max="7425" width="0.140625" style="222" customWidth="1"/>
    <col min="7426" max="7426" width="2.7109375" style="222" customWidth="1"/>
    <col min="7427" max="7427" width="18.5703125" style="222" customWidth="1"/>
    <col min="7428" max="7428" width="1.28515625" style="222" customWidth="1"/>
    <col min="7429" max="7429" width="30.7109375" style="222" customWidth="1"/>
    <col min="7430" max="7434" width="10.7109375" style="222" customWidth="1"/>
    <col min="7435" max="7680" width="11.42578125" style="222"/>
    <col min="7681" max="7681" width="0.140625" style="222" customWidth="1"/>
    <col min="7682" max="7682" width="2.7109375" style="222" customWidth="1"/>
    <col min="7683" max="7683" width="18.5703125" style="222" customWidth="1"/>
    <col min="7684" max="7684" width="1.28515625" style="222" customWidth="1"/>
    <col min="7685" max="7685" width="30.7109375" style="222" customWidth="1"/>
    <col min="7686" max="7690" width="10.7109375" style="222" customWidth="1"/>
    <col min="7691" max="7936" width="11.42578125" style="222"/>
    <col min="7937" max="7937" width="0.140625" style="222" customWidth="1"/>
    <col min="7938" max="7938" width="2.7109375" style="222" customWidth="1"/>
    <col min="7939" max="7939" width="18.5703125" style="222" customWidth="1"/>
    <col min="7940" max="7940" width="1.28515625" style="222" customWidth="1"/>
    <col min="7941" max="7941" width="30.7109375" style="222" customWidth="1"/>
    <col min="7942" max="7946" width="10.7109375" style="222" customWidth="1"/>
    <col min="7947" max="8192" width="11.42578125" style="222"/>
    <col min="8193" max="8193" width="0.140625" style="222" customWidth="1"/>
    <col min="8194" max="8194" width="2.7109375" style="222" customWidth="1"/>
    <col min="8195" max="8195" width="18.5703125" style="222" customWidth="1"/>
    <col min="8196" max="8196" width="1.28515625" style="222" customWidth="1"/>
    <col min="8197" max="8197" width="30.7109375" style="222" customWidth="1"/>
    <col min="8198" max="8202" width="10.7109375" style="222" customWidth="1"/>
    <col min="8203" max="8448" width="11.42578125" style="222"/>
    <col min="8449" max="8449" width="0.140625" style="222" customWidth="1"/>
    <col min="8450" max="8450" width="2.7109375" style="222" customWidth="1"/>
    <col min="8451" max="8451" width="18.5703125" style="222" customWidth="1"/>
    <col min="8452" max="8452" width="1.28515625" style="222" customWidth="1"/>
    <col min="8453" max="8453" width="30.7109375" style="222" customWidth="1"/>
    <col min="8454" max="8458" width="10.7109375" style="222" customWidth="1"/>
    <col min="8459" max="8704" width="11.42578125" style="222"/>
    <col min="8705" max="8705" width="0.140625" style="222" customWidth="1"/>
    <col min="8706" max="8706" width="2.7109375" style="222" customWidth="1"/>
    <col min="8707" max="8707" width="18.5703125" style="222" customWidth="1"/>
    <col min="8708" max="8708" width="1.28515625" style="222" customWidth="1"/>
    <col min="8709" max="8709" width="30.7109375" style="222" customWidth="1"/>
    <col min="8710" max="8714" width="10.7109375" style="222" customWidth="1"/>
    <col min="8715" max="8960" width="11.42578125" style="222"/>
    <col min="8961" max="8961" width="0.140625" style="222" customWidth="1"/>
    <col min="8962" max="8962" width="2.7109375" style="222" customWidth="1"/>
    <col min="8963" max="8963" width="18.5703125" style="222" customWidth="1"/>
    <col min="8964" max="8964" width="1.28515625" style="222" customWidth="1"/>
    <col min="8965" max="8965" width="30.7109375" style="222" customWidth="1"/>
    <col min="8966" max="8970" width="10.7109375" style="222" customWidth="1"/>
    <col min="8971" max="9216" width="11.42578125" style="222"/>
    <col min="9217" max="9217" width="0.140625" style="222" customWidth="1"/>
    <col min="9218" max="9218" width="2.7109375" style="222" customWidth="1"/>
    <col min="9219" max="9219" width="18.5703125" style="222" customWidth="1"/>
    <col min="9220" max="9220" width="1.28515625" style="222" customWidth="1"/>
    <col min="9221" max="9221" width="30.7109375" style="222" customWidth="1"/>
    <col min="9222" max="9226" width="10.7109375" style="222" customWidth="1"/>
    <col min="9227" max="9472" width="11.42578125" style="222"/>
    <col min="9473" max="9473" width="0.140625" style="222" customWidth="1"/>
    <col min="9474" max="9474" width="2.7109375" style="222" customWidth="1"/>
    <col min="9475" max="9475" width="18.5703125" style="222" customWidth="1"/>
    <col min="9476" max="9476" width="1.28515625" style="222" customWidth="1"/>
    <col min="9477" max="9477" width="30.7109375" style="222" customWidth="1"/>
    <col min="9478" max="9482" width="10.7109375" style="222" customWidth="1"/>
    <col min="9483" max="9728" width="11.42578125" style="222"/>
    <col min="9729" max="9729" width="0.140625" style="222" customWidth="1"/>
    <col min="9730" max="9730" width="2.7109375" style="222" customWidth="1"/>
    <col min="9731" max="9731" width="18.5703125" style="222" customWidth="1"/>
    <col min="9732" max="9732" width="1.28515625" style="222" customWidth="1"/>
    <col min="9733" max="9733" width="30.7109375" style="222" customWidth="1"/>
    <col min="9734" max="9738" width="10.7109375" style="222" customWidth="1"/>
    <col min="9739" max="9984" width="11.42578125" style="222"/>
    <col min="9985" max="9985" width="0.140625" style="222" customWidth="1"/>
    <col min="9986" max="9986" width="2.7109375" style="222" customWidth="1"/>
    <col min="9987" max="9987" width="18.5703125" style="222" customWidth="1"/>
    <col min="9988" max="9988" width="1.28515625" style="222" customWidth="1"/>
    <col min="9989" max="9989" width="30.7109375" style="222" customWidth="1"/>
    <col min="9990" max="9994" width="10.7109375" style="222" customWidth="1"/>
    <col min="9995" max="10240" width="11.42578125" style="222"/>
    <col min="10241" max="10241" width="0.140625" style="222" customWidth="1"/>
    <col min="10242" max="10242" width="2.7109375" style="222" customWidth="1"/>
    <col min="10243" max="10243" width="18.5703125" style="222" customWidth="1"/>
    <col min="10244" max="10244" width="1.28515625" style="222" customWidth="1"/>
    <col min="10245" max="10245" width="30.7109375" style="222" customWidth="1"/>
    <col min="10246" max="10250" width="10.7109375" style="222" customWidth="1"/>
    <col min="10251" max="10496" width="11.42578125" style="222"/>
    <col min="10497" max="10497" width="0.140625" style="222" customWidth="1"/>
    <col min="10498" max="10498" width="2.7109375" style="222" customWidth="1"/>
    <col min="10499" max="10499" width="18.5703125" style="222" customWidth="1"/>
    <col min="10500" max="10500" width="1.28515625" style="222" customWidth="1"/>
    <col min="10501" max="10501" width="30.7109375" style="222" customWidth="1"/>
    <col min="10502" max="10506" width="10.7109375" style="222" customWidth="1"/>
    <col min="10507" max="10752" width="11.42578125" style="222"/>
    <col min="10753" max="10753" width="0.140625" style="222" customWidth="1"/>
    <col min="10754" max="10754" width="2.7109375" style="222" customWidth="1"/>
    <col min="10755" max="10755" width="18.5703125" style="222" customWidth="1"/>
    <col min="10756" max="10756" width="1.28515625" style="222" customWidth="1"/>
    <col min="10757" max="10757" width="30.7109375" style="222" customWidth="1"/>
    <col min="10758" max="10762" width="10.7109375" style="222" customWidth="1"/>
    <col min="10763" max="11008" width="11.42578125" style="222"/>
    <col min="11009" max="11009" width="0.140625" style="222" customWidth="1"/>
    <col min="11010" max="11010" width="2.7109375" style="222" customWidth="1"/>
    <col min="11011" max="11011" width="18.5703125" style="222" customWidth="1"/>
    <col min="11012" max="11012" width="1.28515625" style="222" customWidth="1"/>
    <col min="11013" max="11013" width="30.7109375" style="222" customWidth="1"/>
    <col min="11014" max="11018" width="10.7109375" style="222" customWidth="1"/>
    <col min="11019" max="11264" width="11.42578125" style="222"/>
    <col min="11265" max="11265" width="0.140625" style="222" customWidth="1"/>
    <col min="11266" max="11266" width="2.7109375" style="222" customWidth="1"/>
    <col min="11267" max="11267" width="18.5703125" style="222" customWidth="1"/>
    <col min="11268" max="11268" width="1.28515625" style="222" customWidth="1"/>
    <col min="11269" max="11269" width="30.7109375" style="222" customWidth="1"/>
    <col min="11270" max="11274" width="10.7109375" style="222" customWidth="1"/>
    <col min="11275" max="11520" width="11.42578125" style="222"/>
    <col min="11521" max="11521" width="0.140625" style="222" customWidth="1"/>
    <col min="11522" max="11522" width="2.7109375" style="222" customWidth="1"/>
    <col min="11523" max="11523" width="18.5703125" style="222" customWidth="1"/>
    <col min="11524" max="11524" width="1.28515625" style="222" customWidth="1"/>
    <col min="11525" max="11525" width="30.7109375" style="222" customWidth="1"/>
    <col min="11526" max="11530" width="10.7109375" style="222" customWidth="1"/>
    <col min="11531" max="11776" width="11.42578125" style="222"/>
    <col min="11777" max="11777" width="0.140625" style="222" customWidth="1"/>
    <col min="11778" max="11778" width="2.7109375" style="222" customWidth="1"/>
    <col min="11779" max="11779" width="18.5703125" style="222" customWidth="1"/>
    <col min="11780" max="11780" width="1.28515625" style="222" customWidth="1"/>
    <col min="11781" max="11781" width="30.7109375" style="222" customWidth="1"/>
    <col min="11782" max="11786" width="10.7109375" style="222" customWidth="1"/>
    <col min="11787" max="12032" width="11.42578125" style="222"/>
    <col min="12033" max="12033" width="0.140625" style="222" customWidth="1"/>
    <col min="12034" max="12034" width="2.7109375" style="222" customWidth="1"/>
    <col min="12035" max="12035" width="18.5703125" style="222" customWidth="1"/>
    <col min="12036" max="12036" width="1.28515625" style="222" customWidth="1"/>
    <col min="12037" max="12037" width="30.7109375" style="222" customWidth="1"/>
    <col min="12038" max="12042" width="10.7109375" style="222" customWidth="1"/>
    <col min="12043" max="12288" width="11.42578125" style="222"/>
    <col min="12289" max="12289" width="0.140625" style="222" customWidth="1"/>
    <col min="12290" max="12290" width="2.7109375" style="222" customWidth="1"/>
    <col min="12291" max="12291" width="18.5703125" style="222" customWidth="1"/>
    <col min="12292" max="12292" width="1.28515625" style="222" customWidth="1"/>
    <col min="12293" max="12293" width="30.7109375" style="222" customWidth="1"/>
    <col min="12294" max="12298" width="10.7109375" style="222" customWidth="1"/>
    <col min="12299" max="12544" width="11.42578125" style="222"/>
    <col min="12545" max="12545" width="0.140625" style="222" customWidth="1"/>
    <col min="12546" max="12546" width="2.7109375" style="222" customWidth="1"/>
    <col min="12547" max="12547" width="18.5703125" style="222" customWidth="1"/>
    <col min="12548" max="12548" width="1.28515625" style="222" customWidth="1"/>
    <col min="12549" max="12549" width="30.7109375" style="222" customWidth="1"/>
    <col min="12550" max="12554" width="10.7109375" style="222" customWidth="1"/>
    <col min="12555" max="12800" width="11.42578125" style="222"/>
    <col min="12801" max="12801" width="0.140625" style="222" customWidth="1"/>
    <col min="12802" max="12802" width="2.7109375" style="222" customWidth="1"/>
    <col min="12803" max="12803" width="18.5703125" style="222" customWidth="1"/>
    <col min="12804" max="12804" width="1.28515625" style="222" customWidth="1"/>
    <col min="12805" max="12805" width="30.7109375" style="222" customWidth="1"/>
    <col min="12806" max="12810" width="10.7109375" style="222" customWidth="1"/>
    <col min="12811" max="13056" width="11.42578125" style="222"/>
    <col min="13057" max="13057" width="0.140625" style="222" customWidth="1"/>
    <col min="13058" max="13058" width="2.7109375" style="222" customWidth="1"/>
    <col min="13059" max="13059" width="18.5703125" style="222" customWidth="1"/>
    <col min="13060" max="13060" width="1.28515625" style="222" customWidth="1"/>
    <col min="13061" max="13061" width="30.7109375" style="222" customWidth="1"/>
    <col min="13062" max="13066" width="10.7109375" style="222" customWidth="1"/>
    <col min="13067" max="13312" width="11.42578125" style="222"/>
    <col min="13313" max="13313" width="0.140625" style="222" customWidth="1"/>
    <col min="13314" max="13314" width="2.7109375" style="222" customWidth="1"/>
    <col min="13315" max="13315" width="18.5703125" style="222" customWidth="1"/>
    <col min="13316" max="13316" width="1.28515625" style="222" customWidth="1"/>
    <col min="13317" max="13317" width="30.7109375" style="222" customWidth="1"/>
    <col min="13318" max="13322" width="10.7109375" style="222" customWidth="1"/>
    <col min="13323" max="13568" width="11.42578125" style="222"/>
    <col min="13569" max="13569" width="0.140625" style="222" customWidth="1"/>
    <col min="13570" max="13570" width="2.7109375" style="222" customWidth="1"/>
    <col min="13571" max="13571" width="18.5703125" style="222" customWidth="1"/>
    <col min="13572" max="13572" width="1.28515625" style="222" customWidth="1"/>
    <col min="13573" max="13573" width="30.7109375" style="222" customWidth="1"/>
    <col min="13574" max="13578" width="10.7109375" style="222" customWidth="1"/>
    <col min="13579" max="13824" width="11.42578125" style="222"/>
    <col min="13825" max="13825" width="0.140625" style="222" customWidth="1"/>
    <col min="13826" max="13826" width="2.7109375" style="222" customWidth="1"/>
    <col min="13827" max="13827" width="18.5703125" style="222" customWidth="1"/>
    <col min="13828" max="13828" width="1.28515625" style="222" customWidth="1"/>
    <col min="13829" max="13829" width="30.7109375" style="222" customWidth="1"/>
    <col min="13830" max="13834" width="10.7109375" style="222" customWidth="1"/>
    <col min="13835" max="14080" width="11.42578125" style="222"/>
    <col min="14081" max="14081" width="0.140625" style="222" customWidth="1"/>
    <col min="14082" max="14082" width="2.7109375" style="222" customWidth="1"/>
    <col min="14083" max="14083" width="18.5703125" style="222" customWidth="1"/>
    <col min="14084" max="14084" width="1.28515625" style="222" customWidth="1"/>
    <col min="14085" max="14085" width="30.7109375" style="222" customWidth="1"/>
    <col min="14086" max="14090" width="10.7109375" style="222" customWidth="1"/>
    <col min="14091" max="14336" width="11.42578125" style="222"/>
    <col min="14337" max="14337" width="0.140625" style="222" customWidth="1"/>
    <col min="14338" max="14338" width="2.7109375" style="222" customWidth="1"/>
    <col min="14339" max="14339" width="18.5703125" style="222" customWidth="1"/>
    <col min="14340" max="14340" width="1.28515625" style="222" customWidth="1"/>
    <col min="14341" max="14341" width="30.7109375" style="222" customWidth="1"/>
    <col min="14342" max="14346" width="10.7109375" style="222" customWidth="1"/>
    <col min="14347" max="14592" width="11.42578125" style="222"/>
    <col min="14593" max="14593" width="0.140625" style="222" customWidth="1"/>
    <col min="14594" max="14594" width="2.7109375" style="222" customWidth="1"/>
    <col min="14595" max="14595" width="18.5703125" style="222" customWidth="1"/>
    <col min="14596" max="14596" width="1.28515625" style="222" customWidth="1"/>
    <col min="14597" max="14597" width="30.7109375" style="222" customWidth="1"/>
    <col min="14598" max="14602" width="10.7109375" style="222" customWidth="1"/>
    <col min="14603" max="14848" width="11.42578125" style="222"/>
    <col min="14849" max="14849" width="0.140625" style="222" customWidth="1"/>
    <col min="14850" max="14850" width="2.7109375" style="222" customWidth="1"/>
    <col min="14851" max="14851" width="18.5703125" style="222" customWidth="1"/>
    <col min="14852" max="14852" width="1.28515625" style="222" customWidth="1"/>
    <col min="14853" max="14853" width="30.7109375" style="222" customWidth="1"/>
    <col min="14854" max="14858" width="10.7109375" style="222" customWidth="1"/>
    <col min="14859" max="15104" width="11.42578125" style="222"/>
    <col min="15105" max="15105" width="0.140625" style="222" customWidth="1"/>
    <col min="15106" max="15106" width="2.7109375" style="222" customWidth="1"/>
    <col min="15107" max="15107" width="18.5703125" style="222" customWidth="1"/>
    <col min="15108" max="15108" width="1.28515625" style="222" customWidth="1"/>
    <col min="15109" max="15109" width="30.7109375" style="222" customWidth="1"/>
    <col min="15110" max="15114" width="10.7109375" style="222" customWidth="1"/>
    <col min="15115" max="15360" width="11.42578125" style="222"/>
    <col min="15361" max="15361" width="0.140625" style="222" customWidth="1"/>
    <col min="15362" max="15362" width="2.7109375" style="222" customWidth="1"/>
    <col min="15363" max="15363" width="18.5703125" style="222" customWidth="1"/>
    <col min="15364" max="15364" width="1.28515625" style="222" customWidth="1"/>
    <col min="15365" max="15365" width="30.7109375" style="222" customWidth="1"/>
    <col min="15366" max="15370" width="10.7109375" style="222" customWidth="1"/>
    <col min="15371" max="15616" width="11.42578125" style="222"/>
    <col min="15617" max="15617" width="0.140625" style="222" customWidth="1"/>
    <col min="15618" max="15618" width="2.7109375" style="222" customWidth="1"/>
    <col min="15619" max="15619" width="18.5703125" style="222" customWidth="1"/>
    <col min="15620" max="15620" width="1.28515625" style="222" customWidth="1"/>
    <col min="15621" max="15621" width="30.7109375" style="222" customWidth="1"/>
    <col min="15622" max="15626" width="10.7109375" style="222" customWidth="1"/>
    <col min="15627" max="15872" width="11.42578125" style="222"/>
    <col min="15873" max="15873" width="0.140625" style="222" customWidth="1"/>
    <col min="15874" max="15874" width="2.7109375" style="222" customWidth="1"/>
    <col min="15875" max="15875" width="18.5703125" style="222" customWidth="1"/>
    <col min="15876" max="15876" width="1.28515625" style="222" customWidth="1"/>
    <col min="15877" max="15877" width="30.7109375" style="222" customWidth="1"/>
    <col min="15878" max="15882" width="10.7109375" style="222" customWidth="1"/>
    <col min="15883" max="16128" width="11.42578125" style="222"/>
    <col min="16129" max="16129" width="0.140625" style="222" customWidth="1"/>
    <col min="16130" max="16130" width="2.7109375" style="222" customWidth="1"/>
    <col min="16131" max="16131" width="18.5703125" style="222" customWidth="1"/>
    <col min="16132" max="16132" width="1.28515625" style="222" customWidth="1"/>
    <col min="16133" max="16133" width="30.7109375" style="222" customWidth="1"/>
    <col min="16134" max="16138" width="10.7109375" style="222" customWidth="1"/>
    <col min="16139" max="16384" width="11.42578125" style="222"/>
  </cols>
  <sheetData>
    <row r="1" spans="1:7" s="219" customFormat="1" ht="0.75" customHeight="1"/>
    <row r="2" spans="1:7" s="219" customFormat="1" ht="21" customHeight="1">
      <c r="B2" s="220"/>
      <c r="F2" s="226"/>
      <c r="G2" s="66" t="s">
        <v>36</v>
      </c>
    </row>
    <row r="3" spans="1:7" s="219" customFormat="1" ht="15" customHeight="1">
      <c r="F3" s="227"/>
      <c r="G3" s="987" t="s">
        <v>559</v>
      </c>
    </row>
    <row r="4" spans="1:7" s="160" customFormat="1" ht="20.25" customHeight="1">
      <c r="B4" s="159"/>
      <c r="C4" s="6" t="str">
        <f>Indice!C4</f>
        <v>Producción de energía eléctrica</v>
      </c>
    </row>
    <row r="5" spans="1:7" s="160" customFormat="1" ht="12.75" customHeight="1">
      <c r="B5" s="159"/>
      <c r="C5" s="221"/>
    </row>
    <row r="6" spans="1:7" s="160" customFormat="1" ht="13.5" customHeight="1">
      <c r="B6" s="159"/>
      <c r="C6" s="162"/>
      <c r="D6" s="163"/>
      <c r="E6" s="163"/>
    </row>
    <row r="7" spans="1:7" s="160" customFormat="1" ht="12.75" customHeight="1">
      <c r="B7" s="159"/>
      <c r="C7" s="1033" t="s">
        <v>442</v>
      </c>
      <c r="D7" s="163"/>
      <c r="E7" s="456"/>
      <c r="G7" s="590"/>
    </row>
    <row r="8" spans="1:7" s="219" customFormat="1" ht="12.75" customHeight="1">
      <c r="A8" s="160"/>
      <c r="B8" s="159"/>
      <c r="C8" s="1033"/>
      <c r="D8" s="163"/>
      <c r="E8" s="456"/>
      <c r="F8" s="183"/>
      <c r="G8" s="591"/>
    </row>
    <row r="9" spans="1:7" s="219" customFormat="1" ht="12.75" customHeight="1">
      <c r="A9" s="160"/>
      <c r="B9" s="159"/>
      <c r="C9" s="1033"/>
      <c r="D9" s="163"/>
      <c r="E9" s="456"/>
      <c r="F9" s="183"/>
      <c r="G9" s="591"/>
    </row>
    <row r="10" spans="1:7" s="219" customFormat="1" ht="12.75" customHeight="1">
      <c r="A10" s="160"/>
      <c r="B10" s="159"/>
      <c r="C10" s="1033"/>
      <c r="D10" s="163"/>
      <c r="E10" s="456"/>
      <c r="F10" s="183"/>
      <c r="G10" s="591"/>
    </row>
    <row r="11" spans="1:7" s="219" customFormat="1" ht="12.75" customHeight="1">
      <c r="A11" s="160"/>
      <c r="B11" s="159"/>
      <c r="C11" s="347" t="s">
        <v>316</v>
      </c>
      <c r="D11" s="163"/>
      <c r="E11" s="583"/>
      <c r="F11" s="183"/>
      <c r="G11" s="591"/>
    </row>
    <row r="12" spans="1:7" s="219" customFormat="1" ht="12.75" customHeight="1">
      <c r="A12" s="160"/>
      <c r="B12" s="159"/>
      <c r="D12" s="163"/>
      <c r="E12" s="583"/>
      <c r="F12" s="183"/>
      <c r="G12" s="591"/>
    </row>
    <row r="13" spans="1:7" s="219" customFormat="1" ht="12.75" customHeight="1">
      <c r="A13" s="160"/>
      <c r="B13" s="159"/>
      <c r="C13" s="768"/>
      <c r="D13" s="163"/>
      <c r="E13" s="583"/>
      <c r="F13" s="183"/>
      <c r="G13" s="591"/>
    </row>
    <row r="14" spans="1:7" s="219" customFormat="1" ht="12.75" customHeight="1">
      <c r="A14" s="160"/>
      <c r="B14" s="159"/>
      <c r="C14" s="162"/>
      <c r="D14" s="163"/>
      <c r="E14" s="583"/>
      <c r="F14" s="183"/>
      <c r="G14" s="591"/>
    </row>
    <row r="15" spans="1:7" s="219" customFormat="1" ht="12.75" customHeight="1">
      <c r="A15" s="160"/>
      <c r="B15" s="159"/>
      <c r="C15" s="162"/>
      <c r="D15" s="163"/>
      <c r="E15" s="583"/>
      <c r="F15" s="183"/>
      <c r="G15" s="591"/>
    </row>
    <row r="16" spans="1:7" s="219" customFormat="1" ht="12.75" customHeight="1">
      <c r="A16" s="160"/>
      <c r="B16" s="159"/>
      <c r="C16" s="162"/>
      <c r="D16" s="163"/>
      <c r="E16" s="583"/>
      <c r="F16" s="183"/>
      <c r="G16" s="591"/>
    </row>
    <row r="17" spans="1:11" s="219" customFormat="1" ht="12.75" customHeight="1">
      <c r="A17" s="160"/>
      <c r="B17" s="159"/>
      <c r="C17" s="162"/>
      <c r="D17" s="163"/>
      <c r="E17" s="583"/>
      <c r="F17" s="183"/>
      <c r="G17" s="591"/>
    </row>
    <row r="18" spans="1:11" s="219" customFormat="1" ht="12.75" customHeight="1">
      <c r="A18" s="160"/>
      <c r="B18" s="159"/>
      <c r="C18" s="162"/>
      <c r="D18" s="163"/>
      <c r="E18" s="583"/>
      <c r="F18" s="183"/>
      <c r="G18" s="591"/>
    </row>
    <row r="19" spans="1:11" s="219" customFormat="1" ht="12.75" customHeight="1">
      <c r="A19" s="160"/>
      <c r="B19" s="159"/>
      <c r="C19" s="162"/>
      <c r="D19" s="163"/>
      <c r="E19" s="583"/>
      <c r="F19" s="183"/>
      <c r="G19" s="591"/>
    </row>
    <row r="20" spans="1:11" s="219" customFormat="1" ht="12.75" customHeight="1">
      <c r="A20" s="160"/>
      <c r="B20" s="159"/>
      <c r="C20" s="162"/>
      <c r="D20" s="163"/>
      <c r="E20" s="583"/>
      <c r="F20" s="183"/>
      <c r="G20" s="591"/>
    </row>
    <row r="21" spans="1:11" s="219" customFormat="1" ht="12.75" customHeight="1">
      <c r="A21" s="160"/>
      <c r="B21" s="159"/>
      <c r="C21" s="162"/>
      <c r="D21" s="163"/>
      <c r="E21" s="583"/>
      <c r="F21" s="183"/>
      <c r="G21" s="591"/>
    </row>
    <row r="22" spans="1:11">
      <c r="E22" s="584"/>
      <c r="G22" s="592"/>
    </row>
    <row r="23" spans="1:11">
      <c r="E23" s="584"/>
      <c r="G23" s="592"/>
      <c r="H23" s="223"/>
      <c r="I23" s="223"/>
      <c r="J23" s="223"/>
      <c r="K23" s="223"/>
    </row>
    <row r="24" spans="1:11">
      <c r="E24" s="585"/>
      <c r="F24" s="225"/>
      <c r="G24" s="585"/>
      <c r="H24" s="223"/>
      <c r="I24" s="223"/>
      <c r="J24" s="223"/>
      <c r="K24" s="223"/>
    </row>
    <row r="25" spans="1:11" ht="22.5" customHeight="1">
      <c r="E25" s="1043" t="s">
        <v>511</v>
      </c>
      <c r="F25" s="1043"/>
      <c r="G25" s="1043"/>
      <c r="H25" s="933"/>
      <c r="I25" s="933"/>
      <c r="J25" s="933"/>
      <c r="K25" s="933"/>
    </row>
    <row r="26" spans="1:11" ht="15.6" customHeight="1">
      <c r="E26" s="1042" t="s">
        <v>417</v>
      </c>
      <c r="F26" s="1042"/>
      <c r="G26" s="1042"/>
      <c r="H26" s="223"/>
      <c r="I26" s="223"/>
      <c r="J26" s="223"/>
      <c r="K26" s="223"/>
    </row>
    <row r="27" spans="1:11" ht="12.75" customHeight="1"/>
    <row r="28" spans="1:11">
      <c r="E28" s="1031"/>
      <c r="F28" s="1031"/>
      <c r="G28" s="1031"/>
      <c r="H28" s="1031"/>
      <c r="I28" s="1031"/>
      <c r="J28" s="1031"/>
      <c r="K28" s="1031"/>
    </row>
  </sheetData>
  <mergeCells count="4">
    <mergeCell ref="E26:G26"/>
    <mergeCell ref="C7:C10"/>
    <mergeCell ref="E25:G25"/>
    <mergeCell ref="E28:K28"/>
  </mergeCells>
  <hyperlinks>
    <hyperlink ref="C4" location="Indice!A1" display="Indice!A1" xr:uid="{00000000-0004-0000-0600-000000000000}"/>
  </hyperlinks>
  <printOptions horizontalCentered="1" verticalCentered="1"/>
  <pageMargins left="0.78740157480314965" right="0.78740157480314965" top="0.98425196850393704" bottom="0.98425196850393704" header="0" footer="0"/>
  <pageSetup paperSize="9" scale="83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">
    <pageSetUpPr fitToPage="1"/>
  </sheetPr>
  <dimension ref="A1:J37"/>
  <sheetViews>
    <sheetView showGridLines="0" showRowColHeaders="0" zoomScaleNormal="100" workbookViewId="0">
      <selection activeCell="B2" sqref="B2"/>
    </sheetView>
  </sheetViews>
  <sheetFormatPr baseColWidth="10" defaultRowHeight="12.75"/>
  <cols>
    <col min="1" max="1" width="0.140625" style="237" customWidth="1"/>
    <col min="2" max="2" width="2.7109375" style="237" customWidth="1"/>
    <col min="3" max="3" width="23.7109375" style="237" customWidth="1"/>
    <col min="4" max="4" width="1.28515625" style="237" customWidth="1"/>
    <col min="5" max="5" width="58.85546875" style="237" customWidth="1"/>
    <col min="6" max="9" width="11.42578125" style="249"/>
    <col min="10" max="10" width="9.5703125" style="249" customWidth="1"/>
    <col min="11" max="256" width="11.42578125" style="249"/>
    <col min="257" max="257" width="0.140625" style="249" customWidth="1"/>
    <col min="258" max="258" width="2.7109375" style="249" customWidth="1"/>
    <col min="259" max="259" width="18.5703125" style="249" customWidth="1"/>
    <col min="260" max="260" width="1.28515625" style="249" customWidth="1"/>
    <col min="261" max="261" width="58.85546875" style="249" customWidth="1"/>
    <col min="262" max="263" width="11.42578125" style="249"/>
    <col min="264" max="264" width="2.140625" style="249" customWidth="1"/>
    <col min="265" max="265" width="11.42578125" style="249"/>
    <col min="266" max="266" width="9.5703125" style="249" customWidth="1"/>
    <col min="267" max="512" width="11.42578125" style="249"/>
    <col min="513" max="513" width="0.140625" style="249" customWidth="1"/>
    <col min="514" max="514" width="2.7109375" style="249" customWidth="1"/>
    <col min="515" max="515" width="18.5703125" style="249" customWidth="1"/>
    <col min="516" max="516" width="1.28515625" style="249" customWidth="1"/>
    <col min="517" max="517" width="58.85546875" style="249" customWidth="1"/>
    <col min="518" max="519" width="11.42578125" style="249"/>
    <col min="520" max="520" width="2.140625" style="249" customWidth="1"/>
    <col min="521" max="521" width="11.42578125" style="249"/>
    <col min="522" max="522" width="9.5703125" style="249" customWidth="1"/>
    <col min="523" max="768" width="11.42578125" style="249"/>
    <col min="769" max="769" width="0.140625" style="249" customWidth="1"/>
    <col min="770" max="770" width="2.7109375" style="249" customWidth="1"/>
    <col min="771" max="771" width="18.5703125" style="249" customWidth="1"/>
    <col min="772" max="772" width="1.28515625" style="249" customWidth="1"/>
    <col min="773" max="773" width="58.85546875" style="249" customWidth="1"/>
    <col min="774" max="775" width="11.42578125" style="249"/>
    <col min="776" max="776" width="2.140625" style="249" customWidth="1"/>
    <col min="777" max="777" width="11.42578125" style="249"/>
    <col min="778" max="778" width="9.5703125" style="249" customWidth="1"/>
    <col min="779" max="1024" width="11.42578125" style="249"/>
    <col min="1025" max="1025" width="0.140625" style="249" customWidth="1"/>
    <col min="1026" max="1026" width="2.7109375" style="249" customWidth="1"/>
    <col min="1027" max="1027" width="18.5703125" style="249" customWidth="1"/>
    <col min="1028" max="1028" width="1.28515625" style="249" customWidth="1"/>
    <col min="1029" max="1029" width="58.85546875" style="249" customWidth="1"/>
    <col min="1030" max="1031" width="11.42578125" style="249"/>
    <col min="1032" max="1032" width="2.140625" style="249" customWidth="1"/>
    <col min="1033" max="1033" width="11.42578125" style="249"/>
    <col min="1034" max="1034" width="9.5703125" style="249" customWidth="1"/>
    <col min="1035" max="1280" width="11.42578125" style="249"/>
    <col min="1281" max="1281" width="0.140625" style="249" customWidth="1"/>
    <col min="1282" max="1282" width="2.7109375" style="249" customWidth="1"/>
    <col min="1283" max="1283" width="18.5703125" style="249" customWidth="1"/>
    <col min="1284" max="1284" width="1.28515625" style="249" customWidth="1"/>
    <col min="1285" max="1285" width="58.85546875" style="249" customWidth="1"/>
    <col min="1286" max="1287" width="11.42578125" style="249"/>
    <col min="1288" max="1288" width="2.140625" style="249" customWidth="1"/>
    <col min="1289" max="1289" width="11.42578125" style="249"/>
    <col min="1290" max="1290" width="9.5703125" style="249" customWidth="1"/>
    <col min="1291" max="1536" width="11.42578125" style="249"/>
    <col min="1537" max="1537" width="0.140625" style="249" customWidth="1"/>
    <col min="1538" max="1538" width="2.7109375" style="249" customWidth="1"/>
    <col min="1539" max="1539" width="18.5703125" style="249" customWidth="1"/>
    <col min="1540" max="1540" width="1.28515625" style="249" customWidth="1"/>
    <col min="1541" max="1541" width="58.85546875" style="249" customWidth="1"/>
    <col min="1542" max="1543" width="11.42578125" style="249"/>
    <col min="1544" max="1544" width="2.140625" style="249" customWidth="1"/>
    <col min="1545" max="1545" width="11.42578125" style="249"/>
    <col min="1546" max="1546" width="9.5703125" style="249" customWidth="1"/>
    <col min="1547" max="1792" width="11.42578125" style="249"/>
    <col min="1793" max="1793" width="0.140625" style="249" customWidth="1"/>
    <col min="1794" max="1794" width="2.7109375" style="249" customWidth="1"/>
    <col min="1795" max="1795" width="18.5703125" style="249" customWidth="1"/>
    <col min="1796" max="1796" width="1.28515625" style="249" customWidth="1"/>
    <col min="1797" max="1797" width="58.85546875" style="249" customWidth="1"/>
    <col min="1798" max="1799" width="11.42578125" style="249"/>
    <col min="1800" max="1800" width="2.140625" style="249" customWidth="1"/>
    <col min="1801" max="1801" width="11.42578125" style="249"/>
    <col min="1802" max="1802" width="9.5703125" style="249" customWidth="1"/>
    <col min="1803" max="2048" width="11.42578125" style="249"/>
    <col min="2049" max="2049" width="0.140625" style="249" customWidth="1"/>
    <col min="2050" max="2050" width="2.7109375" style="249" customWidth="1"/>
    <col min="2051" max="2051" width="18.5703125" style="249" customWidth="1"/>
    <col min="2052" max="2052" width="1.28515625" style="249" customWidth="1"/>
    <col min="2053" max="2053" width="58.85546875" style="249" customWidth="1"/>
    <col min="2054" max="2055" width="11.42578125" style="249"/>
    <col min="2056" max="2056" width="2.140625" style="249" customWidth="1"/>
    <col min="2057" max="2057" width="11.42578125" style="249"/>
    <col min="2058" max="2058" width="9.5703125" style="249" customWidth="1"/>
    <col min="2059" max="2304" width="11.42578125" style="249"/>
    <col min="2305" max="2305" width="0.140625" style="249" customWidth="1"/>
    <col min="2306" max="2306" width="2.7109375" style="249" customWidth="1"/>
    <col min="2307" max="2307" width="18.5703125" style="249" customWidth="1"/>
    <col min="2308" max="2308" width="1.28515625" style="249" customWidth="1"/>
    <col min="2309" max="2309" width="58.85546875" style="249" customWidth="1"/>
    <col min="2310" max="2311" width="11.42578125" style="249"/>
    <col min="2312" max="2312" width="2.140625" style="249" customWidth="1"/>
    <col min="2313" max="2313" width="11.42578125" style="249"/>
    <col min="2314" max="2314" width="9.5703125" style="249" customWidth="1"/>
    <col min="2315" max="2560" width="11.42578125" style="249"/>
    <col min="2561" max="2561" width="0.140625" style="249" customWidth="1"/>
    <col min="2562" max="2562" width="2.7109375" style="249" customWidth="1"/>
    <col min="2563" max="2563" width="18.5703125" style="249" customWidth="1"/>
    <col min="2564" max="2564" width="1.28515625" style="249" customWidth="1"/>
    <col min="2565" max="2565" width="58.85546875" style="249" customWidth="1"/>
    <col min="2566" max="2567" width="11.42578125" style="249"/>
    <col min="2568" max="2568" width="2.140625" style="249" customWidth="1"/>
    <col min="2569" max="2569" width="11.42578125" style="249"/>
    <col min="2570" max="2570" width="9.5703125" style="249" customWidth="1"/>
    <col min="2571" max="2816" width="11.42578125" style="249"/>
    <col min="2817" max="2817" width="0.140625" style="249" customWidth="1"/>
    <col min="2818" max="2818" width="2.7109375" style="249" customWidth="1"/>
    <col min="2819" max="2819" width="18.5703125" style="249" customWidth="1"/>
    <col min="2820" max="2820" width="1.28515625" style="249" customWidth="1"/>
    <col min="2821" max="2821" width="58.85546875" style="249" customWidth="1"/>
    <col min="2822" max="2823" width="11.42578125" style="249"/>
    <col min="2824" max="2824" width="2.140625" style="249" customWidth="1"/>
    <col min="2825" max="2825" width="11.42578125" style="249"/>
    <col min="2826" max="2826" width="9.5703125" style="249" customWidth="1"/>
    <col min="2827" max="3072" width="11.42578125" style="249"/>
    <col min="3073" max="3073" width="0.140625" style="249" customWidth="1"/>
    <col min="3074" max="3074" width="2.7109375" style="249" customWidth="1"/>
    <col min="3075" max="3075" width="18.5703125" style="249" customWidth="1"/>
    <col min="3076" max="3076" width="1.28515625" style="249" customWidth="1"/>
    <col min="3077" max="3077" width="58.85546875" style="249" customWidth="1"/>
    <col min="3078" max="3079" width="11.42578125" style="249"/>
    <col min="3080" max="3080" width="2.140625" style="249" customWidth="1"/>
    <col min="3081" max="3081" width="11.42578125" style="249"/>
    <col min="3082" max="3082" width="9.5703125" style="249" customWidth="1"/>
    <col min="3083" max="3328" width="11.42578125" style="249"/>
    <col min="3329" max="3329" width="0.140625" style="249" customWidth="1"/>
    <col min="3330" max="3330" width="2.7109375" style="249" customWidth="1"/>
    <col min="3331" max="3331" width="18.5703125" style="249" customWidth="1"/>
    <col min="3332" max="3332" width="1.28515625" style="249" customWidth="1"/>
    <col min="3333" max="3333" width="58.85546875" style="249" customWidth="1"/>
    <col min="3334" max="3335" width="11.42578125" style="249"/>
    <col min="3336" max="3336" width="2.140625" style="249" customWidth="1"/>
    <col min="3337" max="3337" width="11.42578125" style="249"/>
    <col min="3338" max="3338" width="9.5703125" style="249" customWidth="1"/>
    <col min="3339" max="3584" width="11.42578125" style="249"/>
    <col min="3585" max="3585" width="0.140625" style="249" customWidth="1"/>
    <col min="3586" max="3586" width="2.7109375" style="249" customWidth="1"/>
    <col min="3587" max="3587" width="18.5703125" style="249" customWidth="1"/>
    <col min="3588" max="3588" width="1.28515625" style="249" customWidth="1"/>
    <col min="3589" max="3589" width="58.85546875" style="249" customWidth="1"/>
    <col min="3590" max="3591" width="11.42578125" style="249"/>
    <col min="3592" max="3592" width="2.140625" style="249" customWidth="1"/>
    <col min="3593" max="3593" width="11.42578125" style="249"/>
    <col min="3594" max="3594" width="9.5703125" style="249" customWidth="1"/>
    <col min="3595" max="3840" width="11.42578125" style="249"/>
    <col min="3841" max="3841" width="0.140625" style="249" customWidth="1"/>
    <col min="3842" max="3842" width="2.7109375" style="249" customWidth="1"/>
    <col min="3843" max="3843" width="18.5703125" style="249" customWidth="1"/>
    <col min="3844" max="3844" width="1.28515625" style="249" customWidth="1"/>
    <col min="3845" max="3845" width="58.85546875" style="249" customWidth="1"/>
    <col min="3846" max="3847" width="11.42578125" style="249"/>
    <col min="3848" max="3848" width="2.140625" style="249" customWidth="1"/>
    <col min="3849" max="3849" width="11.42578125" style="249"/>
    <col min="3850" max="3850" width="9.5703125" style="249" customWidth="1"/>
    <col min="3851" max="4096" width="11.42578125" style="249"/>
    <col min="4097" max="4097" width="0.140625" style="249" customWidth="1"/>
    <col min="4098" max="4098" width="2.7109375" style="249" customWidth="1"/>
    <col min="4099" max="4099" width="18.5703125" style="249" customWidth="1"/>
    <col min="4100" max="4100" width="1.28515625" style="249" customWidth="1"/>
    <col min="4101" max="4101" width="58.85546875" style="249" customWidth="1"/>
    <col min="4102" max="4103" width="11.42578125" style="249"/>
    <col min="4104" max="4104" width="2.140625" style="249" customWidth="1"/>
    <col min="4105" max="4105" width="11.42578125" style="249"/>
    <col min="4106" max="4106" width="9.5703125" style="249" customWidth="1"/>
    <col min="4107" max="4352" width="11.42578125" style="249"/>
    <col min="4353" max="4353" width="0.140625" style="249" customWidth="1"/>
    <col min="4354" max="4354" width="2.7109375" style="249" customWidth="1"/>
    <col min="4355" max="4355" width="18.5703125" style="249" customWidth="1"/>
    <col min="4356" max="4356" width="1.28515625" style="249" customWidth="1"/>
    <col min="4357" max="4357" width="58.85546875" style="249" customWidth="1"/>
    <col min="4358" max="4359" width="11.42578125" style="249"/>
    <col min="4360" max="4360" width="2.140625" style="249" customWidth="1"/>
    <col min="4361" max="4361" width="11.42578125" style="249"/>
    <col min="4362" max="4362" width="9.5703125" style="249" customWidth="1"/>
    <col min="4363" max="4608" width="11.42578125" style="249"/>
    <col min="4609" max="4609" width="0.140625" style="249" customWidth="1"/>
    <col min="4610" max="4610" width="2.7109375" style="249" customWidth="1"/>
    <col min="4611" max="4611" width="18.5703125" style="249" customWidth="1"/>
    <col min="4612" max="4612" width="1.28515625" style="249" customWidth="1"/>
    <col min="4613" max="4613" width="58.85546875" style="249" customWidth="1"/>
    <col min="4614" max="4615" width="11.42578125" style="249"/>
    <col min="4616" max="4616" width="2.140625" style="249" customWidth="1"/>
    <col min="4617" max="4617" width="11.42578125" style="249"/>
    <col min="4618" max="4618" width="9.5703125" style="249" customWidth="1"/>
    <col min="4619" max="4864" width="11.42578125" style="249"/>
    <col min="4865" max="4865" width="0.140625" style="249" customWidth="1"/>
    <col min="4866" max="4866" width="2.7109375" style="249" customWidth="1"/>
    <col min="4867" max="4867" width="18.5703125" style="249" customWidth="1"/>
    <col min="4868" max="4868" width="1.28515625" style="249" customWidth="1"/>
    <col min="4869" max="4869" width="58.85546875" style="249" customWidth="1"/>
    <col min="4870" max="4871" width="11.42578125" style="249"/>
    <col min="4872" max="4872" width="2.140625" style="249" customWidth="1"/>
    <col min="4873" max="4873" width="11.42578125" style="249"/>
    <col min="4874" max="4874" width="9.5703125" style="249" customWidth="1"/>
    <col min="4875" max="5120" width="11.42578125" style="249"/>
    <col min="5121" max="5121" width="0.140625" style="249" customWidth="1"/>
    <col min="5122" max="5122" width="2.7109375" style="249" customWidth="1"/>
    <col min="5123" max="5123" width="18.5703125" style="249" customWidth="1"/>
    <col min="5124" max="5124" width="1.28515625" style="249" customWidth="1"/>
    <col min="5125" max="5125" width="58.85546875" style="249" customWidth="1"/>
    <col min="5126" max="5127" width="11.42578125" style="249"/>
    <col min="5128" max="5128" width="2.140625" style="249" customWidth="1"/>
    <col min="5129" max="5129" width="11.42578125" style="249"/>
    <col min="5130" max="5130" width="9.5703125" style="249" customWidth="1"/>
    <col min="5131" max="5376" width="11.42578125" style="249"/>
    <col min="5377" max="5377" width="0.140625" style="249" customWidth="1"/>
    <col min="5378" max="5378" width="2.7109375" style="249" customWidth="1"/>
    <col min="5379" max="5379" width="18.5703125" style="249" customWidth="1"/>
    <col min="5380" max="5380" width="1.28515625" style="249" customWidth="1"/>
    <col min="5381" max="5381" width="58.85546875" style="249" customWidth="1"/>
    <col min="5382" max="5383" width="11.42578125" style="249"/>
    <col min="5384" max="5384" width="2.140625" style="249" customWidth="1"/>
    <col min="5385" max="5385" width="11.42578125" style="249"/>
    <col min="5386" max="5386" width="9.5703125" style="249" customWidth="1"/>
    <col min="5387" max="5632" width="11.42578125" style="249"/>
    <col min="5633" max="5633" width="0.140625" style="249" customWidth="1"/>
    <col min="5634" max="5634" width="2.7109375" style="249" customWidth="1"/>
    <col min="5635" max="5635" width="18.5703125" style="249" customWidth="1"/>
    <col min="5636" max="5636" width="1.28515625" style="249" customWidth="1"/>
    <col min="5637" max="5637" width="58.85546875" style="249" customWidth="1"/>
    <col min="5638" max="5639" width="11.42578125" style="249"/>
    <col min="5640" max="5640" width="2.140625" style="249" customWidth="1"/>
    <col min="5641" max="5641" width="11.42578125" style="249"/>
    <col min="5642" max="5642" width="9.5703125" style="249" customWidth="1"/>
    <col min="5643" max="5888" width="11.42578125" style="249"/>
    <col min="5889" max="5889" width="0.140625" style="249" customWidth="1"/>
    <col min="5890" max="5890" width="2.7109375" style="249" customWidth="1"/>
    <col min="5891" max="5891" width="18.5703125" style="249" customWidth="1"/>
    <col min="5892" max="5892" width="1.28515625" style="249" customWidth="1"/>
    <col min="5893" max="5893" width="58.85546875" style="249" customWidth="1"/>
    <col min="5894" max="5895" width="11.42578125" style="249"/>
    <col min="5896" max="5896" width="2.140625" style="249" customWidth="1"/>
    <col min="5897" max="5897" width="11.42578125" style="249"/>
    <col min="5898" max="5898" width="9.5703125" style="249" customWidth="1"/>
    <col min="5899" max="6144" width="11.42578125" style="249"/>
    <col min="6145" max="6145" width="0.140625" style="249" customWidth="1"/>
    <col min="6146" max="6146" width="2.7109375" style="249" customWidth="1"/>
    <col min="6147" max="6147" width="18.5703125" style="249" customWidth="1"/>
    <col min="6148" max="6148" width="1.28515625" style="249" customWidth="1"/>
    <col min="6149" max="6149" width="58.85546875" style="249" customWidth="1"/>
    <col min="6150" max="6151" width="11.42578125" style="249"/>
    <col min="6152" max="6152" width="2.140625" style="249" customWidth="1"/>
    <col min="6153" max="6153" width="11.42578125" style="249"/>
    <col min="6154" max="6154" width="9.5703125" style="249" customWidth="1"/>
    <col min="6155" max="6400" width="11.42578125" style="249"/>
    <col min="6401" max="6401" width="0.140625" style="249" customWidth="1"/>
    <col min="6402" max="6402" width="2.7109375" style="249" customWidth="1"/>
    <col min="6403" max="6403" width="18.5703125" style="249" customWidth="1"/>
    <col min="6404" max="6404" width="1.28515625" style="249" customWidth="1"/>
    <col min="6405" max="6405" width="58.85546875" style="249" customWidth="1"/>
    <col min="6406" max="6407" width="11.42578125" style="249"/>
    <col min="6408" max="6408" width="2.140625" style="249" customWidth="1"/>
    <col min="6409" max="6409" width="11.42578125" style="249"/>
    <col min="6410" max="6410" width="9.5703125" style="249" customWidth="1"/>
    <col min="6411" max="6656" width="11.42578125" style="249"/>
    <col min="6657" max="6657" width="0.140625" style="249" customWidth="1"/>
    <col min="6658" max="6658" width="2.7109375" style="249" customWidth="1"/>
    <col min="6659" max="6659" width="18.5703125" style="249" customWidth="1"/>
    <col min="6660" max="6660" width="1.28515625" style="249" customWidth="1"/>
    <col min="6661" max="6661" width="58.85546875" style="249" customWidth="1"/>
    <col min="6662" max="6663" width="11.42578125" style="249"/>
    <col min="6664" max="6664" width="2.140625" style="249" customWidth="1"/>
    <col min="6665" max="6665" width="11.42578125" style="249"/>
    <col min="6666" max="6666" width="9.5703125" style="249" customWidth="1"/>
    <col min="6667" max="6912" width="11.42578125" style="249"/>
    <col min="6913" max="6913" width="0.140625" style="249" customWidth="1"/>
    <col min="6914" max="6914" width="2.7109375" style="249" customWidth="1"/>
    <col min="6915" max="6915" width="18.5703125" style="249" customWidth="1"/>
    <col min="6916" max="6916" width="1.28515625" style="249" customWidth="1"/>
    <col min="6917" max="6917" width="58.85546875" style="249" customWidth="1"/>
    <col min="6918" max="6919" width="11.42578125" style="249"/>
    <col min="6920" max="6920" width="2.140625" style="249" customWidth="1"/>
    <col min="6921" max="6921" width="11.42578125" style="249"/>
    <col min="6922" max="6922" width="9.5703125" style="249" customWidth="1"/>
    <col min="6923" max="7168" width="11.42578125" style="249"/>
    <col min="7169" max="7169" width="0.140625" style="249" customWidth="1"/>
    <col min="7170" max="7170" width="2.7109375" style="249" customWidth="1"/>
    <col min="7171" max="7171" width="18.5703125" style="249" customWidth="1"/>
    <col min="7172" max="7172" width="1.28515625" style="249" customWidth="1"/>
    <col min="7173" max="7173" width="58.85546875" style="249" customWidth="1"/>
    <col min="7174" max="7175" width="11.42578125" style="249"/>
    <col min="7176" max="7176" width="2.140625" style="249" customWidth="1"/>
    <col min="7177" max="7177" width="11.42578125" style="249"/>
    <col min="7178" max="7178" width="9.5703125" style="249" customWidth="1"/>
    <col min="7179" max="7424" width="11.42578125" style="249"/>
    <col min="7425" max="7425" width="0.140625" style="249" customWidth="1"/>
    <col min="7426" max="7426" width="2.7109375" style="249" customWidth="1"/>
    <col min="7427" max="7427" width="18.5703125" style="249" customWidth="1"/>
    <col min="7428" max="7428" width="1.28515625" style="249" customWidth="1"/>
    <col min="7429" max="7429" width="58.85546875" style="249" customWidth="1"/>
    <col min="7430" max="7431" width="11.42578125" style="249"/>
    <col min="7432" max="7432" width="2.140625" style="249" customWidth="1"/>
    <col min="7433" max="7433" width="11.42578125" style="249"/>
    <col min="7434" max="7434" width="9.5703125" style="249" customWidth="1"/>
    <col min="7435" max="7680" width="11.42578125" style="249"/>
    <col min="7681" max="7681" width="0.140625" style="249" customWidth="1"/>
    <col min="7682" max="7682" width="2.7109375" style="249" customWidth="1"/>
    <col min="7683" max="7683" width="18.5703125" style="249" customWidth="1"/>
    <col min="7684" max="7684" width="1.28515625" style="249" customWidth="1"/>
    <col min="7685" max="7685" width="58.85546875" style="249" customWidth="1"/>
    <col min="7686" max="7687" width="11.42578125" style="249"/>
    <col min="7688" max="7688" width="2.140625" style="249" customWidth="1"/>
    <col min="7689" max="7689" width="11.42578125" style="249"/>
    <col min="7690" max="7690" width="9.5703125" style="249" customWidth="1"/>
    <col min="7691" max="7936" width="11.42578125" style="249"/>
    <col min="7937" max="7937" width="0.140625" style="249" customWidth="1"/>
    <col min="7938" max="7938" width="2.7109375" style="249" customWidth="1"/>
    <col min="7939" max="7939" width="18.5703125" style="249" customWidth="1"/>
    <col min="7940" max="7940" width="1.28515625" style="249" customWidth="1"/>
    <col min="7941" max="7941" width="58.85546875" style="249" customWidth="1"/>
    <col min="7942" max="7943" width="11.42578125" style="249"/>
    <col min="7944" max="7944" width="2.140625" style="249" customWidth="1"/>
    <col min="7945" max="7945" width="11.42578125" style="249"/>
    <col min="7946" max="7946" width="9.5703125" style="249" customWidth="1"/>
    <col min="7947" max="8192" width="11.42578125" style="249"/>
    <col min="8193" max="8193" width="0.140625" style="249" customWidth="1"/>
    <col min="8194" max="8194" width="2.7109375" style="249" customWidth="1"/>
    <col min="8195" max="8195" width="18.5703125" style="249" customWidth="1"/>
    <col min="8196" max="8196" width="1.28515625" style="249" customWidth="1"/>
    <col min="8197" max="8197" width="58.85546875" style="249" customWidth="1"/>
    <col min="8198" max="8199" width="11.42578125" style="249"/>
    <col min="8200" max="8200" width="2.140625" style="249" customWidth="1"/>
    <col min="8201" max="8201" width="11.42578125" style="249"/>
    <col min="8202" max="8202" width="9.5703125" style="249" customWidth="1"/>
    <col min="8203" max="8448" width="11.42578125" style="249"/>
    <col min="8449" max="8449" width="0.140625" style="249" customWidth="1"/>
    <col min="8450" max="8450" width="2.7109375" style="249" customWidth="1"/>
    <col min="8451" max="8451" width="18.5703125" style="249" customWidth="1"/>
    <col min="8452" max="8452" width="1.28515625" style="249" customWidth="1"/>
    <col min="8453" max="8453" width="58.85546875" style="249" customWidth="1"/>
    <col min="8454" max="8455" width="11.42578125" style="249"/>
    <col min="8456" max="8456" width="2.140625" style="249" customWidth="1"/>
    <col min="8457" max="8457" width="11.42578125" style="249"/>
    <col min="8458" max="8458" width="9.5703125" style="249" customWidth="1"/>
    <col min="8459" max="8704" width="11.42578125" style="249"/>
    <col min="8705" max="8705" width="0.140625" style="249" customWidth="1"/>
    <col min="8706" max="8706" width="2.7109375" style="249" customWidth="1"/>
    <col min="8707" max="8707" width="18.5703125" style="249" customWidth="1"/>
    <col min="8708" max="8708" width="1.28515625" style="249" customWidth="1"/>
    <col min="8709" max="8709" width="58.85546875" style="249" customWidth="1"/>
    <col min="8710" max="8711" width="11.42578125" style="249"/>
    <col min="8712" max="8712" width="2.140625" style="249" customWidth="1"/>
    <col min="8713" max="8713" width="11.42578125" style="249"/>
    <col min="8714" max="8714" width="9.5703125" style="249" customWidth="1"/>
    <col min="8715" max="8960" width="11.42578125" style="249"/>
    <col min="8961" max="8961" width="0.140625" style="249" customWidth="1"/>
    <col min="8962" max="8962" width="2.7109375" style="249" customWidth="1"/>
    <col min="8963" max="8963" width="18.5703125" style="249" customWidth="1"/>
    <col min="8964" max="8964" width="1.28515625" style="249" customWidth="1"/>
    <col min="8965" max="8965" width="58.85546875" style="249" customWidth="1"/>
    <col min="8966" max="8967" width="11.42578125" style="249"/>
    <col min="8968" max="8968" width="2.140625" style="249" customWidth="1"/>
    <col min="8969" max="8969" width="11.42578125" style="249"/>
    <col min="8970" max="8970" width="9.5703125" style="249" customWidth="1"/>
    <col min="8971" max="9216" width="11.42578125" style="249"/>
    <col min="9217" max="9217" width="0.140625" style="249" customWidth="1"/>
    <col min="9218" max="9218" width="2.7109375" style="249" customWidth="1"/>
    <col min="9219" max="9219" width="18.5703125" style="249" customWidth="1"/>
    <col min="9220" max="9220" width="1.28515625" style="249" customWidth="1"/>
    <col min="9221" max="9221" width="58.85546875" style="249" customWidth="1"/>
    <col min="9222" max="9223" width="11.42578125" style="249"/>
    <col min="9224" max="9224" width="2.140625" style="249" customWidth="1"/>
    <col min="9225" max="9225" width="11.42578125" style="249"/>
    <col min="9226" max="9226" width="9.5703125" style="249" customWidth="1"/>
    <col min="9227" max="9472" width="11.42578125" style="249"/>
    <col min="9473" max="9473" width="0.140625" style="249" customWidth="1"/>
    <col min="9474" max="9474" width="2.7109375" style="249" customWidth="1"/>
    <col min="9475" max="9475" width="18.5703125" style="249" customWidth="1"/>
    <col min="9476" max="9476" width="1.28515625" style="249" customWidth="1"/>
    <col min="9477" max="9477" width="58.85546875" style="249" customWidth="1"/>
    <col min="9478" max="9479" width="11.42578125" style="249"/>
    <col min="9480" max="9480" width="2.140625" style="249" customWidth="1"/>
    <col min="9481" max="9481" width="11.42578125" style="249"/>
    <col min="9482" max="9482" width="9.5703125" style="249" customWidth="1"/>
    <col min="9483" max="9728" width="11.42578125" style="249"/>
    <col min="9729" max="9729" width="0.140625" style="249" customWidth="1"/>
    <col min="9730" max="9730" width="2.7109375" style="249" customWidth="1"/>
    <col min="9731" max="9731" width="18.5703125" style="249" customWidth="1"/>
    <col min="9732" max="9732" width="1.28515625" style="249" customWidth="1"/>
    <col min="9733" max="9733" width="58.85546875" style="249" customWidth="1"/>
    <col min="9734" max="9735" width="11.42578125" style="249"/>
    <col min="9736" max="9736" width="2.140625" style="249" customWidth="1"/>
    <col min="9737" max="9737" width="11.42578125" style="249"/>
    <col min="9738" max="9738" width="9.5703125" style="249" customWidth="1"/>
    <col min="9739" max="9984" width="11.42578125" style="249"/>
    <col min="9985" max="9985" width="0.140625" style="249" customWidth="1"/>
    <col min="9986" max="9986" width="2.7109375" style="249" customWidth="1"/>
    <col min="9987" max="9987" width="18.5703125" style="249" customWidth="1"/>
    <col min="9988" max="9988" width="1.28515625" style="249" customWidth="1"/>
    <col min="9989" max="9989" width="58.85546875" style="249" customWidth="1"/>
    <col min="9990" max="9991" width="11.42578125" style="249"/>
    <col min="9992" max="9992" width="2.140625" style="249" customWidth="1"/>
    <col min="9993" max="9993" width="11.42578125" style="249"/>
    <col min="9994" max="9994" width="9.5703125" style="249" customWidth="1"/>
    <col min="9995" max="10240" width="11.42578125" style="249"/>
    <col min="10241" max="10241" width="0.140625" style="249" customWidth="1"/>
    <col min="10242" max="10242" width="2.7109375" style="249" customWidth="1"/>
    <col min="10243" max="10243" width="18.5703125" style="249" customWidth="1"/>
    <col min="10244" max="10244" width="1.28515625" style="249" customWidth="1"/>
    <col min="10245" max="10245" width="58.85546875" style="249" customWidth="1"/>
    <col min="10246" max="10247" width="11.42578125" style="249"/>
    <col min="10248" max="10248" width="2.140625" style="249" customWidth="1"/>
    <col min="10249" max="10249" width="11.42578125" style="249"/>
    <col min="10250" max="10250" width="9.5703125" style="249" customWidth="1"/>
    <col min="10251" max="10496" width="11.42578125" style="249"/>
    <col min="10497" max="10497" width="0.140625" style="249" customWidth="1"/>
    <col min="10498" max="10498" width="2.7109375" style="249" customWidth="1"/>
    <col min="10499" max="10499" width="18.5703125" style="249" customWidth="1"/>
    <col min="10500" max="10500" width="1.28515625" style="249" customWidth="1"/>
    <col min="10501" max="10501" width="58.85546875" style="249" customWidth="1"/>
    <col min="10502" max="10503" width="11.42578125" style="249"/>
    <col min="10504" max="10504" width="2.140625" style="249" customWidth="1"/>
    <col min="10505" max="10505" width="11.42578125" style="249"/>
    <col min="10506" max="10506" width="9.5703125" style="249" customWidth="1"/>
    <col min="10507" max="10752" width="11.42578125" style="249"/>
    <col min="10753" max="10753" width="0.140625" style="249" customWidth="1"/>
    <col min="10754" max="10754" width="2.7109375" style="249" customWidth="1"/>
    <col min="10755" max="10755" width="18.5703125" style="249" customWidth="1"/>
    <col min="10756" max="10756" width="1.28515625" style="249" customWidth="1"/>
    <col min="10757" max="10757" width="58.85546875" style="249" customWidth="1"/>
    <col min="10758" max="10759" width="11.42578125" style="249"/>
    <col min="10760" max="10760" width="2.140625" style="249" customWidth="1"/>
    <col min="10761" max="10761" width="11.42578125" style="249"/>
    <col min="10762" max="10762" width="9.5703125" style="249" customWidth="1"/>
    <col min="10763" max="11008" width="11.42578125" style="249"/>
    <col min="11009" max="11009" width="0.140625" style="249" customWidth="1"/>
    <col min="11010" max="11010" width="2.7109375" style="249" customWidth="1"/>
    <col min="11011" max="11011" width="18.5703125" style="249" customWidth="1"/>
    <col min="11012" max="11012" width="1.28515625" style="249" customWidth="1"/>
    <col min="11013" max="11013" width="58.85546875" style="249" customWidth="1"/>
    <col min="11014" max="11015" width="11.42578125" style="249"/>
    <col min="11016" max="11016" width="2.140625" style="249" customWidth="1"/>
    <col min="11017" max="11017" width="11.42578125" style="249"/>
    <col min="11018" max="11018" width="9.5703125" style="249" customWidth="1"/>
    <col min="11019" max="11264" width="11.42578125" style="249"/>
    <col min="11265" max="11265" width="0.140625" style="249" customWidth="1"/>
    <col min="11266" max="11266" width="2.7109375" style="249" customWidth="1"/>
    <col min="11267" max="11267" width="18.5703125" style="249" customWidth="1"/>
    <col min="11268" max="11268" width="1.28515625" style="249" customWidth="1"/>
    <col min="11269" max="11269" width="58.85546875" style="249" customWidth="1"/>
    <col min="11270" max="11271" width="11.42578125" style="249"/>
    <col min="11272" max="11272" width="2.140625" style="249" customWidth="1"/>
    <col min="11273" max="11273" width="11.42578125" style="249"/>
    <col min="11274" max="11274" width="9.5703125" style="249" customWidth="1"/>
    <col min="11275" max="11520" width="11.42578125" style="249"/>
    <col min="11521" max="11521" width="0.140625" style="249" customWidth="1"/>
    <col min="11522" max="11522" width="2.7109375" style="249" customWidth="1"/>
    <col min="11523" max="11523" width="18.5703125" style="249" customWidth="1"/>
    <col min="11524" max="11524" width="1.28515625" style="249" customWidth="1"/>
    <col min="11525" max="11525" width="58.85546875" style="249" customWidth="1"/>
    <col min="11526" max="11527" width="11.42578125" style="249"/>
    <col min="11528" max="11528" width="2.140625" style="249" customWidth="1"/>
    <col min="11529" max="11529" width="11.42578125" style="249"/>
    <col min="11530" max="11530" width="9.5703125" style="249" customWidth="1"/>
    <col min="11531" max="11776" width="11.42578125" style="249"/>
    <col min="11777" max="11777" width="0.140625" style="249" customWidth="1"/>
    <col min="11778" max="11778" width="2.7109375" style="249" customWidth="1"/>
    <col min="11779" max="11779" width="18.5703125" style="249" customWidth="1"/>
    <col min="11780" max="11780" width="1.28515625" style="249" customWidth="1"/>
    <col min="11781" max="11781" width="58.85546875" style="249" customWidth="1"/>
    <col min="11782" max="11783" width="11.42578125" style="249"/>
    <col min="11784" max="11784" width="2.140625" style="249" customWidth="1"/>
    <col min="11785" max="11785" width="11.42578125" style="249"/>
    <col min="11786" max="11786" width="9.5703125" style="249" customWidth="1"/>
    <col min="11787" max="12032" width="11.42578125" style="249"/>
    <col min="12033" max="12033" width="0.140625" style="249" customWidth="1"/>
    <col min="12034" max="12034" width="2.7109375" style="249" customWidth="1"/>
    <col min="12035" max="12035" width="18.5703125" style="249" customWidth="1"/>
    <col min="12036" max="12036" width="1.28515625" style="249" customWidth="1"/>
    <col min="12037" max="12037" width="58.85546875" style="249" customWidth="1"/>
    <col min="12038" max="12039" width="11.42578125" style="249"/>
    <col min="12040" max="12040" width="2.140625" style="249" customWidth="1"/>
    <col min="12041" max="12041" width="11.42578125" style="249"/>
    <col min="12042" max="12042" width="9.5703125" style="249" customWidth="1"/>
    <col min="12043" max="12288" width="11.42578125" style="249"/>
    <col min="12289" max="12289" width="0.140625" style="249" customWidth="1"/>
    <col min="12290" max="12290" width="2.7109375" style="249" customWidth="1"/>
    <col min="12291" max="12291" width="18.5703125" style="249" customWidth="1"/>
    <col min="12292" max="12292" width="1.28515625" style="249" customWidth="1"/>
    <col min="12293" max="12293" width="58.85546875" style="249" customWidth="1"/>
    <col min="12294" max="12295" width="11.42578125" style="249"/>
    <col min="12296" max="12296" width="2.140625" style="249" customWidth="1"/>
    <col min="12297" max="12297" width="11.42578125" style="249"/>
    <col min="12298" max="12298" width="9.5703125" style="249" customWidth="1"/>
    <col min="12299" max="12544" width="11.42578125" style="249"/>
    <col min="12545" max="12545" width="0.140625" style="249" customWidth="1"/>
    <col min="12546" max="12546" width="2.7109375" style="249" customWidth="1"/>
    <col min="12547" max="12547" width="18.5703125" style="249" customWidth="1"/>
    <col min="12548" max="12548" width="1.28515625" style="249" customWidth="1"/>
    <col min="12549" max="12549" width="58.85546875" style="249" customWidth="1"/>
    <col min="12550" max="12551" width="11.42578125" style="249"/>
    <col min="12552" max="12552" width="2.140625" style="249" customWidth="1"/>
    <col min="12553" max="12553" width="11.42578125" style="249"/>
    <col min="12554" max="12554" width="9.5703125" style="249" customWidth="1"/>
    <col min="12555" max="12800" width="11.42578125" style="249"/>
    <col min="12801" max="12801" width="0.140625" style="249" customWidth="1"/>
    <col min="12802" max="12802" width="2.7109375" style="249" customWidth="1"/>
    <col min="12803" max="12803" width="18.5703125" style="249" customWidth="1"/>
    <col min="12804" max="12804" width="1.28515625" style="249" customWidth="1"/>
    <col min="12805" max="12805" width="58.85546875" style="249" customWidth="1"/>
    <col min="12806" max="12807" width="11.42578125" style="249"/>
    <col min="12808" max="12808" width="2.140625" style="249" customWidth="1"/>
    <col min="12809" max="12809" width="11.42578125" style="249"/>
    <col min="12810" max="12810" width="9.5703125" style="249" customWidth="1"/>
    <col min="12811" max="13056" width="11.42578125" style="249"/>
    <col min="13057" max="13057" width="0.140625" style="249" customWidth="1"/>
    <col min="13058" max="13058" width="2.7109375" style="249" customWidth="1"/>
    <col min="13059" max="13059" width="18.5703125" style="249" customWidth="1"/>
    <col min="13060" max="13060" width="1.28515625" style="249" customWidth="1"/>
    <col min="13061" max="13061" width="58.85546875" style="249" customWidth="1"/>
    <col min="13062" max="13063" width="11.42578125" style="249"/>
    <col min="13064" max="13064" width="2.140625" style="249" customWidth="1"/>
    <col min="13065" max="13065" width="11.42578125" style="249"/>
    <col min="13066" max="13066" width="9.5703125" style="249" customWidth="1"/>
    <col min="13067" max="13312" width="11.42578125" style="249"/>
    <col min="13313" max="13313" width="0.140625" style="249" customWidth="1"/>
    <col min="13314" max="13314" width="2.7109375" style="249" customWidth="1"/>
    <col min="13315" max="13315" width="18.5703125" style="249" customWidth="1"/>
    <col min="13316" max="13316" width="1.28515625" style="249" customWidth="1"/>
    <col min="13317" max="13317" width="58.85546875" style="249" customWidth="1"/>
    <col min="13318" max="13319" width="11.42578125" style="249"/>
    <col min="13320" max="13320" width="2.140625" style="249" customWidth="1"/>
    <col min="13321" max="13321" width="11.42578125" style="249"/>
    <col min="13322" max="13322" width="9.5703125" style="249" customWidth="1"/>
    <col min="13323" max="13568" width="11.42578125" style="249"/>
    <col min="13569" max="13569" width="0.140625" style="249" customWidth="1"/>
    <col min="13570" max="13570" width="2.7109375" style="249" customWidth="1"/>
    <col min="13571" max="13571" width="18.5703125" style="249" customWidth="1"/>
    <col min="13572" max="13572" width="1.28515625" style="249" customWidth="1"/>
    <col min="13573" max="13573" width="58.85546875" style="249" customWidth="1"/>
    <col min="13574" max="13575" width="11.42578125" style="249"/>
    <col min="13576" max="13576" width="2.140625" style="249" customWidth="1"/>
    <col min="13577" max="13577" width="11.42578125" style="249"/>
    <col min="13578" max="13578" width="9.5703125" style="249" customWidth="1"/>
    <col min="13579" max="13824" width="11.42578125" style="249"/>
    <col min="13825" max="13825" width="0.140625" style="249" customWidth="1"/>
    <col min="13826" max="13826" width="2.7109375" style="249" customWidth="1"/>
    <col min="13827" max="13827" width="18.5703125" style="249" customWidth="1"/>
    <col min="13828" max="13828" width="1.28515625" style="249" customWidth="1"/>
    <col min="13829" max="13829" width="58.85546875" style="249" customWidth="1"/>
    <col min="13830" max="13831" width="11.42578125" style="249"/>
    <col min="13832" max="13832" width="2.140625" style="249" customWidth="1"/>
    <col min="13833" max="13833" width="11.42578125" style="249"/>
    <col min="13834" max="13834" width="9.5703125" style="249" customWidth="1"/>
    <col min="13835" max="14080" width="11.42578125" style="249"/>
    <col min="14081" max="14081" width="0.140625" style="249" customWidth="1"/>
    <col min="14082" max="14082" width="2.7109375" style="249" customWidth="1"/>
    <col min="14083" max="14083" width="18.5703125" style="249" customWidth="1"/>
    <col min="14084" max="14084" width="1.28515625" style="249" customWidth="1"/>
    <col min="14085" max="14085" width="58.85546875" style="249" customWidth="1"/>
    <col min="14086" max="14087" width="11.42578125" style="249"/>
    <col min="14088" max="14088" width="2.140625" style="249" customWidth="1"/>
    <col min="14089" max="14089" width="11.42578125" style="249"/>
    <col min="14090" max="14090" width="9.5703125" style="249" customWidth="1"/>
    <col min="14091" max="14336" width="11.42578125" style="249"/>
    <col min="14337" max="14337" width="0.140625" style="249" customWidth="1"/>
    <col min="14338" max="14338" width="2.7109375" style="249" customWidth="1"/>
    <col min="14339" max="14339" width="18.5703125" style="249" customWidth="1"/>
    <col min="14340" max="14340" width="1.28515625" style="249" customWidth="1"/>
    <col min="14341" max="14341" width="58.85546875" style="249" customWidth="1"/>
    <col min="14342" max="14343" width="11.42578125" style="249"/>
    <col min="14344" max="14344" width="2.140625" style="249" customWidth="1"/>
    <col min="14345" max="14345" width="11.42578125" style="249"/>
    <col min="14346" max="14346" width="9.5703125" style="249" customWidth="1"/>
    <col min="14347" max="14592" width="11.42578125" style="249"/>
    <col min="14593" max="14593" width="0.140625" style="249" customWidth="1"/>
    <col min="14594" max="14594" width="2.7109375" style="249" customWidth="1"/>
    <col min="14595" max="14595" width="18.5703125" style="249" customWidth="1"/>
    <col min="14596" max="14596" width="1.28515625" style="249" customWidth="1"/>
    <col min="14597" max="14597" width="58.85546875" style="249" customWidth="1"/>
    <col min="14598" max="14599" width="11.42578125" style="249"/>
    <col min="14600" max="14600" width="2.140625" style="249" customWidth="1"/>
    <col min="14601" max="14601" width="11.42578125" style="249"/>
    <col min="14602" max="14602" width="9.5703125" style="249" customWidth="1"/>
    <col min="14603" max="14848" width="11.42578125" style="249"/>
    <col min="14849" max="14849" width="0.140625" style="249" customWidth="1"/>
    <col min="14850" max="14850" width="2.7109375" style="249" customWidth="1"/>
    <col min="14851" max="14851" width="18.5703125" style="249" customWidth="1"/>
    <col min="14852" max="14852" width="1.28515625" style="249" customWidth="1"/>
    <col min="14853" max="14853" width="58.85546875" style="249" customWidth="1"/>
    <col min="14854" max="14855" width="11.42578125" style="249"/>
    <col min="14856" max="14856" width="2.140625" style="249" customWidth="1"/>
    <col min="14857" max="14857" width="11.42578125" style="249"/>
    <col min="14858" max="14858" width="9.5703125" style="249" customWidth="1"/>
    <col min="14859" max="15104" width="11.42578125" style="249"/>
    <col min="15105" max="15105" width="0.140625" style="249" customWidth="1"/>
    <col min="15106" max="15106" width="2.7109375" style="249" customWidth="1"/>
    <col min="15107" max="15107" width="18.5703125" style="249" customWidth="1"/>
    <col min="15108" max="15108" width="1.28515625" style="249" customWidth="1"/>
    <col min="15109" max="15109" width="58.85546875" style="249" customWidth="1"/>
    <col min="15110" max="15111" width="11.42578125" style="249"/>
    <col min="15112" max="15112" width="2.140625" style="249" customWidth="1"/>
    <col min="15113" max="15113" width="11.42578125" style="249"/>
    <col min="15114" max="15114" width="9.5703125" style="249" customWidth="1"/>
    <col min="15115" max="15360" width="11.42578125" style="249"/>
    <col min="15361" max="15361" width="0.140625" style="249" customWidth="1"/>
    <col min="15362" max="15362" width="2.7109375" style="249" customWidth="1"/>
    <col min="15363" max="15363" width="18.5703125" style="249" customWidth="1"/>
    <col min="15364" max="15364" width="1.28515625" style="249" customWidth="1"/>
    <col min="15365" max="15365" width="58.85546875" style="249" customWidth="1"/>
    <col min="15366" max="15367" width="11.42578125" style="249"/>
    <col min="15368" max="15368" width="2.140625" style="249" customWidth="1"/>
    <col min="15369" max="15369" width="11.42578125" style="249"/>
    <col min="15370" max="15370" width="9.5703125" style="249" customWidth="1"/>
    <col min="15371" max="15616" width="11.42578125" style="249"/>
    <col min="15617" max="15617" width="0.140625" style="249" customWidth="1"/>
    <col min="15618" max="15618" width="2.7109375" style="249" customWidth="1"/>
    <col min="15619" max="15619" width="18.5703125" style="249" customWidth="1"/>
    <col min="15620" max="15620" width="1.28515625" style="249" customWidth="1"/>
    <col min="15621" max="15621" width="58.85546875" style="249" customWidth="1"/>
    <col min="15622" max="15623" width="11.42578125" style="249"/>
    <col min="15624" max="15624" width="2.140625" style="249" customWidth="1"/>
    <col min="15625" max="15625" width="11.42578125" style="249"/>
    <col min="15626" max="15626" width="9.5703125" style="249" customWidth="1"/>
    <col min="15627" max="15872" width="11.42578125" style="249"/>
    <col min="15873" max="15873" width="0.140625" style="249" customWidth="1"/>
    <col min="15874" max="15874" width="2.7109375" style="249" customWidth="1"/>
    <col min="15875" max="15875" width="18.5703125" style="249" customWidth="1"/>
    <col min="15876" max="15876" width="1.28515625" style="249" customWidth="1"/>
    <col min="15877" max="15877" width="58.85546875" style="249" customWidth="1"/>
    <col min="15878" max="15879" width="11.42578125" style="249"/>
    <col min="15880" max="15880" width="2.140625" style="249" customWidth="1"/>
    <col min="15881" max="15881" width="11.42578125" style="249"/>
    <col min="15882" max="15882" width="9.5703125" style="249" customWidth="1"/>
    <col min="15883" max="16128" width="11.42578125" style="249"/>
    <col min="16129" max="16129" width="0.140625" style="249" customWidth="1"/>
    <col min="16130" max="16130" width="2.7109375" style="249" customWidth="1"/>
    <col min="16131" max="16131" width="18.5703125" style="249" customWidth="1"/>
    <col min="16132" max="16132" width="1.28515625" style="249" customWidth="1"/>
    <col min="16133" max="16133" width="58.85546875" style="249" customWidth="1"/>
    <col min="16134" max="16135" width="11.42578125" style="249"/>
    <col min="16136" max="16136" width="2.140625" style="249" customWidth="1"/>
    <col min="16137" max="16137" width="11.42578125" style="249"/>
    <col min="16138" max="16138" width="9.5703125" style="249" customWidth="1"/>
    <col min="16139" max="16384" width="11.42578125" style="249"/>
  </cols>
  <sheetData>
    <row r="1" spans="2:10" s="237" customFormat="1" ht="0.75" customHeight="1"/>
    <row r="2" spans="2:10" s="237" customFormat="1" ht="21" customHeight="1">
      <c r="E2" s="66" t="s">
        <v>36</v>
      </c>
    </row>
    <row r="3" spans="2:10" s="237" customFormat="1" ht="15" customHeight="1">
      <c r="E3" s="987" t="s">
        <v>559</v>
      </c>
    </row>
    <row r="4" spans="2:10" s="239" customFormat="1" ht="20.25" customHeight="1">
      <c r="B4" s="238"/>
      <c r="C4" s="6" t="str">
        <f>Indice!C4</f>
        <v>Producción de energía eléctrica</v>
      </c>
    </row>
    <row r="5" spans="2:10" s="239" customFormat="1" ht="12.75" customHeight="1">
      <c r="B5" s="238"/>
      <c r="C5" s="240"/>
      <c r="G5" s="258"/>
    </row>
    <row r="6" spans="2:10" s="239" customFormat="1" ht="13.5" customHeight="1">
      <c r="B6" s="238"/>
      <c r="C6" s="241"/>
      <c r="D6" s="242"/>
      <c r="E6" s="242"/>
    </row>
    <row r="7" spans="2:10" s="239" customFormat="1" ht="12.75" customHeight="1">
      <c r="B7" s="238"/>
      <c r="C7" s="1044" t="s">
        <v>568</v>
      </c>
      <c r="D7" s="242"/>
      <c r="E7" s="593"/>
      <c r="H7" s="243"/>
      <c r="I7" s="243"/>
    </row>
    <row r="8" spans="2:10" s="239" customFormat="1" ht="12.75" customHeight="1">
      <c r="B8" s="238"/>
      <c r="C8" s="1044"/>
      <c r="D8" s="242"/>
      <c r="E8" s="593"/>
      <c r="F8" s="243"/>
      <c r="G8" s="244"/>
      <c r="H8" s="245"/>
      <c r="I8" s="245"/>
      <c r="J8" s="246"/>
    </row>
    <row r="9" spans="2:10" s="239" customFormat="1" ht="12.75" customHeight="1">
      <c r="B9" s="238"/>
      <c r="C9" s="1044"/>
      <c r="D9" s="242"/>
      <c r="E9" s="593"/>
      <c r="F9" s="243"/>
      <c r="G9" s="244"/>
      <c r="H9" s="246"/>
      <c r="I9" s="246"/>
      <c r="J9" s="245"/>
    </row>
    <row r="10" spans="2:10" s="239" customFormat="1" ht="12.75" customHeight="1">
      <c r="B10" s="238"/>
      <c r="C10" s="347" t="s">
        <v>1</v>
      </c>
      <c r="D10" s="242"/>
      <c r="E10" s="593"/>
      <c r="F10" s="243"/>
      <c r="G10" s="244"/>
      <c r="H10" s="246"/>
      <c r="I10" s="246"/>
      <c r="J10" s="245"/>
    </row>
    <row r="11" spans="2:10" s="239" customFormat="1" ht="12.75" customHeight="1">
      <c r="B11" s="238"/>
      <c r="D11" s="242"/>
      <c r="E11" s="594"/>
      <c r="F11" s="243"/>
      <c r="G11" s="244"/>
      <c r="H11" s="246"/>
      <c r="I11" s="246"/>
      <c r="J11" s="245"/>
    </row>
    <row r="12" spans="2:10" s="239" customFormat="1" ht="12.75" customHeight="1">
      <c r="B12" s="238"/>
      <c r="D12" s="242"/>
      <c r="E12" s="594"/>
      <c r="F12" s="243"/>
      <c r="G12" s="244"/>
      <c r="H12" s="246"/>
      <c r="I12" s="246"/>
      <c r="J12" s="245"/>
    </row>
    <row r="13" spans="2:10" s="239" customFormat="1" ht="12.75" customHeight="1">
      <c r="B13" s="238"/>
      <c r="C13" s="247"/>
      <c r="D13" s="242"/>
      <c r="E13" s="594"/>
      <c r="F13" s="243"/>
      <c r="G13" s="244"/>
      <c r="H13" s="246"/>
      <c r="I13" s="246"/>
      <c r="J13" s="245"/>
    </row>
    <row r="14" spans="2:10" s="239" customFormat="1" ht="12.75" customHeight="1">
      <c r="B14" s="238"/>
      <c r="C14" s="247"/>
      <c r="D14" s="242"/>
      <c r="E14" s="594"/>
      <c r="F14" s="243"/>
      <c r="G14" s="244"/>
      <c r="H14" s="246"/>
      <c r="I14" s="246"/>
      <c r="J14" s="245"/>
    </row>
    <row r="15" spans="2:10" s="239" customFormat="1" ht="12.75" customHeight="1">
      <c r="B15" s="238"/>
      <c r="C15" s="247"/>
      <c r="D15" s="242"/>
      <c r="E15" s="594"/>
      <c r="F15" s="243"/>
      <c r="G15" s="244"/>
      <c r="H15" s="246"/>
      <c r="I15" s="246"/>
      <c r="J15" s="245"/>
    </row>
    <row r="16" spans="2:10" s="239" customFormat="1" ht="12.75" customHeight="1">
      <c r="B16" s="238"/>
      <c r="D16" s="242"/>
      <c r="E16" s="594"/>
      <c r="F16" s="243"/>
      <c r="G16" s="244"/>
      <c r="H16" s="246"/>
      <c r="I16" s="246"/>
      <c r="J16" s="245"/>
    </row>
    <row r="17" spans="2:10" s="239" customFormat="1" ht="12.75" customHeight="1">
      <c r="B17" s="238"/>
      <c r="D17" s="242"/>
      <c r="E17" s="594"/>
      <c r="F17" s="243"/>
      <c r="G17" s="244"/>
      <c r="H17" s="246"/>
      <c r="I17" s="246"/>
      <c r="J17" s="245"/>
    </row>
    <row r="18" spans="2:10" s="239" customFormat="1" ht="12.75" customHeight="1">
      <c r="B18" s="238"/>
      <c r="C18" s="247"/>
      <c r="D18" s="242"/>
      <c r="E18" s="594"/>
      <c r="F18" s="243"/>
      <c r="G18" s="244"/>
      <c r="H18" s="246"/>
      <c r="I18" s="246"/>
      <c r="J18" s="245"/>
    </row>
    <row r="19" spans="2:10" s="239" customFormat="1" ht="12.75" customHeight="1">
      <c r="B19" s="238"/>
      <c r="C19" s="241"/>
      <c r="D19" s="242"/>
      <c r="E19" s="594"/>
      <c r="F19" s="243"/>
      <c r="H19" s="246"/>
      <c r="I19" s="246"/>
      <c r="J19" s="245"/>
    </row>
    <row r="20" spans="2:10" s="239" customFormat="1" ht="12.75" customHeight="1">
      <c r="B20" s="238"/>
      <c r="C20" s="241"/>
      <c r="D20" s="242"/>
      <c r="E20" s="594"/>
      <c r="F20" s="243"/>
      <c r="H20" s="245"/>
      <c r="I20" s="245"/>
      <c r="J20" s="245"/>
    </row>
    <row r="21" spans="2:10" s="239" customFormat="1" ht="12.75" customHeight="1">
      <c r="B21" s="238"/>
      <c r="C21" s="241"/>
      <c r="D21" s="242"/>
      <c r="E21" s="594"/>
    </row>
    <row r="22" spans="2:10" ht="12.75" customHeight="1">
      <c r="C22" s="251"/>
      <c r="E22" s="763"/>
    </row>
    <row r="23" spans="2:10">
      <c r="C23" s="251"/>
      <c r="F23" s="243"/>
      <c r="H23" s="245"/>
      <c r="I23" s="245"/>
      <c r="J23" s="246"/>
    </row>
    <row r="24" spans="2:10">
      <c r="C24" s="251"/>
      <c r="F24" s="243"/>
      <c r="H24" s="245"/>
      <c r="I24" s="245"/>
      <c r="J24" s="246"/>
    </row>
    <row r="25" spans="2:10">
      <c r="C25" s="251"/>
      <c r="F25" s="243"/>
      <c r="H25" s="246"/>
      <c r="I25" s="246"/>
      <c r="J25" s="245"/>
    </row>
    <row r="26" spans="2:10">
      <c r="C26" s="251"/>
      <c r="F26" s="243"/>
      <c r="H26" s="246"/>
      <c r="I26" s="246"/>
      <c r="J26" s="245"/>
    </row>
    <row r="27" spans="2:10" ht="12.75" customHeight="1">
      <c r="F27" s="243"/>
      <c r="H27" s="246"/>
      <c r="I27" s="246"/>
      <c r="J27" s="245"/>
    </row>
    <row r="28" spans="2:10">
      <c r="F28" s="243"/>
      <c r="H28" s="246"/>
      <c r="I28" s="246"/>
      <c r="J28" s="245"/>
    </row>
    <row r="29" spans="2:10">
      <c r="F29" s="243"/>
      <c r="H29" s="246"/>
      <c r="I29" s="246"/>
      <c r="J29" s="245"/>
    </row>
    <row r="30" spans="2:10">
      <c r="F30" s="243"/>
      <c r="H30" s="246"/>
      <c r="I30" s="246"/>
      <c r="J30" s="245"/>
    </row>
    <row r="31" spans="2:10">
      <c r="F31" s="243"/>
      <c r="H31" s="246"/>
      <c r="I31" s="246"/>
      <c r="J31" s="245"/>
    </row>
    <row r="32" spans="2:10">
      <c r="F32" s="243"/>
      <c r="H32" s="246"/>
      <c r="I32" s="246"/>
      <c r="J32" s="245"/>
    </row>
    <row r="33" spans="5:10">
      <c r="F33" s="243"/>
      <c r="H33" s="246"/>
      <c r="I33" s="246"/>
      <c r="J33" s="245"/>
    </row>
    <row r="34" spans="5:10">
      <c r="F34" s="243"/>
      <c r="H34" s="246"/>
      <c r="I34" s="246"/>
      <c r="J34" s="245"/>
    </row>
    <row r="35" spans="5:10">
      <c r="F35" s="243"/>
      <c r="H35" s="246"/>
      <c r="I35" s="246"/>
      <c r="J35" s="245"/>
    </row>
    <row r="36" spans="5:10">
      <c r="F36" s="243"/>
      <c r="H36" s="246"/>
      <c r="I36" s="246"/>
      <c r="J36" s="245"/>
    </row>
    <row r="37" spans="5:10">
      <c r="E37" s="248"/>
    </row>
  </sheetData>
  <mergeCells count="1">
    <mergeCell ref="C7:C9"/>
  </mergeCells>
  <hyperlinks>
    <hyperlink ref="C4" location="Indice!A1" display="Indice!A1" xr:uid="{00000000-0004-0000-0700-000000000000}"/>
  </hyperlinks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2"/>
  <dimension ref="A1:K28"/>
  <sheetViews>
    <sheetView showGridLines="0" showRowColHeaders="0" zoomScaleNormal="100" workbookViewId="0">
      <selection activeCell="B2" sqref="B2"/>
    </sheetView>
  </sheetViews>
  <sheetFormatPr baseColWidth="10" defaultRowHeight="12.75"/>
  <cols>
    <col min="1" max="1" width="0.140625" style="219" customWidth="1"/>
    <col min="2" max="2" width="2.7109375" style="219" customWidth="1"/>
    <col min="3" max="3" width="23.7109375" style="219" customWidth="1"/>
    <col min="4" max="4" width="1.28515625" style="219" customWidth="1"/>
    <col min="5" max="5" width="105.7109375" style="219" customWidth="1"/>
    <col min="6" max="10" width="10.7109375" style="222" customWidth="1"/>
    <col min="11" max="256" width="11.42578125" style="222"/>
    <col min="257" max="257" width="0.140625" style="222" customWidth="1"/>
    <col min="258" max="258" width="2.7109375" style="222" customWidth="1"/>
    <col min="259" max="259" width="18.5703125" style="222" customWidth="1"/>
    <col min="260" max="260" width="1.28515625" style="222" customWidth="1"/>
    <col min="261" max="261" width="30.7109375" style="222" customWidth="1"/>
    <col min="262" max="266" width="10.7109375" style="222" customWidth="1"/>
    <col min="267" max="512" width="11.42578125" style="222"/>
    <col min="513" max="513" width="0.140625" style="222" customWidth="1"/>
    <col min="514" max="514" width="2.7109375" style="222" customWidth="1"/>
    <col min="515" max="515" width="18.5703125" style="222" customWidth="1"/>
    <col min="516" max="516" width="1.28515625" style="222" customWidth="1"/>
    <col min="517" max="517" width="30.7109375" style="222" customWidth="1"/>
    <col min="518" max="522" width="10.7109375" style="222" customWidth="1"/>
    <col min="523" max="768" width="11.42578125" style="222"/>
    <col min="769" max="769" width="0.140625" style="222" customWidth="1"/>
    <col min="770" max="770" width="2.7109375" style="222" customWidth="1"/>
    <col min="771" max="771" width="18.5703125" style="222" customWidth="1"/>
    <col min="772" max="772" width="1.28515625" style="222" customWidth="1"/>
    <col min="773" max="773" width="30.7109375" style="222" customWidth="1"/>
    <col min="774" max="778" width="10.7109375" style="222" customWidth="1"/>
    <col min="779" max="1024" width="11.42578125" style="222"/>
    <col min="1025" max="1025" width="0.140625" style="222" customWidth="1"/>
    <col min="1026" max="1026" width="2.7109375" style="222" customWidth="1"/>
    <col min="1027" max="1027" width="18.5703125" style="222" customWidth="1"/>
    <col min="1028" max="1028" width="1.28515625" style="222" customWidth="1"/>
    <col min="1029" max="1029" width="30.7109375" style="222" customWidth="1"/>
    <col min="1030" max="1034" width="10.7109375" style="222" customWidth="1"/>
    <col min="1035" max="1280" width="11.42578125" style="222"/>
    <col min="1281" max="1281" width="0.140625" style="222" customWidth="1"/>
    <col min="1282" max="1282" width="2.7109375" style="222" customWidth="1"/>
    <col min="1283" max="1283" width="18.5703125" style="222" customWidth="1"/>
    <col min="1284" max="1284" width="1.28515625" style="222" customWidth="1"/>
    <col min="1285" max="1285" width="30.7109375" style="222" customWidth="1"/>
    <col min="1286" max="1290" width="10.7109375" style="222" customWidth="1"/>
    <col min="1291" max="1536" width="11.42578125" style="222"/>
    <col min="1537" max="1537" width="0.140625" style="222" customWidth="1"/>
    <col min="1538" max="1538" width="2.7109375" style="222" customWidth="1"/>
    <col min="1539" max="1539" width="18.5703125" style="222" customWidth="1"/>
    <col min="1540" max="1540" width="1.28515625" style="222" customWidth="1"/>
    <col min="1541" max="1541" width="30.7109375" style="222" customWidth="1"/>
    <col min="1542" max="1546" width="10.7109375" style="222" customWidth="1"/>
    <col min="1547" max="1792" width="11.42578125" style="222"/>
    <col min="1793" max="1793" width="0.140625" style="222" customWidth="1"/>
    <col min="1794" max="1794" width="2.7109375" style="222" customWidth="1"/>
    <col min="1795" max="1795" width="18.5703125" style="222" customWidth="1"/>
    <col min="1796" max="1796" width="1.28515625" style="222" customWidth="1"/>
    <col min="1797" max="1797" width="30.7109375" style="222" customWidth="1"/>
    <col min="1798" max="1802" width="10.7109375" style="222" customWidth="1"/>
    <col min="1803" max="2048" width="11.42578125" style="222"/>
    <col min="2049" max="2049" width="0.140625" style="222" customWidth="1"/>
    <col min="2050" max="2050" width="2.7109375" style="222" customWidth="1"/>
    <col min="2051" max="2051" width="18.5703125" style="222" customWidth="1"/>
    <col min="2052" max="2052" width="1.28515625" style="222" customWidth="1"/>
    <col min="2053" max="2053" width="30.7109375" style="222" customWidth="1"/>
    <col min="2054" max="2058" width="10.7109375" style="222" customWidth="1"/>
    <col min="2059" max="2304" width="11.42578125" style="222"/>
    <col min="2305" max="2305" width="0.140625" style="222" customWidth="1"/>
    <col min="2306" max="2306" width="2.7109375" style="222" customWidth="1"/>
    <col min="2307" max="2307" width="18.5703125" style="222" customWidth="1"/>
    <col min="2308" max="2308" width="1.28515625" style="222" customWidth="1"/>
    <col min="2309" max="2309" width="30.7109375" style="222" customWidth="1"/>
    <col min="2310" max="2314" width="10.7109375" style="222" customWidth="1"/>
    <col min="2315" max="2560" width="11.42578125" style="222"/>
    <col min="2561" max="2561" width="0.140625" style="222" customWidth="1"/>
    <col min="2562" max="2562" width="2.7109375" style="222" customWidth="1"/>
    <col min="2563" max="2563" width="18.5703125" style="222" customWidth="1"/>
    <col min="2564" max="2564" width="1.28515625" style="222" customWidth="1"/>
    <col min="2565" max="2565" width="30.7109375" style="222" customWidth="1"/>
    <col min="2566" max="2570" width="10.7109375" style="222" customWidth="1"/>
    <col min="2571" max="2816" width="11.42578125" style="222"/>
    <col min="2817" max="2817" width="0.140625" style="222" customWidth="1"/>
    <col min="2818" max="2818" width="2.7109375" style="222" customWidth="1"/>
    <col min="2819" max="2819" width="18.5703125" style="222" customWidth="1"/>
    <col min="2820" max="2820" width="1.28515625" style="222" customWidth="1"/>
    <col min="2821" max="2821" width="30.7109375" style="222" customWidth="1"/>
    <col min="2822" max="2826" width="10.7109375" style="222" customWidth="1"/>
    <col min="2827" max="3072" width="11.42578125" style="222"/>
    <col min="3073" max="3073" width="0.140625" style="222" customWidth="1"/>
    <col min="3074" max="3074" width="2.7109375" style="222" customWidth="1"/>
    <col min="3075" max="3075" width="18.5703125" style="222" customWidth="1"/>
    <col min="3076" max="3076" width="1.28515625" style="222" customWidth="1"/>
    <col min="3077" max="3077" width="30.7109375" style="222" customWidth="1"/>
    <col min="3078" max="3082" width="10.7109375" style="222" customWidth="1"/>
    <col min="3083" max="3328" width="11.42578125" style="222"/>
    <col min="3329" max="3329" width="0.140625" style="222" customWidth="1"/>
    <col min="3330" max="3330" width="2.7109375" style="222" customWidth="1"/>
    <col min="3331" max="3331" width="18.5703125" style="222" customWidth="1"/>
    <col min="3332" max="3332" width="1.28515625" style="222" customWidth="1"/>
    <col min="3333" max="3333" width="30.7109375" style="222" customWidth="1"/>
    <col min="3334" max="3338" width="10.7109375" style="222" customWidth="1"/>
    <col min="3339" max="3584" width="11.42578125" style="222"/>
    <col min="3585" max="3585" width="0.140625" style="222" customWidth="1"/>
    <col min="3586" max="3586" width="2.7109375" style="222" customWidth="1"/>
    <col min="3587" max="3587" width="18.5703125" style="222" customWidth="1"/>
    <col min="3588" max="3588" width="1.28515625" style="222" customWidth="1"/>
    <col min="3589" max="3589" width="30.7109375" style="222" customWidth="1"/>
    <col min="3590" max="3594" width="10.7109375" style="222" customWidth="1"/>
    <col min="3595" max="3840" width="11.42578125" style="222"/>
    <col min="3841" max="3841" width="0.140625" style="222" customWidth="1"/>
    <col min="3842" max="3842" width="2.7109375" style="222" customWidth="1"/>
    <col min="3843" max="3843" width="18.5703125" style="222" customWidth="1"/>
    <col min="3844" max="3844" width="1.28515625" style="222" customWidth="1"/>
    <col min="3845" max="3845" width="30.7109375" style="222" customWidth="1"/>
    <col min="3846" max="3850" width="10.7109375" style="222" customWidth="1"/>
    <col min="3851" max="4096" width="11.42578125" style="222"/>
    <col min="4097" max="4097" width="0.140625" style="222" customWidth="1"/>
    <col min="4098" max="4098" width="2.7109375" style="222" customWidth="1"/>
    <col min="4099" max="4099" width="18.5703125" style="222" customWidth="1"/>
    <col min="4100" max="4100" width="1.28515625" style="222" customWidth="1"/>
    <col min="4101" max="4101" width="30.7109375" style="222" customWidth="1"/>
    <col min="4102" max="4106" width="10.7109375" style="222" customWidth="1"/>
    <col min="4107" max="4352" width="11.42578125" style="222"/>
    <col min="4353" max="4353" width="0.140625" style="222" customWidth="1"/>
    <col min="4354" max="4354" width="2.7109375" style="222" customWidth="1"/>
    <col min="4355" max="4355" width="18.5703125" style="222" customWidth="1"/>
    <col min="4356" max="4356" width="1.28515625" style="222" customWidth="1"/>
    <col min="4357" max="4357" width="30.7109375" style="222" customWidth="1"/>
    <col min="4358" max="4362" width="10.7109375" style="222" customWidth="1"/>
    <col min="4363" max="4608" width="11.42578125" style="222"/>
    <col min="4609" max="4609" width="0.140625" style="222" customWidth="1"/>
    <col min="4610" max="4610" width="2.7109375" style="222" customWidth="1"/>
    <col min="4611" max="4611" width="18.5703125" style="222" customWidth="1"/>
    <col min="4612" max="4612" width="1.28515625" style="222" customWidth="1"/>
    <col min="4613" max="4613" width="30.7109375" style="222" customWidth="1"/>
    <col min="4614" max="4618" width="10.7109375" style="222" customWidth="1"/>
    <col min="4619" max="4864" width="11.42578125" style="222"/>
    <col min="4865" max="4865" width="0.140625" style="222" customWidth="1"/>
    <col min="4866" max="4866" width="2.7109375" style="222" customWidth="1"/>
    <col min="4867" max="4867" width="18.5703125" style="222" customWidth="1"/>
    <col min="4868" max="4868" width="1.28515625" style="222" customWidth="1"/>
    <col min="4869" max="4869" width="30.7109375" style="222" customWidth="1"/>
    <col min="4870" max="4874" width="10.7109375" style="222" customWidth="1"/>
    <col min="4875" max="5120" width="11.42578125" style="222"/>
    <col min="5121" max="5121" width="0.140625" style="222" customWidth="1"/>
    <col min="5122" max="5122" width="2.7109375" style="222" customWidth="1"/>
    <col min="5123" max="5123" width="18.5703125" style="222" customWidth="1"/>
    <col min="5124" max="5124" width="1.28515625" style="222" customWidth="1"/>
    <col min="5125" max="5125" width="30.7109375" style="222" customWidth="1"/>
    <col min="5126" max="5130" width="10.7109375" style="222" customWidth="1"/>
    <col min="5131" max="5376" width="11.42578125" style="222"/>
    <col min="5377" max="5377" width="0.140625" style="222" customWidth="1"/>
    <col min="5378" max="5378" width="2.7109375" style="222" customWidth="1"/>
    <col min="5379" max="5379" width="18.5703125" style="222" customWidth="1"/>
    <col min="5380" max="5380" width="1.28515625" style="222" customWidth="1"/>
    <col min="5381" max="5381" width="30.7109375" style="222" customWidth="1"/>
    <col min="5382" max="5386" width="10.7109375" style="222" customWidth="1"/>
    <col min="5387" max="5632" width="11.42578125" style="222"/>
    <col min="5633" max="5633" width="0.140625" style="222" customWidth="1"/>
    <col min="5634" max="5634" width="2.7109375" style="222" customWidth="1"/>
    <col min="5635" max="5635" width="18.5703125" style="222" customWidth="1"/>
    <col min="5636" max="5636" width="1.28515625" style="222" customWidth="1"/>
    <col min="5637" max="5637" width="30.7109375" style="222" customWidth="1"/>
    <col min="5638" max="5642" width="10.7109375" style="222" customWidth="1"/>
    <col min="5643" max="5888" width="11.42578125" style="222"/>
    <col min="5889" max="5889" width="0.140625" style="222" customWidth="1"/>
    <col min="5890" max="5890" width="2.7109375" style="222" customWidth="1"/>
    <col min="5891" max="5891" width="18.5703125" style="222" customWidth="1"/>
    <col min="5892" max="5892" width="1.28515625" style="222" customWidth="1"/>
    <col min="5893" max="5893" width="30.7109375" style="222" customWidth="1"/>
    <col min="5894" max="5898" width="10.7109375" style="222" customWidth="1"/>
    <col min="5899" max="6144" width="11.42578125" style="222"/>
    <col min="6145" max="6145" width="0.140625" style="222" customWidth="1"/>
    <col min="6146" max="6146" width="2.7109375" style="222" customWidth="1"/>
    <col min="6147" max="6147" width="18.5703125" style="222" customWidth="1"/>
    <col min="6148" max="6148" width="1.28515625" style="222" customWidth="1"/>
    <col min="6149" max="6149" width="30.7109375" style="222" customWidth="1"/>
    <col min="6150" max="6154" width="10.7109375" style="222" customWidth="1"/>
    <col min="6155" max="6400" width="11.42578125" style="222"/>
    <col min="6401" max="6401" width="0.140625" style="222" customWidth="1"/>
    <col min="6402" max="6402" width="2.7109375" style="222" customWidth="1"/>
    <col min="6403" max="6403" width="18.5703125" style="222" customWidth="1"/>
    <col min="6404" max="6404" width="1.28515625" style="222" customWidth="1"/>
    <col min="6405" max="6405" width="30.7109375" style="222" customWidth="1"/>
    <col min="6406" max="6410" width="10.7109375" style="222" customWidth="1"/>
    <col min="6411" max="6656" width="11.42578125" style="222"/>
    <col min="6657" max="6657" width="0.140625" style="222" customWidth="1"/>
    <col min="6658" max="6658" width="2.7109375" style="222" customWidth="1"/>
    <col min="6659" max="6659" width="18.5703125" style="222" customWidth="1"/>
    <col min="6660" max="6660" width="1.28515625" style="222" customWidth="1"/>
    <col min="6661" max="6661" width="30.7109375" style="222" customWidth="1"/>
    <col min="6662" max="6666" width="10.7109375" style="222" customWidth="1"/>
    <col min="6667" max="6912" width="11.42578125" style="222"/>
    <col min="6913" max="6913" width="0.140625" style="222" customWidth="1"/>
    <col min="6914" max="6914" width="2.7109375" style="222" customWidth="1"/>
    <col min="6915" max="6915" width="18.5703125" style="222" customWidth="1"/>
    <col min="6916" max="6916" width="1.28515625" style="222" customWidth="1"/>
    <col min="6917" max="6917" width="30.7109375" style="222" customWidth="1"/>
    <col min="6918" max="6922" width="10.7109375" style="222" customWidth="1"/>
    <col min="6923" max="7168" width="11.42578125" style="222"/>
    <col min="7169" max="7169" width="0.140625" style="222" customWidth="1"/>
    <col min="7170" max="7170" width="2.7109375" style="222" customWidth="1"/>
    <col min="7171" max="7171" width="18.5703125" style="222" customWidth="1"/>
    <col min="7172" max="7172" width="1.28515625" style="222" customWidth="1"/>
    <col min="7173" max="7173" width="30.7109375" style="222" customWidth="1"/>
    <col min="7174" max="7178" width="10.7109375" style="222" customWidth="1"/>
    <col min="7179" max="7424" width="11.42578125" style="222"/>
    <col min="7425" max="7425" width="0.140625" style="222" customWidth="1"/>
    <col min="7426" max="7426" width="2.7109375" style="222" customWidth="1"/>
    <col min="7427" max="7427" width="18.5703125" style="222" customWidth="1"/>
    <col min="7428" max="7428" width="1.28515625" style="222" customWidth="1"/>
    <col min="7429" max="7429" width="30.7109375" style="222" customWidth="1"/>
    <col min="7430" max="7434" width="10.7109375" style="222" customWidth="1"/>
    <col min="7435" max="7680" width="11.42578125" style="222"/>
    <col min="7681" max="7681" width="0.140625" style="222" customWidth="1"/>
    <col min="7682" max="7682" width="2.7109375" style="222" customWidth="1"/>
    <col min="7683" max="7683" width="18.5703125" style="222" customWidth="1"/>
    <col min="7684" max="7684" width="1.28515625" style="222" customWidth="1"/>
    <col min="7685" max="7685" width="30.7109375" style="222" customWidth="1"/>
    <col min="7686" max="7690" width="10.7109375" style="222" customWidth="1"/>
    <col min="7691" max="7936" width="11.42578125" style="222"/>
    <col min="7937" max="7937" width="0.140625" style="222" customWidth="1"/>
    <col min="7938" max="7938" width="2.7109375" style="222" customWidth="1"/>
    <col min="7939" max="7939" width="18.5703125" style="222" customWidth="1"/>
    <col min="7940" max="7940" width="1.28515625" style="222" customWidth="1"/>
    <col min="7941" max="7941" width="30.7109375" style="222" customWidth="1"/>
    <col min="7942" max="7946" width="10.7109375" style="222" customWidth="1"/>
    <col min="7947" max="8192" width="11.42578125" style="222"/>
    <col min="8193" max="8193" width="0.140625" style="222" customWidth="1"/>
    <col min="8194" max="8194" width="2.7109375" style="222" customWidth="1"/>
    <col min="8195" max="8195" width="18.5703125" style="222" customWidth="1"/>
    <col min="8196" max="8196" width="1.28515625" style="222" customWidth="1"/>
    <col min="8197" max="8197" width="30.7109375" style="222" customWidth="1"/>
    <col min="8198" max="8202" width="10.7109375" style="222" customWidth="1"/>
    <col min="8203" max="8448" width="11.42578125" style="222"/>
    <col min="8449" max="8449" width="0.140625" style="222" customWidth="1"/>
    <col min="8450" max="8450" width="2.7109375" style="222" customWidth="1"/>
    <col min="8451" max="8451" width="18.5703125" style="222" customWidth="1"/>
    <col min="8452" max="8452" width="1.28515625" style="222" customWidth="1"/>
    <col min="8453" max="8453" width="30.7109375" style="222" customWidth="1"/>
    <col min="8454" max="8458" width="10.7109375" style="222" customWidth="1"/>
    <col min="8459" max="8704" width="11.42578125" style="222"/>
    <col min="8705" max="8705" width="0.140625" style="222" customWidth="1"/>
    <col min="8706" max="8706" width="2.7109375" style="222" customWidth="1"/>
    <col min="8707" max="8707" width="18.5703125" style="222" customWidth="1"/>
    <col min="8708" max="8708" width="1.28515625" style="222" customWidth="1"/>
    <col min="8709" max="8709" width="30.7109375" style="222" customWidth="1"/>
    <col min="8710" max="8714" width="10.7109375" style="222" customWidth="1"/>
    <col min="8715" max="8960" width="11.42578125" style="222"/>
    <col min="8961" max="8961" width="0.140625" style="222" customWidth="1"/>
    <col min="8962" max="8962" width="2.7109375" style="222" customWidth="1"/>
    <col min="8963" max="8963" width="18.5703125" style="222" customWidth="1"/>
    <col min="8964" max="8964" width="1.28515625" style="222" customWidth="1"/>
    <col min="8965" max="8965" width="30.7109375" style="222" customWidth="1"/>
    <col min="8966" max="8970" width="10.7109375" style="222" customWidth="1"/>
    <col min="8971" max="9216" width="11.42578125" style="222"/>
    <col min="9217" max="9217" width="0.140625" style="222" customWidth="1"/>
    <col min="9218" max="9218" width="2.7109375" style="222" customWidth="1"/>
    <col min="9219" max="9219" width="18.5703125" style="222" customWidth="1"/>
    <col min="9220" max="9220" width="1.28515625" style="222" customWidth="1"/>
    <col min="9221" max="9221" width="30.7109375" style="222" customWidth="1"/>
    <col min="9222" max="9226" width="10.7109375" style="222" customWidth="1"/>
    <col min="9227" max="9472" width="11.42578125" style="222"/>
    <col min="9473" max="9473" width="0.140625" style="222" customWidth="1"/>
    <col min="9474" max="9474" width="2.7109375" style="222" customWidth="1"/>
    <col min="9475" max="9475" width="18.5703125" style="222" customWidth="1"/>
    <col min="9476" max="9476" width="1.28515625" style="222" customWidth="1"/>
    <col min="9477" max="9477" width="30.7109375" style="222" customWidth="1"/>
    <col min="9478" max="9482" width="10.7109375" style="222" customWidth="1"/>
    <col min="9483" max="9728" width="11.42578125" style="222"/>
    <col min="9729" max="9729" width="0.140625" style="222" customWidth="1"/>
    <col min="9730" max="9730" width="2.7109375" style="222" customWidth="1"/>
    <col min="9731" max="9731" width="18.5703125" style="222" customWidth="1"/>
    <col min="9732" max="9732" width="1.28515625" style="222" customWidth="1"/>
    <col min="9733" max="9733" width="30.7109375" style="222" customWidth="1"/>
    <col min="9734" max="9738" width="10.7109375" style="222" customWidth="1"/>
    <col min="9739" max="9984" width="11.42578125" style="222"/>
    <col min="9985" max="9985" width="0.140625" style="222" customWidth="1"/>
    <col min="9986" max="9986" width="2.7109375" style="222" customWidth="1"/>
    <col min="9987" max="9987" width="18.5703125" style="222" customWidth="1"/>
    <col min="9988" max="9988" width="1.28515625" style="222" customWidth="1"/>
    <col min="9989" max="9989" width="30.7109375" style="222" customWidth="1"/>
    <col min="9990" max="9994" width="10.7109375" style="222" customWidth="1"/>
    <col min="9995" max="10240" width="11.42578125" style="222"/>
    <col min="10241" max="10241" width="0.140625" style="222" customWidth="1"/>
    <col min="10242" max="10242" width="2.7109375" style="222" customWidth="1"/>
    <col min="10243" max="10243" width="18.5703125" style="222" customWidth="1"/>
    <col min="10244" max="10244" width="1.28515625" style="222" customWidth="1"/>
    <col min="10245" max="10245" width="30.7109375" style="222" customWidth="1"/>
    <col min="10246" max="10250" width="10.7109375" style="222" customWidth="1"/>
    <col min="10251" max="10496" width="11.42578125" style="222"/>
    <col min="10497" max="10497" width="0.140625" style="222" customWidth="1"/>
    <col min="10498" max="10498" width="2.7109375" style="222" customWidth="1"/>
    <col min="10499" max="10499" width="18.5703125" style="222" customWidth="1"/>
    <col min="10500" max="10500" width="1.28515625" style="222" customWidth="1"/>
    <col min="10501" max="10501" width="30.7109375" style="222" customWidth="1"/>
    <col min="10502" max="10506" width="10.7109375" style="222" customWidth="1"/>
    <col min="10507" max="10752" width="11.42578125" style="222"/>
    <col min="10753" max="10753" width="0.140625" style="222" customWidth="1"/>
    <col min="10754" max="10754" width="2.7109375" style="222" customWidth="1"/>
    <col min="10755" max="10755" width="18.5703125" style="222" customWidth="1"/>
    <col min="10756" max="10756" width="1.28515625" style="222" customWidth="1"/>
    <col min="10757" max="10757" width="30.7109375" style="222" customWidth="1"/>
    <col min="10758" max="10762" width="10.7109375" style="222" customWidth="1"/>
    <col min="10763" max="11008" width="11.42578125" style="222"/>
    <col min="11009" max="11009" width="0.140625" style="222" customWidth="1"/>
    <col min="11010" max="11010" width="2.7109375" style="222" customWidth="1"/>
    <col min="11011" max="11011" width="18.5703125" style="222" customWidth="1"/>
    <col min="11012" max="11012" width="1.28515625" style="222" customWidth="1"/>
    <col min="11013" max="11013" width="30.7109375" style="222" customWidth="1"/>
    <col min="11014" max="11018" width="10.7109375" style="222" customWidth="1"/>
    <col min="11019" max="11264" width="11.42578125" style="222"/>
    <col min="11265" max="11265" width="0.140625" style="222" customWidth="1"/>
    <col min="11266" max="11266" width="2.7109375" style="222" customWidth="1"/>
    <col min="11267" max="11267" width="18.5703125" style="222" customWidth="1"/>
    <col min="11268" max="11268" width="1.28515625" style="222" customWidth="1"/>
    <col min="11269" max="11269" width="30.7109375" style="222" customWidth="1"/>
    <col min="11270" max="11274" width="10.7109375" style="222" customWidth="1"/>
    <col min="11275" max="11520" width="11.42578125" style="222"/>
    <col min="11521" max="11521" width="0.140625" style="222" customWidth="1"/>
    <col min="11522" max="11522" width="2.7109375" style="222" customWidth="1"/>
    <col min="11523" max="11523" width="18.5703125" style="222" customWidth="1"/>
    <col min="11524" max="11524" width="1.28515625" style="222" customWidth="1"/>
    <col min="11525" max="11525" width="30.7109375" style="222" customWidth="1"/>
    <col min="11526" max="11530" width="10.7109375" style="222" customWidth="1"/>
    <col min="11531" max="11776" width="11.42578125" style="222"/>
    <col min="11777" max="11777" width="0.140625" style="222" customWidth="1"/>
    <col min="11778" max="11778" width="2.7109375" style="222" customWidth="1"/>
    <col min="11779" max="11779" width="18.5703125" style="222" customWidth="1"/>
    <col min="11780" max="11780" width="1.28515625" style="222" customWidth="1"/>
    <col min="11781" max="11781" width="30.7109375" style="222" customWidth="1"/>
    <col min="11782" max="11786" width="10.7109375" style="222" customWidth="1"/>
    <col min="11787" max="12032" width="11.42578125" style="222"/>
    <col min="12033" max="12033" width="0.140625" style="222" customWidth="1"/>
    <col min="12034" max="12034" width="2.7109375" style="222" customWidth="1"/>
    <col min="12035" max="12035" width="18.5703125" style="222" customWidth="1"/>
    <col min="12036" max="12036" width="1.28515625" style="222" customWidth="1"/>
    <col min="12037" max="12037" width="30.7109375" style="222" customWidth="1"/>
    <col min="12038" max="12042" width="10.7109375" style="222" customWidth="1"/>
    <col min="12043" max="12288" width="11.42578125" style="222"/>
    <col min="12289" max="12289" width="0.140625" style="222" customWidth="1"/>
    <col min="12290" max="12290" width="2.7109375" style="222" customWidth="1"/>
    <col min="12291" max="12291" width="18.5703125" style="222" customWidth="1"/>
    <col min="12292" max="12292" width="1.28515625" style="222" customWidth="1"/>
    <col min="12293" max="12293" width="30.7109375" style="222" customWidth="1"/>
    <col min="12294" max="12298" width="10.7109375" style="222" customWidth="1"/>
    <col min="12299" max="12544" width="11.42578125" style="222"/>
    <col min="12545" max="12545" width="0.140625" style="222" customWidth="1"/>
    <col min="12546" max="12546" width="2.7109375" style="222" customWidth="1"/>
    <col min="12547" max="12547" width="18.5703125" style="222" customWidth="1"/>
    <col min="12548" max="12548" width="1.28515625" style="222" customWidth="1"/>
    <col min="12549" max="12549" width="30.7109375" style="222" customWidth="1"/>
    <col min="12550" max="12554" width="10.7109375" style="222" customWidth="1"/>
    <col min="12555" max="12800" width="11.42578125" style="222"/>
    <col min="12801" max="12801" width="0.140625" style="222" customWidth="1"/>
    <col min="12802" max="12802" width="2.7109375" style="222" customWidth="1"/>
    <col min="12803" max="12803" width="18.5703125" style="222" customWidth="1"/>
    <col min="12804" max="12804" width="1.28515625" style="222" customWidth="1"/>
    <col min="12805" max="12805" width="30.7109375" style="222" customWidth="1"/>
    <col min="12806" max="12810" width="10.7109375" style="222" customWidth="1"/>
    <col min="12811" max="13056" width="11.42578125" style="222"/>
    <col min="13057" max="13057" width="0.140625" style="222" customWidth="1"/>
    <col min="13058" max="13058" width="2.7109375" style="222" customWidth="1"/>
    <col min="13059" max="13059" width="18.5703125" style="222" customWidth="1"/>
    <col min="13060" max="13060" width="1.28515625" style="222" customWidth="1"/>
    <col min="13061" max="13061" width="30.7109375" style="222" customWidth="1"/>
    <col min="13062" max="13066" width="10.7109375" style="222" customWidth="1"/>
    <col min="13067" max="13312" width="11.42578125" style="222"/>
    <col min="13313" max="13313" width="0.140625" style="222" customWidth="1"/>
    <col min="13314" max="13314" width="2.7109375" style="222" customWidth="1"/>
    <col min="13315" max="13315" width="18.5703125" style="222" customWidth="1"/>
    <col min="13316" max="13316" width="1.28515625" style="222" customWidth="1"/>
    <col min="13317" max="13317" width="30.7109375" style="222" customWidth="1"/>
    <col min="13318" max="13322" width="10.7109375" style="222" customWidth="1"/>
    <col min="13323" max="13568" width="11.42578125" style="222"/>
    <col min="13569" max="13569" width="0.140625" style="222" customWidth="1"/>
    <col min="13570" max="13570" width="2.7109375" style="222" customWidth="1"/>
    <col min="13571" max="13571" width="18.5703125" style="222" customWidth="1"/>
    <col min="13572" max="13572" width="1.28515625" style="222" customWidth="1"/>
    <col min="13573" max="13573" width="30.7109375" style="222" customWidth="1"/>
    <col min="13574" max="13578" width="10.7109375" style="222" customWidth="1"/>
    <col min="13579" max="13824" width="11.42578125" style="222"/>
    <col min="13825" max="13825" width="0.140625" style="222" customWidth="1"/>
    <col min="13826" max="13826" width="2.7109375" style="222" customWidth="1"/>
    <col min="13827" max="13827" width="18.5703125" style="222" customWidth="1"/>
    <col min="13828" max="13828" width="1.28515625" style="222" customWidth="1"/>
    <col min="13829" max="13829" width="30.7109375" style="222" customWidth="1"/>
    <col min="13830" max="13834" width="10.7109375" style="222" customWidth="1"/>
    <col min="13835" max="14080" width="11.42578125" style="222"/>
    <col min="14081" max="14081" width="0.140625" style="222" customWidth="1"/>
    <col min="14082" max="14082" width="2.7109375" style="222" customWidth="1"/>
    <col min="14083" max="14083" width="18.5703125" style="222" customWidth="1"/>
    <col min="14084" max="14084" width="1.28515625" style="222" customWidth="1"/>
    <col min="14085" max="14085" width="30.7109375" style="222" customWidth="1"/>
    <col min="14086" max="14090" width="10.7109375" style="222" customWidth="1"/>
    <col min="14091" max="14336" width="11.42578125" style="222"/>
    <col min="14337" max="14337" width="0.140625" style="222" customWidth="1"/>
    <col min="14338" max="14338" width="2.7109375" style="222" customWidth="1"/>
    <col min="14339" max="14339" width="18.5703125" style="222" customWidth="1"/>
    <col min="14340" max="14340" width="1.28515625" style="222" customWidth="1"/>
    <col min="14341" max="14341" width="30.7109375" style="222" customWidth="1"/>
    <col min="14342" max="14346" width="10.7109375" style="222" customWidth="1"/>
    <col min="14347" max="14592" width="11.42578125" style="222"/>
    <col min="14593" max="14593" width="0.140625" style="222" customWidth="1"/>
    <col min="14594" max="14594" width="2.7109375" style="222" customWidth="1"/>
    <col min="14595" max="14595" width="18.5703125" style="222" customWidth="1"/>
    <col min="14596" max="14596" width="1.28515625" style="222" customWidth="1"/>
    <col min="14597" max="14597" width="30.7109375" style="222" customWidth="1"/>
    <col min="14598" max="14602" width="10.7109375" style="222" customWidth="1"/>
    <col min="14603" max="14848" width="11.42578125" style="222"/>
    <col min="14849" max="14849" width="0.140625" style="222" customWidth="1"/>
    <col min="14850" max="14850" width="2.7109375" style="222" customWidth="1"/>
    <col min="14851" max="14851" width="18.5703125" style="222" customWidth="1"/>
    <col min="14852" max="14852" width="1.28515625" style="222" customWidth="1"/>
    <col min="14853" max="14853" width="30.7109375" style="222" customWidth="1"/>
    <col min="14854" max="14858" width="10.7109375" style="222" customWidth="1"/>
    <col min="14859" max="15104" width="11.42578125" style="222"/>
    <col min="15105" max="15105" width="0.140625" style="222" customWidth="1"/>
    <col min="15106" max="15106" width="2.7109375" style="222" customWidth="1"/>
    <col min="15107" max="15107" width="18.5703125" style="222" customWidth="1"/>
    <col min="15108" max="15108" width="1.28515625" style="222" customWidth="1"/>
    <col min="15109" max="15109" width="30.7109375" style="222" customWidth="1"/>
    <col min="15110" max="15114" width="10.7109375" style="222" customWidth="1"/>
    <col min="15115" max="15360" width="11.42578125" style="222"/>
    <col min="15361" max="15361" width="0.140625" style="222" customWidth="1"/>
    <col min="15362" max="15362" width="2.7109375" style="222" customWidth="1"/>
    <col min="15363" max="15363" width="18.5703125" style="222" customWidth="1"/>
    <col min="15364" max="15364" width="1.28515625" style="222" customWidth="1"/>
    <col min="15365" max="15365" width="30.7109375" style="222" customWidth="1"/>
    <col min="15366" max="15370" width="10.7109375" style="222" customWidth="1"/>
    <col min="15371" max="15616" width="11.42578125" style="222"/>
    <col min="15617" max="15617" width="0.140625" style="222" customWidth="1"/>
    <col min="15618" max="15618" width="2.7109375" style="222" customWidth="1"/>
    <col min="15619" max="15619" width="18.5703125" style="222" customWidth="1"/>
    <col min="15620" max="15620" width="1.28515625" style="222" customWidth="1"/>
    <col min="15621" max="15621" width="30.7109375" style="222" customWidth="1"/>
    <col min="15622" max="15626" width="10.7109375" style="222" customWidth="1"/>
    <col min="15627" max="15872" width="11.42578125" style="222"/>
    <col min="15873" max="15873" width="0.140625" style="222" customWidth="1"/>
    <col min="15874" max="15874" width="2.7109375" style="222" customWidth="1"/>
    <col min="15875" max="15875" width="18.5703125" style="222" customWidth="1"/>
    <col min="15876" max="15876" width="1.28515625" style="222" customWidth="1"/>
    <col min="15877" max="15877" width="30.7109375" style="222" customWidth="1"/>
    <col min="15878" max="15882" width="10.7109375" style="222" customWidth="1"/>
    <col min="15883" max="16128" width="11.42578125" style="222"/>
    <col min="16129" max="16129" width="0.140625" style="222" customWidth="1"/>
    <col min="16130" max="16130" width="2.7109375" style="222" customWidth="1"/>
    <col min="16131" max="16131" width="18.5703125" style="222" customWidth="1"/>
    <col min="16132" max="16132" width="1.28515625" style="222" customWidth="1"/>
    <col min="16133" max="16133" width="30.7109375" style="222" customWidth="1"/>
    <col min="16134" max="16138" width="10.7109375" style="222" customWidth="1"/>
    <col min="16139" max="16384" width="11.42578125" style="222"/>
  </cols>
  <sheetData>
    <row r="1" spans="1:7" s="219" customFormat="1" ht="0.75" customHeight="1"/>
    <row r="2" spans="1:7" s="219" customFormat="1" ht="21" customHeight="1">
      <c r="B2" s="220"/>
      <c r="E2" s="66" t="s">
        <v>36</v>
      </c>
      <c r="F2" s="226"/>
      <c r="G2" s="226"/>
    </row>
    <row r="3" spans="1:7" s="219" customFormat="1" ht="15" customHeight="1">
      <c r="E3" s="987" t="s">
        <v>559</v>
      </c>
      <c r="F3" s="227"/>
      <c r="G3" s="227"/>
    </row>
    <row r="4" spans="1:7" s="160" customFormat="1" ht="20.25" customHeight="1">
      <c r="B4" s="159"/>
      <c r="C4" s="6" t="str">
        <f>Indice!C4</f>
        <v>Producción de energía eléctrica</v>
      </c>
    </row>
    <row r="5" spans="1:7" s="160" customFormat="1" ht="12.75" customHeight="1">
      <c r="B5" s="159"/>
      <c r="C5" s="221"/>
    </row>
    <row r="6" spans="1:7" s="160" customFormat="1" ht="13.5" customHeight="1">
      <c r="B6" s="159"/>
      <c r="C6" s="162"/>
      <c r="D6" s="163"/>
      <c r="E6" s="163"/>
    </row>
    <row r="7" spans="1:7" s="160" customFormat="1" ht="12.75" customHeight="1">
      <c r="B7" s="159"/>
      <c r="C7" s="1033" t="s">
        <v>576</v>
      </c>
      <c r="D7" s="163"/>
      <c r="E7" s="456"/>
    </row>
    <row r="8" spans="1:7" s="219" customFormat="1" ht="12.75" customHeight="1">
      <c r="A8" s="160"/>
      <c r="B8" s="159"/>
      <c r="C8" s="1033"/>
      <c r="D8" s="163"/>
      <c r="E8" s="456"/>
      <c r="F8" s="183"/>
      <c r="G8" s="183"/>
    </row>
    <row r="9" spans="1:7" s="219" customFormat="1" ht="12.75" customHeight="1">
      <c r="A9" s="160"/>
      <c r="B9" s="159"/>
      <c r="C9" s="1033"/>
      <c r="D9" s="163"/>
      <c r="E9" s="456"/>
      <c r="F9" s="183"/>
      <c r="G9" s="183"/>
    </row>
    <row r="10" spans="1:7" s="219" customFormat="1" ht="12.75" customHeight="1">
      <c r="A10" s="160"/>
      <c r="B10" s="159"/>
      <c r="C10" s="347" t="s">
        <v>1</v>
      </c>
      <c r="D10" s="163"/>
      <c r="E10" s="456"/>
      <c r="F10" s="183"/>
      <c r="G10" s="183"/>
    </row>
    <row r="11" spans="1:7" s="219" customFormat="1" ht="12.75" customHeight="1">
      <c r="A11" s="160"/>
      <c r="B11" s="159"/>
      <c r="D11" s="163"/>
      <c r="E11" s="583"/>
      <c r="F11" s="183"/>
      <c r="G11" s="183"/>
    </row>
    <row r="12" spans="1:7" s="219" customFormat="1" ht="12.75" customHeight="1">
      <c r="A12" s="160"/>
      <c r="B12" s="159"/>
      <c r="D12" s="163"/>
      <c r="E12" s="583"/>
      <c r="F12" s="183"/>
      <c r="G12" s="183"/>
    </row>
    <row r="13" spans="1:7" s="219" customFormat="1" ht="12.75" customHeight="1">
      <c r="A13" s="160"/>
      <c r="B13" s="159"/>
      <c r="C13" s="162"/>
      <c r="D13" s="163"/>
      <c r="E13" s="583"/>
      <c r="F13" s="183"/>
      <c r="G13" s="183"/>
    </row>
    <row r="14" spans="1:7" s="219" customFormat="1" ht="12.75" customHeight="1">
      <c r="A14" s="160"/>
      <c r="B14" s="159"/>
      <c r="C14" s="162"/>
      <c r="D14" s="163"/>
      <c r="E14" s="583"/>
      <c r="F14" s="183"/>
      <c r="G14" s="183"/>
    </row>
    <row r="15" spans="1:7" s="219" customFormat="1" ht="12.75" customHeight="1">
      <c r="A15" s="160"/>
      <c r="B15" s="159"/>
      <c r="C15" s="162"/>
      <c r="D15" s="163"/>
      <c r="E15" s="583"/>
      <c r="F15" s="183"/>
      <c r="G15" s="183"/>
    </row>
    <row r="16" spans="1:7" s="219" customFormat="1" ht="12.75" customHeight="1">
      <c r="A16" s="160"/>
      <c r="B16" s="159"/>
      <c r="C16" s="162"/>
      <c r="D16" s="163"/>
      <c r="E16" s="583"/>
      <c r="F16" s="183"/>
      <c r="G16" s="183"/>
    </row>
    <row r="17" spans="1:11" s="219" customFormat="1" ht="12.75" customHeight="1">
      <c r="A17" s="160"/>
      <c r="B17" s="159"/>
      <c r="C17" s="162"/>
      <c r="D17" s="163"/>
      <c r="E17" s="583"/>
      <c r="F17" s="183"/>
      <c r="G17" s="183"/>
    </row>
    <row r="18" spans="1:11" s="219" customFormat="1" ht="12.75" customHeight="1">
      <c r="A18" s="160"/>
      <c r="B18" s="159"/>
      <c r="C18" s="162"/>
      <c r="D18" s="163"/>
      <c r="E18" s="583"/>
      <c r="F18" s="183"/>
      <c r="G18" s="183"/>
    </row>
    <row r="19" spans="1:11" s="219" customFormat="1" ht="12.75" customHeight="1">
      <c r="A19" s="160"/>
      <c r="B19" s="159"/>
      <c r="C19" s="162"/>
      <c r="D19" s="163"/>
      <c r="E19" s="583"/>
      <c r="F19" s="183"/>
      <c r="G19" s="183"/>
    </row>
    <row r="20" spans="1:11" s="219" customFormat="1" ht="12.75" customHeight="1">
      <c r="A20" s="160"/>
      <c r="B20" s="159"/>
      <c r="C20" s="162"/>
      <c r="D20" s="163"/>
      <c r="E20" s="583"/>
      <c r="F20" s="183"/>
      <c r="G20" s="183"/>
    </row>
    <row r="21" spans="1:11" s="219" customFormat="1" ht="12.75" customHeight="1">
      <c r="A21" s="160"/>
      <c r="B21" s="159"/>
      <c r="C21" s="162"/>
      <c r="D21" s="163"/>
      <c r="E21" s="583"/>
      <c r="F21" s="183"/>
      <c r="G21" s="183"/>
    </row>
    <row r="22" spans="1:11">
      <c r="E22" s="584"/>
    </row>
    <row r="23" spans="1:11">
      <c r="E23" s="584"/>
      <c r="H23" s="223"/>
      <c r="I23" s="223"/>
      <c r="J23" s="223"/>
      <c r="K23" s="223"/>
    </row>
    <row r="24" spans="1:11">
      <c r="E24" s="585"/>
      <c r="F24" s="225"/>
      <c r="G24" s="225"/>
      <c r="H24" s="223"/>
      <c r="I24" s="223"/>
      <c r="J24" s="223"/>
      <c r="K24" s="223"/>
    </row>
    <row r="25" spans="1:11">
      <c r="F25" s="224"/>
      <c r="G25" s="224"/>
      <c r="H25" s="223"/>
      <c r="I25" s="223"/>
      <c r="J25" s="223"/>
      <c r="K25" s="223"/>
    </row>
    <row r="26" spans="1:11">
      <c r="F26" s="224"/>
      <c r="G26" s="224"/>
      <c r="H26" s="223"/>
      <c r="I26" s="223"/>
      <c r="J26" s="223"/>
      <c r="K26" s="223"/>
    </row>
    <row r="27" spans="1:11">
      <c r="E27" s="225"/>
      <c r="F27" s="225"/>
      <c r="G27" s="225"/>
      <c r="H27" s="223"/>
      <c r="I27" s="223"/>
      <c r="J27" s="223"/>
      <c r="K27" s="223"/>
    </row>
    <row r="28" spans="1:11">
      <c r="E28" s="225"/>
      <c r="F28" s="225"/>
      <c r="G28" s="225"/>
    </row>
  </sheetData>
  <mergeCells count="1">
    <mergeCell ref="C7:C9"/>
  </mergeCells>
  <hyperlinks>
    <hyperlink ref="C4" location="Indice!A1" display="Indice!A1" xr:uid="{00000000-0004-0000-0800-000000000000}"/>
  </hyperlinks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56</vt:i4>
      </vt:variant>
      <vt:variant>
        <vt:lpstr>Rangos con nombre</vt:lpstr>
      </vt:variant>
      <vt:variant>
        <vt:i4>58</vt:i4>
      </vt:variant>
    </vt:vector>
  </HeadingPairs>
  <TitlesOfParts>
    <vt:vector size="114" baseType="lpstr">
      <vt:lpstr>Indice</vt:lpstr>
      <vt:lpstr>C1</vt:lpstr>
      <vt:lpstr>C2</vt:lpstr>
      <vt:lpstr>C3</vt:lpstr>
      <vt:lpstr>C4</vt:lpstr>
      <vt:lpstr>C5</vt:lpstr>
      <vt:lpstr>C6</vt:lpstr>
      <vt:lpstr>C7</vt:lpstr>
      <vt:lpstr>C8</vt:lpstr>
      <vt:lpstr>C9</vt:lpstr>
      <vt:lpstr>C10</vt:lpstr>
      <vt:lpstr>C11</vt:lpstr>
      <vt:lpstr>C12</vt:lpstr>
      <vt:lpstr>C13</vt:lpstr>
      <vt:lpstr>C14</vt:lpstr>
      <vt:lpstr>C15</vt:lpstr>
      <vt:lpstr>C16</vt:lpstr>
      <vt:lpstr>C17</vt:lpstr>
      <vt:lpstr>C18</vt:lpstr>
      <vt:lpstr>C19</vt:lpstr>
      <vt:lpstr>C20</vt:lpstr>
      <vt:lpstr>C21</vt:lpstr>
      <vt:lpstr>C22</vt:lpstr>
      <vt:lpstr>C23</vt:lpstr>
      <vt:lpstr>C24</vt:lpstr>
      <vt:lpstr>C25</vt:lpstr>
      <vt:lpstr>C26</vt:lpstr>
      <vt:lpstr>C27</vt:lpstr>
      <vt:lpstr>C28</vt:lpstr>
      <vt:lpstr>C29</vt:lpstr>
      <vt:lpstr>C30</vt:lpstr>
      <vt:lpstr>C31</vt:lpstr>
      <vt:lpstr>C32</vt:lpstr>
      <vt:lpstr>C33</vt:lpstr>
      <vt:lpstr>C34</vt:lpstr>
      <vt:lpstr>C35</vt:lpstr>
      <vt:lpstr>C36</vt:lpstr>
      <vt:lpstr>C37</vt:lpstr>
      <vt:lpstr>C38</vt:lpstr>
      <vt:lpstr>C39</vt:lpstr>
      <vt:lpstr>C40</vt:lpstr>
      <vt:lpstr>C41</vt:lpstr>
      <vt:lpstr>C42</vt:lpstr>
      <vt:lpstr>C43</vt:lpstr>
      <vt:lpstr>C44</vt:lpstr>
      <vt:lpstr>C45</vt:lpstr>
      <vt:lpstr>C46</vt:lpstr>
      <vt:lpstr>C47</vt:lpstr>
      <vt:lpstr>C48</vt:lpstr>
      <vt:lpstr>C49</vt:lpstr>
      <vt:lpstr>C50</vt:lpstr>
      <vt:lpstr>C51</vt:lpstr>
      <vt:lpstr>C52</vt:lpstr>
      <vt:lpstr>Data 1</vt:lpstr>
      <vt:lpstr>Data 2</vt:lpstr>
      <vt:lpstr>Data 3</vt:lpstr>
      <vt:lpstr>'C1'!Área_de_impresión</vt:lpstr>
      <vt:lpstr>'C10'!Área_de_impresión</vt:lpstr>
      <vt:lpstr>'C11'!Área_de_impresión</vt:lpstr>
      <vt:lpstr>'C12'!Área_de_impresión</vt:lpstr>
      <vt:lpstr>'C13'!Área_de_impresión</vt:lpstr>
      <vt:lpstr>'C14'!Área_de_impresión</vt:lpstr>
      <vt:lpstr>'C15'!Área_de_impresión</vt:lpstr>
      <vt:lpstr>'C17'!Área_de_impresión</vt:lpstr>
      <vt:lpstr>'C18'!Área_de_impresión</vt:lpstr>
      <vt:lpstr>'C19'!Área_de_impresión</vt:lpstr>
      <vt:lpstr>'C2'!Área_de_impresión</vt:lpstr>
      <vt:lpstr>'C20'!Área_de_impresión</vt:lpstr>
      <vt:lpstr>'C21'!Área_de_impresión</vt:lpstr>
      <vt:lpstr>'C22'!Área_de_impresión</vt:lpstr>
      <vt:lpstr>'C23'!Área_de_impresión</vt:lpstr>
      <vt:lpstr>'C24'!Área_de_impresión</vt:lpstr>
      <vt:lpstr>'C25'!Área_de_impresión</vt:lpstr>
      <vt:lpstr>'C26'!Área_de_impresión</vt:lpstr>
      <vt:lpstr>'C27'!Área_de_impresión</vt:lpstr>
      <vt:lpstr>'C28'!Área_de_impresión</vt:lpstr>
      <vt:lpstr>'C29'!Área_de_impresión</vt:lpstr>
      <vt:lpstr>'C3'!Área_de_impresión</vt:lpstr>
      <vt:lpstr>'C30'!Área_de_impresión</vt:lpstr>
      <vt:lpstr>'C31'!Área_de_impresión</vt:lpstr>
      <vt:lpstr>'C32'!Área_de_impresión</vt:lpstr>
      <vt:lpstr>'C33'!Área_de_impresión</vt:lpstr>
      <vt:lpstr>'C34'!Área_de_impresión</vt:lpstr>
      <vt:lpstr>'C35'!Área_de_impresión</vt:lpstr>
      <vt:lpstr>'C36'!Área_de_impresión</vt:lpstr>
      <vt:lpstr>'C37'!Área_de_impresión</vt:lpstr>
      <vt:lpstr>'C38'!Área_de_impresión</vt:lpstr>
      <vt:lpstr>'C39'!Área_de_impresión</vt:lpstr>
      <vt:lpstr>'C4'!Área_de_impresión</vt:lpstr>
      <vt:lpstr>'C40'!Área_de_impresión</vt:lpstr>
      <vt:lpstr>'C41'!Área_de_impresión</vt:lpstr>
      <vt:lpstr>'C42'!Área_de_impresión</vt:lpstr>
      <vt:lpstr>'C43'!Área_de_impresión</vt:lpstr>
      <vt:lpstr>'C44'!Área_de_impresión</vt:lpstr>
      <vt:lpstr>'C45'!Área_de_impresión</vt:lpstr>
      <vt:lpstr>'C46'!Área_de_impresión</vt:lpstr>
      <vt:lpstr>'C47'!Área_de_impresión</vt:lpstr>
      <vt:lpstr>'C48'!Área_de_impresión</vt:lpstr>
      <vt:lpstr>'C49'!Área_de_impresión</vt:lpstr>
      <vt:lpstr>'C5'!Área_de_impresión</vt:lpstr>
      <vt:lpstr>'C50'!Área_de_impresión</vt:lpstr>
      <vt:lpstr>'C51'!Área_de_impresión</vt:lpstr>
      <vt:lpstr>'C52'!Área_de_impresión</vt:lpstr>
      <vt:lpstr>'C6'!Área_de_impresión</vt:lpstr>
      <vt:lpstr>'C7'!Área_de_impresión</vt:lpstr>
      <vt:lpstr>'C9'!Área_de_impresión</vt:lpstr>
      <vt:lpstr>'Data 1'!Área_de_impresión</vt:lpstr>
      <vt:lpstr>'Data 2'!Área_de_impresión</vt:lpstr>
      <vt:lpstr>'Data 3'!Área_de_impresión</vt:lpstr>
      <vt:lpstr>Indice!Área_de_impresión</vt:lpstr>
      <vt:lpstr>'C33'!Títulos_a_imprimir</vt:lpstr>
      <vt:lpstr>'C35'!Títulos_a_imprimir</vt:lpstr>
      <vt:lpstr>'C52'!Títulos_a_imprimir</vt:lpstr>
      <vt:lpstr>'Data 1'!Títulos_a_imprimir</vt:lpstr>
    </vt:vector>
  </TitlesOfParts>
  <Company>Red Eléctrica de España,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Operación del Sistema Eléctrico. Informe 1998 (7)</dc:title>
  <dc:creator>Red Eléctrica de España (www.ree.es)</dc:creator>
  <cp:lastModifiedBy>Sevilla Penas, Marta</cp:lastModifiedBy>
  <cp:lastPrinted>2017-05-30T09:31:21Z</cp:lastPrinted>
  <dcterms:created xsi:type="dcterms:W3CDTF">1999-09-27T10:22:29Z</dcterms:created>
  <dcterms:modified xsi:type="dcterms:W3CDTF">2021-06-16T15:24:03Z</dcterms:modified>
</cp:coreProperties>
</file>