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harts/chart11.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ml.chartshapes+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drawings/drawing31.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drawings/drawing34.xml" ContentType="application/vnd.openxmlformats-officedocument.drawing+xml"/>
  <Override PartName="/xl/charts/chart20.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1.xml" ContentType="application/vnd.openxmlformats-officedocument.drawingml.chart+xml"/>
  <Override PartName="/xl/drawings/drawing3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38.xml" ContentType="application/vnd.openxmlformats-officedocument.drawingml.chartshapes+xml"/>
  <Override PartName="/xl/charts/chart2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42.xml" ContentType="application/vnd.openxmlformats-officedocument.drawingml.chartshapes+xml"/>
  <Override PartName="/xl/charts/chart2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8.xml" ContentType="application/vnd.openxmlformats-officedocument.drawingml.chart+xml"/>
  <Override PartName="/xl/drawings/drawing45.xml" ContentType="application/vnd.openxmlformats-officedocument.drawingml.chartshapes+xml"/>
  <Override PartName="/xl/charts/chart29.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drawings/drawing48.xml" ContentType="application/vnd.openxmlformats-officedocument.drawing+xml"/>
  <Override PartName="/xl/charts/chart30.xml" ContentType="application/vnd.openxmlformats-officedocument.drawingml.chart+xml"/>
  <Override PartName="/xl/drawings/drawing49.xml" ContentType="application/vnd.openxmlformats-officedocument.drawingml.chartshapes+xml"/>
  <Override PartName="/xl/charts/chart31.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drawings/drawing52.xml" ContentType="application/vnd.openxmlformats-officedocument.drawingml.chartshapes+xml"/>
  <Override PartName="/xl/charts/chart33.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drawings/drawing55.xml" ContentType="application/vnd.openxmlformats-officedocument.drawing+xml"/>
  <Override PartName="/xl/charts/chart34.xml" ContentType="application/vnd.openxmlformats-officedocument.drawingml.chart+xml"/>
  <Override PartName="/xl/drawings/drawing56.xml" ContentType="application/vnd.openxmlformats-officedocument.drawingml.chartshapes+xml"/>
  <Override PartName="/xl/charts/chart35.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6.xml" ContentType="application/vnd.openxmlformats-officedocument.drawingml.chart+xml"/>
  <Override PartName="/xl/drawings/drawing59.xml" ContentType="application/vnd.openxmlformats-officedocument.drawing+xml"/>
  <Override PartName="/xl/drawings/drawing60.xml" ContentType="application/vnd.openxmlformats-officedocument.drawing+xml"/>
  <Override PartName="/xl/charts/chart37.xml" ContentType="application/vnd.openxmlformats-officedocument.drawingml.chart+xml"/>
  <Override PartName="/xl/drawings/drawing61.xml" ContentType="application/vnd.openxmlformats-officedocument.drawingml.chartshapes+xml"/>
  <Override PartName="/xl/charts/chart38.xml" ContentType="application/vnd.openxmlformats-officedocument.drawingml.chart+xml"/>
  <Override PartName="/xl/drawings/drawing62.xml" ContentType="application/vnd.openxmlformats-officedocument.drawing+xml"/>
  <Override PartName="/xl/charts/chart39.xml" ContentType="application/vnd.openxmlformats-officedocument.drawingml.chart+xml"/>
  <Override PartName="/xl/drawings/drawing63.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64.xml" ContentType="application/vnd.openxmlformats-officedocument.drawing+xml"/>
  <Override PartName="/xl/charts/chart42.xml" ContentType="application/vnd.openxmlformats-officedocument.drawingml.chart+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Anual\Informe Sistema Eléctrico\2020\"/>
    </mc:Choice>
  </mc:AlternateContent>
  <xr:revisionPtr revIDLastSave="0" documentId="13_ncr:1_{666EDFC7-F13A-4D5E-BCA9-EEDF609483E7}" xr6:coauthVersionLast="45" xr6:coauthVersionMax="45" xr10:uidLastSave="{00000000-0000-0000-0000-000000000000}"/>
  <bookViews>
    <workbookView xWindow="-120" yWindow="-120" windowWidth="29040" windowHeight="15840" tabRatio="808" xr2:uid="{00000000-000D-0000-FFFF-FFFF00000000}"/>
  </bookViews>
  <sheets>
    <sheet name="Indice" sheetId="1" r:id="rId1"/>
    <sheet name="C1" sheetId="2" r:id="rId2"/>
    <sheet name="C2" sheetId="3" r:id="rId3"/>
    <sheet name="C3" sheetId="10" r:id="rId4"/>
    <sheet name="C4" sheetId="26" r:id="rId5"/>
    <sheet name="C4.2" sheetId="51" r:id="rId6"/>
    <sheet name="C5" sheetId="6" r:id="rId7"/>
    <sheet name="C6" sheetId="7" r:id="rId8"/>
    <sheet name="C7" sheetId="46" r:id="rId9"/>
    <sheet name="C7.2" sheetId="52" r:id="rId10"/>
    <sheet name="C8" sheetId="8" r:id="rId11"/>
    <sheet name="C9" sheetId="9" r:id="rId12"/>
    <sheet name="C10" sheetId="37" r:id="rId13"/>
    <sheet name="C11" sheetId="12" r:id="rId14"/>
    <sheet name="C12" sheetId="13" r:id="rId15"/>
    <sheet name="C13" sheetId="41" r:id="rId16"/>
    <sheet name="C14" sheetId="35" r:id="rId17"/>
    <sheet name="C16" sheetId="11" r:id="rId18"/>
    <sheet name="C17" sheetId="14" r:id="rId19"/>
    <sheet name="C18" sheetId="15" r:id="rId20"/>
    <sheet name="C19" sheetId="38" r:id="rId21"/>
    <sheet name="C20" sheetId="16" r:id="rId22"/>
    <sheet name="C21" sheetId="17" r:id="rId23"/>
    <sheet name="C22" sheetId="18" r:id="rId24"/>
    <sheet name="C23" sheetId="40" r:id="rId25"/>
    <sheet name="C24" sheetId="20" r:id="rId26"/>
    <sheet name="C25" sheetId="21" r:id="rId27"/>
    <sheet name="C26" sheetId="39" r:id="rId28"/>
    <sheet name="C27" sheetId="22" r:id="rId29"/>
    <sheet name="C28" sheetId="23" r:id="rId30"/>
    <sheet name="C29" sheetId="48" r:id="rId31"/>
    <sheet name="C30" sheetId="30" r:id="rId32"/>
    <sheet name="C31" sheetId="28" r:id="rId33"/>
    <sheet name="C32" sheetId="44" r:id="rId34"/>
    <sheet name="C33" sheetId="32" r:id="rId35"/>
    <sheet name="C34" sheetId="49" r:id="rId36"/>
    <sheet name="Data 1" sheetId="24" r:id="rId37"/>
    <sheet name="Data 2" sheetId="25" r:id="rId38"/>
    <sheet name="Data 3" sheetId="27" r:id="rId39"/>
    <sheet name="Data 4" sheetId="47" r:id="rId40"/>
    <sheet name="Data 5" sheetId="45" r:id="rId41"/>
  </sheets>
  <definedNames>
    <definedName name="_xlnm._FilterDatabase" localSheetId="7" hidden="1">'C6'!$A$4:$A$386</definedName>
    <definedName name="_xlnm.Print_Area" localSheetId="1">'C1'!$A$1:$V$28</definedName>
    <definedName name="_xlnm.Print_Area" localSheetId="12">'C10'!$B$2:$F$25</definedName>
    <definedName name="_xlnm.Print_Area" localSheetId="13">'C11'!$A$1:$L$23</definedName>
    <definedName name="_xlnm.Print_Area" localSheetId="14">'C12'!$B$2:$F$26</definedName>
    <definedName name="_xlnm.Print_Area" localSheetId="15">'C13'!$B$2:$E$26</definedName>
    <definedName name="_xlnm.Print_Area" localSheetId="16">'C14'!$B$2:$F$41</definedName>
    <definedName name="_xlnm.Print_Area" localSheetId="17">'C16'!$B$2:$E$32</definedName>
    <definedName name="_xlnm.Print_Area" localSheetId="18">'C17'!$A$1:$T$25</definedName>
    <definedName name="_xlnm.Print_Area" localSheetId="19">'C18'!$A$1:$E$22</definedName>
    <definedName name="_xlnm.Print_Area" localSheetId="20">'C19'!$B$2:$E$26</definedName>
    <definedName name="_xlnm.Print_Area" localSheetId="2">'C2'!$A$1:$E$22</definedName>
    <definedName name="_xlnm.Print_Area" localSheetId="21">'C20'!$A$1:$E$25</definedName>
    <definedName name="_xlnm.Print_Area" localSheetId="22">'C21'!$A$1:$M$26</definedName>
    <definedName name="_xlnm.Print_Area" localSheetId="23">'C22'!$A$1:$E$25</definedName>
    <definedName name="_xlnm.Print_Area" localSheetId="24">'C23'!$B$2:$F$24</definedName>
    <definedName name="_xlnm.Print_Area" localSheetId="25">'C24'!$A$1:$J$24</definedName>
    <definedName name="_xlnm.Print_Area" localSheetId="26">'C25'!$A$1:$E$25</definedName>
    <definedName name="_xlnm.Print_Area" localSheetId="27">'C26'!$A$2:$E$28</definedName>
    <definedName name="_xlnm.Print_Area" localSheetId="28">'C27'!$A$1:$L$25</definedName>
    <definedName name="_xlnm.Print_Area" localSheetId="29">'C28'!$A$1:$E$25</definedName>
    <definedName name="_xlnm.Print_Area" localSheetId="3">'C3'!$A$1:$E$22</definedName>
    <definedName name="_xlnm.Print_Area" localSheetId="31">'C30'!$A$1:$J$23</definedName>
    <definedName name="_xlnm.Print_Area" localSheetId="32">'C31'!$B$2:$F$28</definedName>
    <definedName name="_xlnm.Print_Area" localSheetId="33">'C32'!$A$2:$F$25</definedName>
    <definedName name="_xlnm.Print_Area" localSheetId="34">'C33'!$A$1:$F$25</definedName>
    <definedName name="_xlnm.Print_Area" localSheetId="4">'C4'!$A$1:$E$22</definedName>
    <definedName name="_xlnm.Print_Area" localSheetId="5">'C4.2'!$A$1:$E$22</definedName>
    <definedName name="_xlnm.Print_Area" localSheetId="6">'C5'!$A$1:$I$29</definedName>
    <definedName name="_xlnm.Print_Area" localSheetId="7">'C6'!$A$1:$E$28</definedName>
    <definedName name="_xlnm.Print_Area" localSheetId="10">'C8'!$A$1:$J$23</definedName>
    <definedName name="_xlnm.Print_Area" localSheetId="11">'C9'!$A$1:$M$20</definedName>
    <definedName name="_xlnm.Print_Area" localSheetId="36">'Data 1'!$A$1:$Q$22</definedName>
    <definedName name="_xlnm.Print_Area" localSheetId="37">'Data 2'!$A$1:$I$750</definedName>
    <definedName name="_xlnm.Print_Area" localSheetId="38">'Data 3'!$A$1:$H$3</definedName>
    <definedName name="_xlnm.Print_Area" localSheetId="0">Indice!$A$1:$F$39</definedName>
    <definedName name="_xlnm.Print_Titles" localSheetId="37">'Data 2'!$1:$3</definedName>
    <definedName name="_xlnm.Print_Titles" localSheetId="38">'Data 3'!$1:$3</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7" i="25" l="1"/>
  <c r="G21" i="17" l="1"/>
  <c r="H21" i="17"/>
  <c r="G14" i="17"/>
  <c r="H14" i="17"/>
  <c r="G15" i="17"/>
  <c r="H15" i="17"/>
  <c r="G16" i="17"/>
  <c r="H16" i="17"/>
  <c r="G17" i="17"/>
  <c r="H17" i="17"/>
  <c r="G18" i="17"/>
  <c r="H18" i="17"/>
  <c r="G19" i="17"/>
  <c r="H19" i="17"/>
  <c r="G20" i="17"/>
  <c r="H20" i="17"/>
  <c r="G11" i="17"/>
  <c r="H11" i="17"/>
  <c r="G12" i="17"/>
  <c r="H12" i="17"/>
  <c r="G13" i="17"/>
  <c r="H13" i="17"/>
  <c r="H10" i="17"/>
  <c r="G10" i="17"/>
  <c r="L15" i="17"/>
  <c r="L16" i="17"/>
  <c r="L17" i="17"/>
  <c r="L18" i="17"/>
  <c r="L19" i="17"/>
  <c r="L20" i="17"/>
  <c r="L21" i="17"/>
  <c r="L11" i="17"/>
  <c r="L12" i="17"/>
  <c r="L13" i="17"/>
  <c r="L14" i="17"/>
  <c r="L10" i="17"/>
  <c r="I118" i="24" l="1"/>
  <c r="H249" i="25" l="1"/>
  <c r="I249" i="25"/>
  <c r="E717" i="25" l="1"/>
  <c r="P34" i="27" l="1"/>
  <c r="O34" i="27"/>
  <c r="N34" i="27"/>
  <c r="M34" i="27"/>
  <c r="L34" i="27"/>
  <c r="K34" i="27"/>
  <c r="J34" i="27"/>
  <c r="P33" i="27"/>
  <c r="P32" i="27"/>
  <c r="P31" i="27"/>
  <c r="P30" i="27"/>
  <c r="P29" i="27"/>
  <c r="P28" i="27"/>
  <c r="P27" i="27"/>
  <c r="P26" i="27"/>
  <c r="P25" i="27"/>
  <c r="P24" i="27"/>
  <c r="P23" i="27"/>
  <c r="P22" i="27"/>
  <c r="P19" i="27"/>
  <c r="O19" i="27"/>
  <c r="N19" i="27"/>
  <c r="M19" i="27"/>
  <c r="L19" i="27"/>
  <c r="K19" i="27"/>
  <c r="J19" i="27"/>
  <c r="P18" i="27"/>
  <c r="P17" i="27"/>
  <c r="P16" i="27"/>
  <c r="P15" i="27"/>
  <c r="P14" i="27"/>
  <c r="P13" i="27"/>
  <c r="P12" i="27"/>
  <c r="P11" i="27"/>
  <c r="P10" i="27"/>
  <c r="P9" i="27"/>
  <c r="P8" i="27"/>
  <c r="P7" i="27"/>
  <c r="D20" i="45" l="1" a="1"/>
  <c r="D24" i="45" s="1"/>
  <c r="D7" i="45" a="1"/>
  <c r="D8" i="45" s="1"/>
  <c r="C20" i="45" a="1"/>
  <c r="C25" i="45" s="1"/>
  <c r="C7" i="45" a="1"/>
  <c r="C7" i="45" s="1"/>
  <c r="D26" i="45" l="1"/>
  <c r="D31" i="45"/>
  <c r="D23" i="45"/>
  <c r="D30" i="45"/>
  <c r="D22" i="45"/>
  <c r="D29" i="45"/>
  <c r="D21" i="45"/>
  <c r="D28" i="45"/>
  <c r="D20" i="45"/>
  <c r="D27" i="45"/>
  <c r="D25" i="45"/>
  <c r="D15" i="45"/>
  <c r="D7" i="45"/>
  <c r="D14" i="45"/>
  <c r="D13" i="45"/>
  <c r="D12" i="45"/>
  <c r="D11" i="45"/>
  <c r="D18" i="45"/>
  <c r="D10" i="45"/>
  <c r="D17" i="45"/>
  <c r="D9" i="45"/>
  <c r="D16" i="45"/>
  <c r="C26" i="45"/>
  <c r="C24" i="45"/>
  <c r="C31" i="45"/>
  <c r="C23" i="45"/>
  <c r="C30" i="45"/>
  <c r="C22" i="45"/>
  <c r="C29" i="45"/>
  <c r="C21" i="45"/>
  <c r="C28" i="45"/>
  <c r="C20" i="45"/>
  <c r="C27" i="45"/>
  <c r="C14" i="45"/>
  <c r="C13" i="45"/>
  <c r="C12" i="45"/>
  <c r="C11" i="45"/>
  <c r="C18" i="45"/>
  <c r="C10" i="45"/>
  <c r="C17" i="45"/>
  <c r="C9" i="45"/>
  <c r="C16" i="45"/>
  <c r="C8" i="45"/>
  <c r="C15" i="45"/>
  <c r="K118" i="24" l="1"/>
  <c r="H118" i="24"/>
  <c r="H248" i="25" l="1"/>
  <c r="H259" i="25"/>
  <c r="H258" i="25"/>
  <c r="H257" i="25"/>
  <c r="H256" i="25"/>
  <c r="H255" i="25"/>
  <c r="H254" i="25"/>
  <c r="H253" i="25"/>
  <c r="H252" i="25"/>
  <c r="H251" i="25"/>
  <c r="I251" i="25" s="1"/>
  <c r="H250" i="25"/>
  <c r="I248" i="25" l="1"/>
  <c r="H260" i="25"/>
  <c r="F49" i="47"/>
  <c r="F50" i="47"/>
  <c r="F51" i="47"/>
  <c r="F52" i="47"/>
  <c r="F53" i="47"/>
  <c r="F54" i="47"/>
  <c r="F55" i="47"/>
  <c r="F56" i="47"/>
  <c r="F57" i="47"/>
  <c r="F58" i="47"/>
  <c r="F59" i="47"/>
  <c r="F60" i="47"/>
  <c r="E25" i="25" l="1"/>
  <c r="G121" i="25"/>
  <c r="L20" i="45" l="1"/>
  <c r="E18" i="45"/>
  <c r="E17" i="45"/>
  <c r="E16" i="45"/>
  <c r="E15" i="45"/>
  <c r="E14" i="45"/>
  <c r="E13" i="45"/>
  <c r="E12" i="45"/>
  <c r="E11" i="45"/>
  <c r="E10" i="45"/>
  <c r="E9" i="45"/>
  <c r="E8" i="45"/>
  <c r="E7" i="45"/>
  <c r="D102" i="25"/>
  <c r="L22" i="12" l="1"/>
  <c r="G157" i="25" l="1"/>
  <c r="K76" i="25" l="1"/>
  <c r="K77" i="25"/>
  <c r="K78" i="25"/>
  <c r="K79" i="25"/>
  <c r="K80" i="25"/>
  <c r="K81" i="25"/>
  <c r="K82" i="25"/>
  <c r="K83" i="25"/>
  <c r="K84" i="25"/>
  <c r="K85" i="25"/>
  <c r="K86" i="25"/>
  <c r="K75" i="25"/>
  <c r="J87" i="25"/>
  <c r="F195" i="25" l="1"/>
  <c r="L109" i="25"/>
  <c r="J127" i="25" l="1"/>
  <c r="J128" i="25"/>
  <c r="J129" i="25"/>
  <c r="J130" i="25"/>
  <c r="J131" i="25"/>
  <c r="J132" i="25"/>
  <c r="J133" i="25"/>
  <c r="J134" i="25"/>
  <c r="J135" i="25"/>
  <c r="J136" i="25"/>
  <c r="J137" i="25"/>
  <c r="J138" i="25"/>
  <c r="D189" i="25"/>
  <c r="L110" i="25"/>
  <c r="L111" i="25"/>
  <c r="L112" i="25"/>
  <c r="L113" i="25"/>
  <c r="L114" i="25"/>
  <c r="L115" i="25"/>
  <c r="L116" i="25"/>
  <c r="L117" i="25"/>
  <c r="L118" i="25"/>
  <c r="L119" i="25"/>
  <c r="L120" i="25"/>
  <c r="E26" i="25" l="1"/>
  <c r="E27" i="25"/>
  <c r="E28" i="25"/>
  <c r="E29" i="25"/>
  <c r="F25" i="25"/>
  <c r="F26" i="25"/>
  <c r="F27" i="25"/>
  <c r="F28" i="25"/>
  <c r="F29" i="25"/>
  <c r="L7" i="45"/>
  <c r="L8" i="45" s="1"/>
  <c r="F30" i="25" l="1"/>
  <c r="E30" i="25"/>
  <c r="L9" i="45" l="1"/>
  <c r="L10" i="45" s="1"/>
  <c r="L11" i="45" s="1"/>
  <c r="L12" i="45" s="1"/>
  <c r="L13" i="45" s="1"/>
  <c r="L14" i="45" s="1"/>
  <c r="L15" i="45" s="1"/>
  <c r="L16" i="45" s="1"/>
  <c r="L17" i="45" s="1"/>
  <c r="L18" i="45" s="1"/>
  <c r="E21" i="45"/>
  <c r="E22" i="45"/>
  <c r="E23" i="45"/>
  <c r="E24" i="45"/>
  <c r="E25" i="45"/>
  <c r="E26" i="45"/>
  <c r="E27" i="45"/>
  <c r="E28" i="45"/>
  <c r="E29" i="45"/>
  <c r="E30" i="45"/>
  <c r="E31" i="45"/>
  <c r="E20" i="45"/>
  <c r="Q72" i="24"/>
  <c r="I259" i="25" l="1"/>
  <c r="I258" i="25"/>
  <c r="I257" i="25"/>
  <c r="I256" i="25"/>
  <c r="I255" i="25"/>
  <c r="I254" i="25"/>
  <c r="I253" i="25"/>
  <c r="I252" i="25"/>
  <c r="I250" i="25"/>
  <c r="L21" i="45"/>
  <c r="L22" i="45" s="1"/>
  <c r="L23" i="45" s="1"/>
  <c r="L24" i="45" s="1"/>
  <c r="L25" i="45" s="1"/>
  <c r="L26" i="45" s="1"/>
  <c r="L27" i="45" s="1"/>
  <c r="L28" i="45" s="1"/>
  <c r="L29" i="45" s="1"/>
  <c r="L30" i="45" s="1"/>
  <c r="L31" i="45" s="1"/>
  <c r="V23" i="2" l="1"/>
  <c r="V22" i="2"/>
  <c r="V8" i="2"/>
  <c r="I25" i="2"/>
  <c r="J25" i="2"/>
  <c r="K25" i="2"/>
  <c r="L25" i="2"/>
  <c r="M25" i="2"/>
  <c r="N25" i="2"/>
  <c r="O25" i="2"/>
  <c r="P25" i="2"/>
  <c r="Q25" i="2"/>
  <c r="R25" i="2"/>
  <c r="S25" i="2"/>
  <c r="U25" i="2"/>
  <c r="H25" i="2"/>
  <c r="I22" i="2"/>
  <c r="J22" i="2"/>
  <c r="K22" i="2"/>
  <c r="L22" i="2"/>
  <c r="M22" i="2"/>
  <c r="N22" i="2"/>
  <c r="O22" i="2"/>
  <c r="P22" i="2"/>
  <c r="Q22" i="2"/>
  <c r="R22" i="2"/>
  <c r="S22" i="2"/>
  <c r="U22" i="2"/>
  <c r="I23" i="2"/>
  <c r="J23" i="2"/>
  <c r="K23" i="2"/>
  <c r="L23" i="2"/>
  <c r="M23" i="2"/>
  <c r="N23" i="2"/>
  <c r="O23" i="2"/>
  <c r="P23" i="2"/>
  <c r="Q23" i="2"/>
  <c r="R23" i="2"/>
  <c r="S23" i="2"/>
  <c r="U23" i="2"/>
  <c r="I24" i="2"/>
  <c r="J24" i="2"/>
  <c r="K24" i="2"/>
  <c r="L24" i="2"/>
  <c r="M24" i="2"/>
  <c r="N24" i="2"/>
  <c r="O24" i="2"/>
  <c r="P24" i="2"/>
  <c r="Q24" i="2"/>
  <c r="R24" i="2"/>
  <c r="S24" i="2"/>
  <c r="U24" i="2"/>
  <c r="U8" i="2"/>
  <c r="U9" i="2"/>
  <c r="I28" i="2"/>
  <c r="J28" i="2"/>
  <c r="K28" i="2"/>
  <c r="L28" i="2"/>
  <c r="M28" i="2"/>
  <c r="N28" i="2"/>
  <c r="O28" i="2"/>
  <c r="P28" i="2"/>
  <c r="Q28" i="2"/>
  <c r="R28" i="2"/>
  <c r="S28" i="2"/>
  <c r="H28" i="2"/>
  <c r="H24" i="2"/>
  <c r="H23" i="2"/>
  <c r="H22" i="2"/>
  <c r="R18" i="24"/>
  <c r="D9" i="24"/>
  <c r="D11" i="24"/>
  <c r="Q9" i="24"/>
  <c r="Q51" i="24"/>
  <c r="Q14" i="24" s="1"/>
  <c r="P9" i="24"/>
  <c r="P11" i="24"/>
  <c r="Q11" i="24"/>
  <c r="P12" i="24"/>
  <c r="Q12" i="24"/>
  <c r="P14" i="24"/>
  <c r="E9" i="24"/>
  <c r="F9" i="24"/>
  <c r="G9" i="24"/>
  <c r="H9" i="24"/>
  <c r="I9" i="24"/>
  <c r="J9" i="24"/>
  <c r="K9" i="24"/>
  <c r="L9" i="24"/>
  <c r="M9" i="24"/>
  <c r="N9" i="24"/>
  <c r="O9" i="24"/>
  <c r="E11" i="24"/>
  <c r="F11" i="24"/>
  <c r="G11" i="24"/>
  <c r="H11" i="24"/>
  <c r="I11" i="24"/>
  <c r="J11" i="24"/>
  <c r="K11" i="24"/>
  <c r="L11" i="24"/>
  <c r="M11" i="24"/>
  <c r="N11" i="24"/>
  <c r="O11" i="24"/>
  <c r="E12" i="24"/>
  <c r="F12" i="24"/>
  <c r="G12" i="24"/>
  <c r="H12" i="24"/>
  <c r="I12" i="24"/>
  <c r="J12" i="24"/>
  <c r="K12" i="24"/>
  <c r="L12" i="24"/>
  <c r="M12" i="24"/>
  <c r="N12" i="24"/>
  <c r="O12" i="24"/>
  <c r="E14" i="24"/>
  <c r="F14" i="24"/>
  <c r="G14" i="24"/>
  <c r="H14" i="24"/>
  <c r="I14" i="24"/>
  <c r="J14" i="24"/>
  <c r="K14" i="24"/>
  <c r="L14" i="24"/>
  <c r="M14" i="24"/>
  <c r="N14" i="24"/>
  <c r="O14" i="24"/>
  <c r="D14" i="24"/>
  <c r="D12" i="24"/>
  <c r="R28" i="24"/>
  <c r="R27" i="24"/>
  <c r="R21" i="24"/>
  <c r="R22" i="24"/>
  <c r="R23" i="24"/>
  <c r="R24" i="24"/>
  <c r="R25" i="24"/>
  <c r="R26" i="24"/>
  <c r="R20" i="24"/>
  <c r="R19" i="24"/>
  <c r="P18" i="24"/>
  <c r="Q18" i="24"/>
  <c r="P19" i="24"/>
  <c r="Q19" i="24"/>
  <c r="U12" i="2" s="1"/>
  <c r="P20" i="24"/>
  <c r="Q20" i="24"/>
  <c r="U13" i="2" s="1"/>
  <c r="P21" i="24"/>
  <c r="Q21" i="24"/>
  <c r="U14" i="2" s="1"/>
  <c r="P22" i="24"/>
  <c r="Q22" i="24"/>
  <c r="U15" i="2" s="1"/>
  <c r="P23" i="24"/>
  <c r="Q23" i="24"/>
  <c r="P24" i="24"/>
  <c r="Q24" i="24"/>
  <c r="U17" i="2" s="1"/>
  <c r="P25" i="24"/>
  <c r="Q25" i="24"/>
  <c r="U18" i="2" s="1"/>
  <c r="P26" i="24"/>
  <c r="Q26" i="24"/>
  <c r="U19" i="2" s="1"/>
  <c r="P27" i="24"/>
  <c r="Q27" i="24"/>
  <c r="U20" i="2" s="1"/>
  <c r="P28" i="24"/>
  <c r="Q28" i="24"/>
  <c r="U21" i="2" s="1"/>
  <c r="E18" i="24"/>
  <c r="F18" i="24"/>
  <c r="J11" i="2" s="1"/>
  <c r="G18" i="24"/>
  <c r="K11" i="2" s="1"/>
  <c r="H18" i="24"/>
  <c r="L11" i="2" s="1"/>
  <c r="I18" i="24"/>
  <c r="J18" i="24"/>
  <c r="N11" i="2" s="1"/>
  <c r="K18" i="24"/>
  <c r="O11" i="2" s="1"/>
  <c r="L18" i="24"/>
  <c r="P11" i="2" s="1"/>
  <c r="M18" i="24"/>
  <c r="N18" i="24"/>
  <c r="R11" i="2" s="1"/>
  <c r="O18" i="24"/>
  <c r="S11" i="2" s="1"/>
  <c r="E19" i="24"/>
  <c r="I12" i="2" s="1"/>
  <c r="F19" i="24"/>
  <c r="G19" i="24"/>
  <c r="K12" i="2" s="1"/>
  <c r="H19" i="24"/>
  <c r="L12" i="2" s="1"/>
  <c r="I19" i="24"/>
  <c r="M12" i="2" s="1"/>
  <c r="J19" i="24"/>
  <c r="N12" i="2" s="1"/>
  <c r="K19" i="24"/>
  <c r="O12" i="2" s="1"/>
  <c r="L19" i="24"/>
  <c r="P12" i="2" s="1"/>
  <c r="M19" i="24"/>
  <c r="Q12" i="2" s="1"/>
  <c r="N19" i="24"/>
  <c r="O19" i="24"/>
  <c r="S12" i="2" s="1"/>
  <c r="E20" i="24"/>
  <c r="I13" i="2" s="1"/>
  <c r="F20" i="24"/>
  <c r="J13" i="2" s="1"/>
  <c r="G20" i="24"/>
  <c r="H20" i="24"/>
  <c r="L13" i="2" s="1"/>
  <c r="I20" i="24"/>
  <c r="M13" i="2" s="1"/>
  <c r="J20" i="24"/>
  <c r="N13" i="2" s="1"/>
  <c r="K20" i="24"/>
  <c r="L20" i="24"/>
  <c r="P13" i="2" s="1"/>
  <c r="M20" i="24"/>
  <c r="Q13" i="2" s="1"/>
  <c r="N20" i="24"/>
  <c r="R13" i="2" s="1"/>
  <c r="O20" i="24"/>
  <c r="S13" i="2" s="1"/>
  <c r="E21" i="24"/>
  <c r="I14" i="2" s="1"/>
  <c r="F21" i="24"/>
  <c r="J14" i="2" s="1"/>
  <c r="G21" i="24"/>
  <c r="K14" i="2" s="1"/>
  <c r="H21" i="24"/>
  <c r="L14" i="2" s="1"/>
  <c r="I21" i="24"/>
  <c r="M14" i="2" s="1"/>
  <c r="J21" i="24"/>
  <c r="N14" i="2" s="1"/>
  <c r="K21" i="24"/>
  <c r="O14" i="2" s="1"/>
  <c r="L21" i="24"/>
  <c r="P14" i="2" s="1"/>
  <c r="M21" i="24"/>
  <c r="Q14" i="2" s="1"/>
  <c r="N21" i="24"/>
  <c r="R14" i="2" s="1"/>
  <c r="O21" i="24"/>
  <c r="S14" i="2" s="1"/>
  <c r="E22" i="24"/>
  <c r="I15" i="2" s="1"/>
  <c r="F22" i="24"/>
  <c r="J15" i="2" s="1"/>
  <c r="G22" i="24"/>
  <c r="K15" i="2" s="1"/>
  <c r="H22" i="24"/>
  <c r="L15" i="2" s="1"/>
  <c r="I22" i="24"/>
  <c r="M15" i="2" s="1"/>
  <c r="J22" i="24"/>
  <c r="N15" i="2" s="1"/>
  <c r="K22" i="24"/>
  <c r="O15" i="2" s="1"/>
  <c r="L22" i="24"/>
  <c r="P15" i="2" s="1"/>
  <c r="M22" i="24"/>
  <c r="Q15" i="2" s="1"/>
  <c r="N22" i="24"/>
  <c r="R15" i="2" s="1"/>
  <c r="O22" i="24"/>
  <c r="S15" i="2" s="1"/>
  <c r="E23" i="24"/>
  <c r="I16" i="2" s="1"/>
  <c r="F23" i="24"/>
  <c r="J16" i="2" s="1"/>
  <c r="G23" i="24"/>
  <c r="K16" i="2" s="1"/>
  <c r="H23" i="24"/>
  <c r="L16" i="2" s="1"/>
  <c r="I23" i="24"/>
  <c r="M16" i="2" s="1"/>
  <c r="J23" i="24"/>
  <c r="N16" i="2" s="1"/>
  <c r="K23" i="24"/>
  <c r="O16" i="2" s="1"/>
  <c r="L23" i="24"/>
  <c r="P16" i="2" s="1"/>
  <c r="M23" i="24"/>
  <c r="Q16" i="2" s="1"/>
  <c r="N23" i="24"/>
  <c r="R16" i="2" s="1"/>
  <c r="O23" i="24"/>
  <c r="S16" i="2" s="1"/>
  <c r="E24" i="24"/>
  <c r="I17" i="2" s="1"/>
  <c r="F24" i="24"/>
  <c r="J17" i="2" s="1"/>
  <c r="G24" i="24"/>
  <c r="K17" i="2" s="1"/>
  <c r="H24" i="24"/>
  <c r="L17" i="2" s="1"/>
  <c r="I24" i="24"/>
  <c r="M17" i="2" s="1"/>
  <c r="J24" i="24"/>
  <c r="N17" i="2" s="1"/>
  <c r="K24" i="24"/>
  <c r="O17" i="2" s="1"/>
  <c r="L24" i="24"/>
  <c r="P17" i="2" s="1"/>
  <c r="M24" i="24"/>
  <c r="Q17" i="2" s="1"/>
  <c r="N24" i="24"/>
  <c r="R17" i="2" s="1"/>
  <c r="O24" i="24"/>
  <c r="S17" i="2" s="1"/>
  <c r="E25" i="24"/>
  <c r="I18" i="2" s="1"/>
  <c r="F25" i="24"/>
  <c r="J18" i="2" s="1"/>
  <c r="G25" i="24"/>
  <c r="K18" i="2" s="1"/>
  <c r="H25" i="24"/>
  <c r="L18" i="2" s="1"/>
  <c r="I25" i="24"/>
  <c r="M18" i="2" s="1"/>
  <c r="J25" i="24"/>
  <c r="N18" i="2" s="1"/>
  <c r="K25" i="24"/>
  <c r="O18" i="2" s="1"/>
  <c r="L25" i="24"/>
  <c r="P18" i="2" s="1"/>
  <c r="M25" i="24"/>
  <c r="Q18" i="2" s="1"/>
  <c r="N25" i="24"/>
  <c r="R18" i="2" s="1"/>
  <c r="O25" i="24"/>
  <c r="S18" i="2" s="1"/>
  <c r="E26" i="24"/>
  <c r="I19" i="2" s="1"/>
  <c r="F26" i="24"/>
  <c r="J19" i="2" s="1"/>
  <c r="G26" i="24"/>
  <c r="K19" i="2" s="1"/>
  <c r="H26" i="24"/>
  <c r="L19" i="2" s="1"/>
  <c r="I26" i="24"/>
  <c r="M19" i="2" s="1"/>
  <c r="J26" i="24"/>
  <c r="N19" i="2" s="1"/>
  <c r="K26" i="24"/>
  <c r="O19" i="2" s="1"/>
  <c r="L26" i="24"/>
  <c r="P19" i="2" s="1"/>
  <c r="M26" i="24"/>
  <c r="Q19" i="2" s="1"/>
  <c r="N26" i="24"/>
  <c r="R19" i="2" s="1"/>
  <c r="O26" i="24"/>
  <c r="S19" i="2" s="1"/>
  <c r="E27" i="24"/>
  <c r="I20" i="2" s="1"/>
  <c r="F27" i="24"/>
  <c r="J20" i="2" s="1"/>
  <c r="G27" i="24"/>
  <c r="K20" i="2" s="1"/>
  <c r="H27" i="24"/>
  <c r="L20" i="2" s="1"/>
  <c r="I27" i="24"/>
  <c r="M20" i="2" s="1"/>
  <c r="J27" i="24"/>
  <c r="N20" i="2" s="1"/>
  <c r="K27" i="24"/>
  <c r="O20" i="2" s="1"/>
  <c r="L27" i="24"/>
  <c r="P20" i="2" s="1"/>
  <c r="M27" i="24"/>
  <c r="Q20" i="2" s="1"/>
  <c r="N27" i="24"/>
  <c r="R20" i="2" s="1"/>
  <c r="O27" i="24"/>
  <c r="S20" i="2" s="1"/>
  <c r="E28" i="24"/>
  <c r="I21" i="2" s="1"/>
  <c r="F28" i="24"/>
  <c r="J21" i="2" s="1"/>
  <c r="G28" i="24"/>
  <c r="K21" i="2" s="1"/>
  <c r="H28" i="24"/>
  <c r="L21" i="2" s="1"/>
  <c r="I28" i="24"/>
  <c r="M21" i="2" s="1"/>
  <c r="J28" i="24"/>
  <c r="N21" i="2" s="1"/>
  <c r="K28" i="24"/>
  <c r="O21" i="2" s="1"/>
  <c r="L28" i="24"/>
  <c r="P21" i="2" s="1"/>
  <c r="M28" i="24"/>
  <c r="Q21" i="2" s="1"/>
  <c r="N28" i="24"/>
  <c r="R21" i="2" s="1"/>
  <c r="O28" i="24"/>
  <c r="S21" i="2" s="1"/>
  <c r="D28" i="24"/>
  <c r="H21" i="2" s="1"/>
  <c r="D27" i="24"/>
  <c r="H20" i="2" s="1"/>
  <c r="D21" i="24"/>
  <c r="H14" i="2" s="1"/>
  <c r="D22" i="24"/>
  <c r="H15" i="2" s="1"/>
  <c r="D23" i="24"/>
  <c r="H16" i="2" s="1"/>
  <c r="D24" i="24"/>
  <c r="H17" i="2" s="1"/>
  <c r="D25" i="24"/>
  <c r="H18" i="2" s="1"/>
  <c r="D26" i="24"/>
  <c r="H19" i="2" s="1"/>
  <c r="D20" i="24"/>
  <c r="H13" i="2" s="1"/>
  <c r="D19" i="24"/>
  <c r="H12" i="2" s="1"/>
  <c r="D18" i="24"/>
  <c r="V24" i="2" l="1"/>
  <c r="V16" i="2"/>
  <c r="U16" i="2"/>
  <c r="Q29" i="24"/>
  <c r="H29" i="24" s="1"/>
  <c r="V18" i="2"/>
  <c r="V14" i="2"/>
  <c r="U28" i="2"/>
  <c r="N10" i="2"/>
  <c r="H11" i="2"/>
  <c r="H10" i="2" s="1"/>
  <c r="D10" i="24"/>
  <c r="H10" i="24"/>
  <c r="L29" i="24"/>
  <c r="G29" i="24"/>
  <c r="O29" i="24"/>
  <c r="M29" i="24"/>
  <c r="V19" i="2"/>
  <c r="U11" i="2"/>
  <c r="U10" i="2" s="1"/>
  <c r="Q10" i="24"/>
  <c r="P13" i="24" s="1"/>
  <c r="V12" i="2"/>
  <c r="V17" i="2"/>
  <c r="V20" i="2"/>
  <c r="D13" i="24"/>
  <c r="V15" i="2"/>
  <c r="R29" i="24"/>
  <c r="V11" i="2"/>
  <c r="S10" i="2"/>
  <c r="O13" i="2"/>
  <c r="O10" i="2" s="1"/>
  <c r="K10" i="24"/>
  <c r="K13" i="2"/>
  <c r="K10" i="2" s="1"/>
  <c r="G10" i="24"/>
  <c r="N10" i="24"/>
  <c r="J10" i="24"/>
  <c r="F10" i="24"/>
  <c r="M10" i="24"/>
  <c r="Q11" i="2"/>
  <c r="Q10" i="2" s="1"/>
  <c r="I10" i="24"/>
  <c r="M11" i="2"/>
  <c r="M10" i="2" s="1"/>
  <c r="E10" i="24"/>
  <c r="I11" i="2"/>
  <c r="I10" i="2" s="1"/>
  <c r="J12" i="2"/>
  <c r="J10" i="2" s="1"/>
  <c r="P10" i="2"/>
  <c r="L10" i="2"/>
  <c r="O10" i="24"/>
  <c r="L10" i="24"/>
  <c r="R12" i="2"/>
  <c r="R10" i="2" s="1"/>
  <c r="P10" i="24"/>
  <c r="L13" i="24"/>
  <c r="N13" i="24"/>
  <c r="Q13" i="24"/>
  <c r="O13" i="24"/>
  <c r="M13" i="24"/>
  <c r="F29" i="24" l="1"/>
  <c r="G13" i="24"/>
  <c r="N29" i="24"/>
  <c r="I29" i="24"/>
  <c r="V10" i="2"/>
  <c r="K29" i="24"/>
  <c r="P29" i="24"/>
  <c r="J29" i="24"/>
  <c r="E29" i="24"/>
  <c r="D29" i="24"/>
  <c r="E13" i="24"/>
  <c r="J13" i="24"/>
  <c r="I13" i="24"/>
  <c r="F13" i="24"/>
  <c r="K13" i="24"/>
  <c r="H13" i="24"/>
  <c r="I120" i="24" l="1"/>
  <c r="I121" i="24"/>
  <c r="I122" i="24"/>
  <c r="I123" i="24"/>
  <c r="I124" i="24"/>
  <c r="I125" i="24"/>
  <c r="I126" i="24"/>
  <c r="I127" i="24"/>
  <c r="I128" i="24"/>
  <c r="I129" i="24"/>
  <c r="I130" i="24"/>
  <c r="I119" i="24"/>
  <c r="E120" i="24"/>
  <c r="E121" i="24"/>
  <c r="E122" i="24"/>
  <c r="E123" i="24"/>
  <c r="E124" i="24"/>
  <c r="E125" i="24"/>
  <c r="E126" i="24"/>
  <c r="E127" i="24"/>
  <c r="E128" i="24"/>
  <c r="E129" i="24"/>
  <c r="E130" i="24"/>
  <c r="H120" i="24"/>
  <c r="H121" i="24"/>
  <c r="H122" i="24"/>
  <c r="H123" i="24"/>
  <c r="H124" i="24"/>
  <c r="H125" i="24"/>
  <c r="H126" i="24"/>
  <c r="H127" i="24"/>
  <c r="H128" i="24"/>
  <c r="H129" i="24"/>
  <c r="H130" i="24"/>
  <c r="D120" i="24"/>
  <c r="D121" i="24"/>
  <c r="D122" i="24"/>
  <c r="D123" i="24"/>
  <c r="D124" i="24"/>
  <c r="D125" i="24"/>
  <c r="D126" i="24"/>
  <c r="D127" i="24"/>
  <c r="D128" i="24"/>
  <c r="D129" i="24"/>
  <c r="D130" i="24"/>
  <c r="D131" i="24" l="1"/>
  <c r="E131" i="24"/>
  <c r="I131" i="24"/>
  <c r="H131" i="24"/>
  <c r="B3" i="45"/>
  <c r="B3" i="47"/>
  <c r="B3" i="27"/>
  <c r="C3" i="25"/>
  <c r="C3" i="24"/>
  <c r="C4" i="10"/>
  <c r="C4" i="26"/>
  <c r="C4" i="51"/>
  <c r="C4" i="6"/>
  <c r="C4" i="7"/>
  <c r="C4" i="46"/>
  <c r="C4" i="52"/>
  <c r="C4" i="8"/>
  <c r="C4" i="9"/>
  <c r="C4" i="37"/>
  <c r="C4" i="12"/>
  <c r="C4" i="13"/>
  <c r="C4" i="41"/>
  <c r="C4" i="35"/>
  <c r="C4" i="11"/>
  <c r="C4" i="14"/>
  <c r="C4" i="15"/>
  <c r="C4" i="38"/>
  <c r="C4" i="16"/>
  <c r="C4" i="17"/>
  <c r="C4" i="18"/>
  <c r="C4" i="40"/>
  <c r="C4" i="20"/>
  <c r="C4" i="21"/>
  <c r="C4" i="39"/>
  <c r="C4" i="22"/>
  <c r="C4" i="23"/>
  <c r="C4" i="48"/>
  <c r="C4" i="30"/>
  <c r="C4" i="28"/>
  <c r="C4" i="44"/>
  <c r="C4" i="32"/>
  <c r="C4" i="49"/>
  <c r="C4" i="3"/>
  <c r="I132" i="24" l="1"/>
  <c r="E132" i="24"/>
  <c r="H134" i="24"/>
  <c r="E16" i="1"/>
  <c r="E42" i="1"/>
  <c r="E41" i="1"/>
  <c r="E40" i="1"/>
  <c r="E39" i="1"/>
  <c r="E38" i="1"/>
  <c r="E37" i="1"/>
  <c r="E36" i="1"/>
  <c r="E35" i="1"/>
  <c r="E34" i="1"/>
  <c r="E33" i="1"/>
  <c r="E32" i="1"/>
  <c r="E31" i="1"/>
  <c r="E30" i="1"/>
  <c r="E29" i="1"/>
  <c r="E28" i="1"/>
  <c r="E27" i="1"/>
  <c r="E26" i="1"/>
  <c r="E25" i="1"/>
  <c r="E24" i="1"/>
  <c r="E23" i="1"/>
  <c r="E22" i="1"/>
  <c r="E21" i="1"/>
  <c r="E20" i="1"/>
  <c r="E19" i="1"/>
  <c r="E18" i="1"/>
  <c r="E17" i="1"/>
  <c r="E15" i="1"/>
  <c r="E14" i="1"/>
  <c r="E13" i="1"/>
  <c r="E12" i="1"/>
  <c r="E11" i="1"/>
  <c r="E10" i="1"/>
  <c r="E9" i="1"/>
  <c r="E8" i="1"/>
  <c r="C4" i="2"/>
  <c r="K22" i="22"/>
  <c r="G22" i="12"/>
  <c r="K11" i="12"/>
  <c r="K12" i="12"/>
  <c r="K14" i="12"/>
  <c r="K15" i="12"/>
  <c r="K16" i="12"/>
  <c r="K17" i="12"/>
  <c r="K18" i="12"/>
  <c r="K19" i="12"/>
  <c r="K21" i="12"/>
  <c r="K10" i="12"/>
  <c r="J11" i="12"/>
  <c r="D38" i="25"/>
  <c r="J13" i="12"/>
  <c r="J14" i="12"/>
  <c r="J15" i="12"/>
  <c r="D43" i="25"/>
  <c r="J18" i="12"/>
  <c r="J19" i="12"/>
  <c r="J21" i="12"/>
  <c r="G11" i="12"/>
  <c r="G13" i="12"/>
  <c r="G14" i="12"/>
  <c r="G15" i="12"/>
  <c r="G16" i="12"/>
  <c r="G18" i="12"/>
  <c r="G19" i="12"/>
  <c r="G10" i="12"/>
  <c r="J16" i="12"/>
  <c r="J20" i="12"/>
  <c r="F11" i="12"/>
  <c r="F13" i="12"/>
  <c r="F14" i="12"/>
  <c r="D42" i="25"/>
  <c r="D45" i="25"/>
  <c r="F20" i="12"/>
  <c r="D47" i="25"/>
  <c r="F15" i="12"/>
  <c r="G22" i="22"/>
  <c r="K20" i="12"/>
  <c r="G12" i="12"/>
  <c r="G17" i="12"/>
  <c r="G20" i="12"/>
  <c r="G21" i="12"/>
  <c r="J17" i="12"/>
  <c r="D37" i="25"/>
  <c r="F17" i="12"/>
  <c r="F18" i="12"/>
  <c r="F19" i="12"/>
  <c r="I242" i="25"/>
  <c r="L22" i="22" s="1"/>
  <c r="G29" i="25"/>
  <c r="I15" i="9" s="1"/>
  <c r="F11" i="9"/>
  <c r="F12" i="9"/>
  <c r="G12" i="9"/>
  <c r="G26" i="25"/>
  <c r="I12" i="9" s="1"/>
  <c r="H26" i="25"/>
  <c r="J12" i="9" s="1"/>
  <c r="F13" i="9"/>
  <c r="G13" i="9"/>
  <c r="G27" i="25"/>
  <c r="I13" i="9" s="1"/>
  <c r="H27" i="25"/>
  <c r="J13" i="9" s="1"/>
  <c r="F14" i="9"/>
  <c r="G14" i="9"/>
  <c r="G28" i="25"/>
  <c r="I14" i="9" s="1"/>
  <c r="H28" i="25"/>
  <c r="J14" i="9" s="1"/>
  <c r="F15" i="9"/>
  <c r="G15" i="9"/>
  <c r="H29" i="25"/>
  <c r="J15" i="9" s="1"/>
  <c r="H68" i="25"/>
  <c r="I68" i="25"/>
  <c r="H87" i="25"/>
  <c r="G77" i="25"/>
  <c r="G78" i="25"/>
  <c r="G79" i="25"/>
  <c r="G80" i="25"/>
  <c r="G81" i="25"/>
  <c r="G82" i="25"/>
  <c r="G83" i="25"/>
  <c r="G84" i="25"/>
  <c r="G85" i="25"/>
  <c r="G86" i="25"/>
  <c r="F87" i="25"/>
  <c r="E102" i="25"/>
  <c r="I102" i="25"/>
  <c r="J102" i="25"/>
  <c r="F109" i="25"/>
  <c r="F110" i="25"/>
  <c r="F111" i="25"/>
  <c r="F112" i="25"/>
  <c r="F113" i="25"/>
  <c r="F114" i="25"/>
  <c r="F115" i="25"/>
  <c r="F116" i="25"/>
  <c r="F117" i="25"/>
  <c r="F118" i="25"/>
  <c r="F119" i="25"/>
  <c r="F120" i="25"/>
  <c r="F121" i="25"/>
  <c r="I121" i="25"/>
  <c r="L23" i="14" s="1"/>
  <c r="F145" i="25"/>
  <c r="F146" i="25"/>
  <c r="F147" i="25"/>
  <c r="F148" i="25"/>
  <c r="F149" i="25"/>
  <c r="F150" i="25"/>
  <c r="F151" i="25"/>
  <c r="F152" i="25"/>
  <c r="F153" i="25"/>
  <c r="F154" i="25"/>
  <c r="F155" i="25"/>
  <c r="F156" i="25"/>
  <c r="D157" i="25"/>
  <c r="E157" i="25"/>
  <c r="R23" i="14" s="1"/>
  <c r="P23" i="14"/>
  <c r="H157" i="25"/>
  <c r="O23" i="14" s="1"/>
  <c r="I157" i="25"/>
  <c r="T23" i="14" s="1"/>
  <c r="J157" i="25"/>
  <c r="S23" i="14" s="1"/>
  <c r="F163" i="25"/>
  <c r="F164" i="25"/>
  <c r="F165" i="25"/>
  <c r="F166" i="25"/>
  <c r="F167" i="25"/>
  <c r="F168" i="25"/>
  <c r="F169" i="25"/>
  <c r="F170" i="25"/>
  <c r="F171" i="25"/>
  <c r="F172" i="25"/>
  <c r="F173" i="25"/>
  <c r="F174" i="25"/>
  <c r="D175" i="25"/>
  <c r="F22" i="17" s="1"/>
  <c r="E175" i="25"/>
  <c r="J22" i="17" s="1"/>
  <c r="G175" i="25"/>
  <c r="H22" i="17" s="1"/>
  <c r="H175" i="25"/>
  <c r="G22" i="17" s="1"/>
  <c r="I175" i="25"/>
  <c r="L22" i="17" s="1"/>
  <c r="J175" i="25"/>
  <c r="K22" i="17" s="1"/>
  <c r="E189" i="25"/>
  <c r="F196" i="25"/>
  <c r="F197" i="25"/>
  <c r="F198" i="25"/>
  <c r="F199" i="25"/>
  <c r="F200" i="25"/>
  <c r="F201" i="25"/>
  <c r="F202" i="25"/>
  <c r="F203" i="25"/>
  <c r="F204" i="25"/>
  <c r="F205" i="25"/>
  <c r="F206" i="25"/>
  <c r="D207" i="25"/>
  <c r="E207" i="25"/>
  <c r="G207" i="25"/>
  <c r="G22" i="20" s="1"/>
  <c r="J22" i="20"/>
  <c r="F230" i="25"/>
  <c r="F231" i="25"/>
  <c r="F232" i="25"/>
  <c r="F233" i="25"/>
  <c r="F234" i="25"/>
  <c r="F235" i="25"/>
  <c r="F236" i="25"/>
  <c r="F237" i="25"/>
  <c r="F238" i="25"/>
  <c r="F239" i="25"/>
  <c r="F240" i="25"/>
  <c r="F241" i="25"/>
  <c r="D242" i="25"/>
  <c r="F22" i="22" s="1"/>
  <c r="E242" i="25"/>
  <c r="J22" i="22" s="1"/>
  <c r="G242" i="25"/>
  <c r="H22" i="22" s="1"/>
  <c r="D631" i="25"/>
  <c r="E631" i="25"/>
  <c r="F631" i="25"/>
  <c r="G631" i="25"/>
  <c r="D647" i="25"/>
  <c r="E647" i="25"/>
  <c r="F647" i="25"/>
  <c r="G647" i="25"/>
  <c r="D666" i="25"/>
  <c r="E666" i="25"/>
  <c r="F666" i="25"/>
  <c r="G666" i="25"/>
  <c r="D682" i="25"/>
  <c r="E682" i="25"/>
  <c r="F682" i="25"/>
  <c r="G682" i="25"/>
  <c r="D701" i="25"/>
  <c r="E701" i="25"/>
  <c r="F701" i="25"/>
  <c r="D717" i="25"/>
  <c r="F717" i="25"/>
  <c r="D736" i="25"/>
  <c r="F736" i="25"/>
  <c r="D752" i="25"/>
  <c r="F752" i="25"/>
  <c r="H8" i="2"/>
  <c r="J8" i="2"/>
  <c r="K8" i="2"/>
  <c r="N8" i="2"/>
  <c r="O8" i="2"/>
  <c r="P8" i="2"/>
  <c r="Q8" i="2"/>
  <c r="R8" i="2"/>
  <c r="S8" i="2"/>
  <c r="H9" i="2"/>
  <c r="I9" i="2"/>
  <c r="J9" i="2"/>
  <c r="K9" i="2"/>
  <c r="L9" i="2"/>
  <c r="M9" i="2"/>
  <c r="N9" i="2"/>
  <c r="O9" i="2"/>
  <c r="P9" i="2"/>
  <c r="Q9" i="2"/>
  <c r="R9" i="2"/>
  <c r="S9" i="2"/>
  <c r="E38" i="25"/>
  <c r="E39" i="25"/>
  <c r="E40" i="25"/>
  <c r="E41" i="25"/>
  <c r="E42" i="25"/>
  <c r="E45" i="25"/>
  <c r="E46" i="25"/>
  <c r="E47" i="25"/>
  <c r="M7" i="25"/>
  <c r="F8" i="25"/>
  <c r="F9" i="25"/>
  <c r="F11" i="25"/>
  <c r="M13" i="25"/>
  <c r="M16" i="25"/>
  <c r="F10" i="30"/>
  <c r="G10" i="30"/>
  <c r="I10" i="30"/>
  <c r="J10" i="30"/>
  <c r="F11" i="30"/>
  <c r="G11" i="30"/>
  <c r="I11" i="30"/>
  <c r="J11" i="30"/>
  <c r="F12" i="30"/>
  <c r="G12" i="30"/>
  <c r="I12" i="30"/>
  <c r="J12" i="30"/>
  <c r="F13" i="30"/>
  <c r="G13" i="30"/>
  <c r="I13" i="30"/>
  <c r="J13" i="30"/>
  <c r="F14" i="30"/>
  <c r="G14" i="30"/>
  <c r="I14" i="30"/>
  <c r="J14" i="30"/>
  <c r="F15" i="30"/>
  <c r="G15" i="30"/>
  <c r="I15" i="30"/>
  <c r="J15" i="30"/>
  <c r="F16" i="30"/>
  <c r="G16" i="30"/>
  <c r="I16" i="30"/>
  <c r="J16" i="30"/>
  <c r="F17" i="30"/>
  <c r="G17" i="30"/>
  <c r="I17" i="30"/>
  <c r="J17" i="30"/>
  <c r="F18" i="30"/>
  <c r="G18" i="30"/>
  <c r="I18" i="30"/>
  <c r="J18" i="30"/>
  <c r="F19" i="30"/>
  <c r="G19" i="30"/>
  <c r="I19" i="30"/>
  <c r="J19" i="30"/>
  <c r="F20" i="30"/>
  <c r="G20" i="30"/>
  <c r="I20" i="30"/>
  <c r="J20" i="30"/>
  <c r="F21" i="30"/>
  <c r="G21" i="30"/>
  <c r="I21" i="30"/>
  <c r="J21" i="30"/>
  <c r="G22" i="30"/>
  <c r="J22" i="30"/>
  <c r="F10" i="22"/>
  <c r="G10" i="22"/>
  <c r="H10" i="22"/>
  <c r="J10" i="22"/>
  <c r="K10" i="22"/>
  <c r="L10" i="22"/>
  <c r="F11" i="22"/>
  <c r="G11" i="22"/>
  <c r="H11" i="22"/>
  <c r="J11" i="22"/>
  <c r="K11" i="22"/>
  <c r="L11" i="22"/>
  <c r="F12" i="22"/>
  <c r="G12" i="22"/>
  <c r="H12" i="22"/>
  <c r="J12" i="22"/>
  <c r="K12" i="22"/>
  <c r="L12" i="22"/>
  <c r="F13" i="22"/>
  <c r="G13" i="22"/>
  <c r="H13" i="22"/>
  <c r="J13" i="22"/>
  <c r="K13" i="22"/>
  <c r="L13" i="22"/>
  <c r="F14" i="22"/>
  <c r="G14" i="22"/>
  <c r="H14" i="22"/>
  <c r="J14" i="22"/>
  <c r="K14" i="22"/>
  <c r="L14" i="22"/>
  <c r="F15" i="22"/>
  <c r="G15" i="22"/>
  <c r="H15" i="22"/>
  <c r="J15" i="22"/>
  <c r="K15" i="22"/>
  <c r="L15" i="22"/>
  <c r="F16" i="22"/>
  <c r="G16" i="22"/>
  <c r="H16" i="22"/>
  <c r="J16" i="22"/>
  <c r="K16" i="22"/>
  <c r="L16" i="22"/>
  <c r="F17" i="22"/>
  <c r="G17" i="22"/>
  <c r="H17" i="22"/>
  <c r="J17" i="22"/>
  <c r="K17" i="22"/>
  <c r="L17" i="22"/>
  <c r="F18" i="22"/>
  <c r="G18" i="22"/>
  <c r="H18" i="22"/>
  <c r="J18" i="22"/>
  <c r="K18" i="22"/>
  <c r="L18" i="22"/>
  <c r="F19" i="22"/>
  <c r="G19" i="22"/>
  <c r="H19" i="22"/>
  <c r="J19" i="22"/>
  <c r="K19" i="22"/>
  <c r="L19" i="22"/>
  <c r="F20" i="22"/>
  <c r="G20" i="22"/>
  <c r="H20" i="22"/>
  <c r="J20" i="22"/>
  <c r="K20" i="22"/>
  <c r="L20" i="22"/>
  <c r="F21" i="22"/>
  <c r="G21" i="22"/>
  <c r="H21" i="22"/>
  <c r="J21" i="22"/>
  <c r="K21" i="22"/>
  <c r="L21" i="22"/>
  <c r="F10" i="20"/>
  <c r="G10" i="20"/>
  <c r="I10" i="20"/>
  <c r="J10" i="20"/>
  <c r="F11" i="20"/>
  <c r="G11" i="20"/>
  <c r="I11" i="20"/>
  <c r="J11" i="20"/>
  <c r="F12" i="20"/>
  <c r="G12" i="20"/>
  <c r="I12" i="20"/>
  <c r="J12" i="20"/>
  <c r="F13" i="20"/>
  <c r="G13" i="20"/>
  <c r="I13" i="20"/>
  <c r="J13" i="20"/>
  <c r="F14" i="20"/>
  <c r="G14" i="20"/>
  <c r="I14" i="20"/>
  <c r="J14" i="20"/>
  <c r="F15" i="20"/>
  <c r="G15" i="20"/>
  <c r="I15" i="20"/>
  <c r="J15" i="20"/>
  <c r="F16" i="20"/>
  <c r="G16" i="20"/>
  <c r="I16" i="20"/>
  <c r="J16" i="20"/>
  <c r="F17" i="20"/>
  <c r="G17" i="20"/>
  <c r="I17" i="20"/>
  <c r="J17" i="20"/>
  <c r="F18" i="20"/>
  <c r="G18" i="20"/>
  <c r="I18" i="20"/>
  <c r="J18" i="20"/>
  <c r="F19" i="20"/>
  <c r="G19" i="20"/>
  <c r="I19" i="20"/>
  <c r="J19" i="20"/>
  <c r="F20" i="20"/>
  <c r="G20" i="20"/>
  <c r="I20" i="20"/>
  <c r="J20" i="20"/>
  <c r="F21" i="20"/>
  <c r="G21" i="20"/>
  <c r="I21" i="20"/>
  <c r="J21" i="20"/>
  <c r="F10" i="17"/>
  <c r="J10" i="17"/>
  <c r="K10" i="17"/>
  <c r="F11" i="17"/>
  <c r="J11" i="17"/>
  <c r="K11" i="17"/>
  <c r="F12" i="17"/>
  <c r="J12" i="17"/>
  <c r="K12" i="17"/>
  <c r="F13" i="17"/>
  <c r="J13" i="17"/>
  <c r="K13" i="17"/>
  <c r="F14" i="17"/>
  <c r="J14" i="17"/>
  <c r="K14" i="17"/>
  <c r="F15" i="17"/>
  <c r="J15" i="17"/>
  <c r="K15" i="17"/>
  <c r="F16" i="17"/>
  <c r="J16" i="17"/>
  <c r="K16" i="17"/>
  <c r="F17" i="17"/>
  <c r="J17" i="17"/>
  <c r="K17" i="17"/>
  <c r="F18" i="17"/>
  <c r="J18" i="17"/>
  <c r="K18" i="17"/>
  <c r="F19" i="17"/>
  <c r="J19" i="17"/>
  <c r="K19" i="17"/>
  <c r="F20" i="17"/>
  <c r="J20" i="17"/>
  <c r="K20" i="17"/>
  <c r="F21" i="17"/>
  <c r="J21" i="17"/>
  <c r="K21" i="17"/>
  <c r="F11" i="14"/>
  <c r="G11" i="14"/>
  <c r="K11" i="14"/>
  <c r="L11" i="14"/>
  <c r="N11" i="14"/>
  <c r="O11" i="14"/>
  <c r="P11" i="14"/>
  <c r="R11" i="14"/>
  <c r="S11" i="14"/>
  <c r="T11" i="14"/>
  <c r="F12" i="14"/>
  <c r="G12" i="14"/>
  <c r="K12" i="14"/>
  <c r="L12" i="14"/>
  <c r="N12" i="14"/>
  <c r="O12" i="14"/>
  <c r="P12" i="14"/>
  <c r="R12" i="14"/>
  <c r="S12" i="14"/>
  <c r="T12" i="14"/>
  <c r="F13" i="14"/>
  <c r="G13" i="14"/>
  <c r="K13" i="14"/>
  <c r="L13" i="14"/>
  <c r="N13" i="14"/>
  <c r="O13" i="14"/>
  <c r="P13" i="14"/>
  <c r="R13" i="14"/>
  <c r="S13" i="14"/>
  <c r="T13" i="14"/>
  <c r="F14" i="14"/>
  <c r="G14" i="14"/>
  <c r="K14" i="14"/>
  <c r="L14" i="14"/>
  <c r="N14" i="14"/>
  <c r="O14" i="14"/>
  <c r="P14" i="14"/>
  <c r="R14" i="14"/>
  <c r="S14" i="14"/>
  <c r="T14" i="14"/>
  <c r="F15" i="14"/>
  <c r="G15" i="14"/>
  <c r="K15" i="14"/>
  <c r="L15" i="14"/>
  <c r="N15" i="14"/>
  <c r="O15" i="14"/>
  <c r="P15" i="14"/>
  <c r="R15" i="14"/>
  <c r="S15" i="14"/>
  <c r="T15" i="14"/>
  <c r="F16" i="14"/>
  <c r="G16" i="14"/>
  <c r="K16" i="14"/>
  <c r="L16" i="14"/>
  <c r="N16" i="14"/>
  <c r="O16" i="14"/>
  <c r="P16" i="14"/>
  <c r="R16" i="14"/>
  <c r="S16" i="14"/>
  <c r="T16" i="14"/>
  <c r="F17" i="14"/>
  <c r="G17" i="14"/>
  <c r="K17" i="14"/>
  <c r="L17" i="14"/>
  <c r="N17" i="14"/>
  <c r="O17" i="14"/>
  <c r="P17" i="14"/>
  <c r="R17" i="14"/>
  <c r="S17" i="14"/>
  <c r="T17" i="14"/>
  <c r="F18" i="14"/>
  <c r="G18" i="14"/>
  <c r="K18" i="14"/>
  <c r="L18" i="14"/>
  <c r="N18" i="14"/>
  <c r="O18" i="14"/>
  <c r="P18" i="14"/>
  <c r="R18" i="14"/>
  <c r="S18" i="14"/>
  <c r="T18" i="14"/>
  <c r="F19" i="14"/>
  <c r="G19" i="14"/>
  <c r="K19" i="14"/>
  <c r="L19" i="14"/>
  <c r="N19" i="14"/>
  <c r="O19" i="14"/>
  <c r="P19" i="14"/>
  <c r="R19" i="14"/>
  <c r="S19" i="14"/>
  <c r="T19" i="14"/>
  <c r="F20" i="14"/>
  <c r="G20" i="14"/>
  <c r="K20" i="14"/>
  <c r="L20" i="14"/>
  <c r="N20" i="14"/>
  <c r="O20" i="14"/>
  <c r="P20" i="14"/>
  <c r="R20" i="14"/>
  <c r="S20" i="14"/>
  <c r="T20" i="14"/>
  <c r="F21" i="14"/>
  <c r="G21" i="14"/>
  <c r="K21" i="14"/>
  <c r="L21" i="14"/>
  <c r="N21" i="14"/>
  <c r="O21" i="14"/>
  <c r="P21" i="14"/>
  <c r="R21" i="14"/>
  <c r="S21" i="14"/>
  <c r="T21" i="14"/>
  <c r="F22" i="14"/>
  <c r="G22" i="14"/>
  <c r="K22" i="14"/>
  <c r="L22" i="14"/>
  <c r="N22" i="14"/>
  <c r="O22" i="14"/>
  <c r="P22" i="14"/>
  <c r="R22" i="14"/>
  <c r="S22" i="14"/>
  <c r="T22" i="14"/>
  <c r="F23" i="14"/>
  <c r="G23" i="14"/>
  <c r="K23" i="14"/>
  <c r="K13" i="12"/>
  <c r="H22" i="12"/>
  <c r="I22" i="12"/>
  <c r="N9" i="9"/>
  <c r="O9" i="9"/>
  <c r="F9" i="8"/>
  <c r="G9" i="8"/>
  <c r="F10" i="8"/>
  <c r="G10" i="8"/>
  <c r="F11" i="8"/>
  <c r="G11" i="8"/>
  <c r="F12" i="8"/>
  <c r="G12" i="8"/>
  <c r="F13" i="8"/>
  <c r="G13" i="8"/>
  <c r="F14" i="8"/>
  <c r="G14" i="8"/>
  <c r="F15" i="8"/>
  <c r="G15" i="8"/>
  <c r="F16" i="8"/>
  <c r="G16" i="8"/>
  <c r="F17" i="8"/>
  <c r="G17" i="8"/>
  <c r="F18" i="8"/>
  <c r="G18" i="8"/>
  <c r="F19" i="8"/>
  <c r="G19" i="8"/>
  <c r="F20" i="8"/>
  <c r="G20" i="8"/>
  <c r="G21" i="8"/>
  <c r="J21" i="8"/>
  <c r="G21" i="6"/>
  <c r="I21" i="6"/>
  <c r="T30" i="2"/>
  <c r="I87" i="25"/>
  <c r="G76" i="25"/>
  <c r="D87" i="25"/>
  <c r="G75" i="25"/>
  <c r="E87" i="25"/>
  <c r="D41" i="25"/>
  <c r="D44" i="25"/>
  <c r="D39" i="25"/>
  <c r="D36" i="25"/>
  <c r="D40" i="25"/>
  <c r="G25" i="25"/>
  <c r="I11" i="9" s="1"/>
  <c r="K22" i="12"/>
  <c r="H25" i="25"/>
  <c r="J11" i="9" s="1"/>
  <c r="J10" i="12"/>
  <c r="F10" i="12"/>
  <c r="F12" i="12"/>
  <c r="D68" i="25"/>
  <c r="F22" i="12" s="1"/>
  <c r="E68" i="25"/>
  <c r="J12" i="12"/>
  <c r="D46" i="25"/>
  <c r="F16" i="12"/>
  <c r="F21" i="12"/>
  <c r="U30" i="2"/>
  <c r="M8" i="2"/>
  <c r="L8" i="2"/>
  <c r="I8" i="2"/>
  <c r="I22" i="30" l="1"/>
  <c r="F22" i="30"/>
  <c r="F47" i="25"/>
  <c r="G47" i="25" s="1"/>
  <c r="H47" i="25" s="1"/>
  <c r="H14" i="14"/>
  <c r="P9" i="9"/>
  <c r="L11" i="9"/>
  <c r="H17" i="14"/>
  <c r="F45" i="25"/>
  <c r="G45" i="25" s="1"/>
  <c r="H45" i="25" s="1"/>
  <c r="M15" i="9"/>
  <c r="H30" i="25"/>
  <c r="O14" i="9"/>
  <c r="G87" i="25"/>
  <c r="N14" i="9"/>
  <c r="H21" i="14"/>
  <c r="H19" i="14"/>
  <c r="L15" i="9"/>
  <c r="H23" i="14"/>
  <c r="H22" i="14"/>
  <c r="H15" i="14"/>
  <c r="H13" i="14"/>
  <c r="H12" i="14"/>
  <c r="F42" i="25"/>
  <c r="G42" i="25" s="1"/>
  <c r="H42" i="25" s="1"/>
  <c r="O12" i="9"/>
  <c r="G30" i="25"/>
  <c r="H11" i="14"/>
  <c r="H18" i="14"/>
  <c r="H20" i="14"/>
  <c r="F22" i="20"/>
  <c r="M14" i="9"/>
  <c r="I17" i="9"/>
  <c r="N12" i="9"/>
  <c r="H16" i="14"/>
  <c r="I22" i="20"/>
  <c r="K87" i="25"/>
  <c r="L14" i="9"/>
  <c r="J22" i="12"/>
  <c r="F46" i="25"/>
  <c r="G46" i="25" s="1"/>
  <c r="H46" i="25" s="1"/>
  <c r="F40" i="25"/>
  <c r="G40" i="25" s="1"/>
  <c r="H40" i="25" s="1"/>
  <c r="M13" i="9"/>
  <c r="E43" i="25"/>
  <c r="F43" i="25" s="1"/>
  <c r="G43" i="25" s="1"/>
  <c r="H43" i="25" s="1"/>
  <c r="E37" i="25"/>
  <c r="F37" i="25" s="1"/>
  <c r="G37" i="25" s="1"/>
  <c r="H37" i="25" s="1"/>
  <c r="G17" i="25"/>
  <c r="F39" i="25"/>
  <c r="G39" i="25" s="1"/>
  <c r="H39" i="25" s="1"/>
  <c r="M27" i="25"/>
  <c r="F41" i="25"/>
  <c r="G41" i="25" s="1"/>
  <c r="H41" i="25" s="1"/>
  <c r="Q30" i="2"/>
  <c r="G12" i="25"/>
  <c r="J30" i="2"/>
  <c r="G11" i="25"/>
  <c r="F21" i="8"/>
  <c r="M9" i="25"/>
  <c r="M17" i="25"/>
  <c r="F17" i="25"/>
  <c r="F18" i="25"/>
  <c r="M18" i="25"/>
  <c r="F15" i="25"/>
  <c r="M15" i="25"/>
  <c r="F10" i="25"/>
  <c r="M10" i="25"/>
  <c r="S43" i="45"/>
  <c r="F7" i="25"/>
  <c r="N13" i="9"/>
  <c r="L13" i="9"/>
  <c r="E44" i="25"/>
  <c r="F44" i="25" s="1"/>
  <c r="G44" i="25" s="1"/>
  <c r="H44" i="25" s="1"/>
  <c r="E36" i="25"/>
  <c r="F36" i="25" s="1"/>
  <c r="G36" i="25" s="1"/>
  <c r="H36" i="25" s="1"/>
  <c r="F14" i="25"/>
  <c r="M14" i="25"/>
  <c r="F242" i="25"/>
  <c r="F207" i="25"/>
  <c r="F175" i="25"/>
  <c r="N15" i="9"/>
  <c r="M12" i="9"/>
  <c r="O13" i="9"/>
  <c r="M11" i="25"/>
  <c r="F38" i="25"/>
  <c r="G38" i="25" s="1"/>
  <c r="H38" i="25" s="1"/>
  <c r="D48" i="25"/>
  <c r="O15" i="9"/>
  <c r="L12" i="9"/>
  <c r="F13" i="25"/>
  <c r="F16" i="25"/>
  <c r="M8" i="25"/>
  <c r="N23" i="14"/>
  <c r="M12" i="25"/>
  <c r="F12" i="25"/>
  <c r="F157" i="25"/>
  <c r="G11" i="9"/>
  <c r="N11" i="9" s="1"/>
  <c r="F21" i="6" l="1"/>
  <c r="F17" i="9"/>
  <c r="L17" i="9" s="1"/>
  <c r="P14" i="9"/>
  <c r="O11" i="9"/>
  <c r="P11" i="9" s="1"/>
  <c r="P15" i="9"/>
  <c r="P13" i="9"/>
  <c r="P12" i="9"/>
  <c r="G16" i="25"/>
  <c r="M28" i="25"/>
  <c r="M23" i="25"/>
  <c r="L30" i="2"/>
  <c r="P30" i="2"/>
  <c r="G15" i="25"/>
  <c r="M30" i="2"/>
  <c r="M24" i="25"/>
  <c r="E48" i="25"/>
  <c r="R30" i="2"/>
  <c r="M29" i="25"/>
  <c r="G8" i="25"/>
  <c r="I30" i="2"/>
  <c r="M20" i="25"/>
  <c r="G9" i="25"/>
  <c r="M21" i="25"/>
  <c r="G14" i="25"/>
  <c r="O30" i="2"/>
  <c r="M26" i="25"/>
  <c r="S30" i="2"/>
  <c r="M30" i="25"/>
  <c r="G18" i="25"/>
  <c r="G13" i="25"/>
  <c r="N30" i="2"/>
  <c r="M25" i="25"/>
  <c r="M11" i="9"/>
  <c r="G7" i="25"/>
  <c r="M19" i="25"/>
  <c r="H30" i="2"/>
  <c r="M22" i="25"/>
  <c r="G10" i="25"/>
  <c r="K30" i="2"/>
  <c r="F19" i="25"/>
  <c r="N11" i="25"/>
  <c r="N15" i="25"/>
  <c r="N14" i="25"/>
  <c r="N8" i="25"/>
  <c r="N12" i="25"/>
  <c r="N7" i="25"/>
  <c r="N13" i="25"/>
  <c r="N16" i="25"/>
  <c r="N9" i="25"/>
  <c r="N18" i="25"/>
  <c r="N17" i="25"/>
  <c r="N10" i="25"/>
  <c r="N23" i="25" l="1"/>
  <c r="N28" i="25"/>
  <c r="N21" i="25"/>
  <c r="N24" i="25"/>
  <c r="G19" i="25"/>
  <c r="N20" i="25"/>
  <c r="N30" i="25"/>
  <c r="N29" i="25"/>
  <c r="N27" i="25"/>
  <c r="N26" i="25"/>
  <c r="N22" i="25"/>
  <c r="N19" i="25"/>
  <c r="N25" i="25"/>
</calcChain>
</file>

<file path=xl/sharedStrings.xml><?xml version="1.0" encoding="utf-8"?>
<sst xmlns="http://schemas.openxmlformats.org/spreadsheetml/2006/main" count="7361" uniqueCount="397">
  <si>
    <t>Marzo</t>
  </si>
  <si>
    <t>GWh</t>
  </si>
  <si>
    <t>Abril</t>
  </si>
  <si>
    <t>Total</t>
  </si>
  <si>
    <t>Enero</t>
  </si>
  <si>
    <t>Febrero</t>
  </si>
  <si>
    <t>Mayo</t>
  </si>
  <si>
    <t>Junio</t>
  </si>
  <si>
    <t>Julio</t>
  </si>
  <si>
    <t>Agosto</t>
  </si>
  <si>
    <t>Septiembre</t>
  </si>
  <si>
    <t>Octubre</t>
  </si>
  <si>
    <t>Noviembre</t>
  </si>
  <si>
    <t>Diciembre</t>
  </si>
  <si>
    <t>Ene</t>
  </si>
  <si>
    <t>Feb</t>
  </si>
  <si>
    <t>Mar</t>
  </si>
  <si>
    <t>Abr</t>
  </si>
  <si>
    <t>May</t>
  </si>
  <si>
    <t>Jun</t>
  </si>
  <si>
    <t>Jul</t>
  </si>
  <si>
    <t>Ago</t>
  </si>
  <si>
    <t>Sep</t>
  </si>
  <si>
    <t>Oct</t>
  </si>
  <si>
    <t>Nov</t>
  </si>
  <si>
    <t>Dic</t>
  </si>
  <si>
    <t>Mercado diario</t>
  </si>
  <si>
    <t>Mercado intradiario</t>
  </si>
  <si>
    <t>Energía</t>
  </si>
  <si>
    <t>Medio</t>
  </si>
  <si>
    <t>Regulación secundaria</t>
  </si>
  <si>
    <t>Regulación terciaria</t>
  </si>
  <si>
    <t>Energía a subir</t>
  </si>
  <si>
    <t>Energía a bajar</t>
  </si>
  <si>
    <t>Gestión de desvíos</t>
  </si>
  <si>
    <t xml:space="preserve"> </t>
  </si>
  <si>
    <t>Año</t>
  </si>
  <si>
    <t xml:space="preserve">• </t>
  </si>
  <si>
    <t xml:space="preserve">Mercados diario e intradiario </t>
  </si>
  <si>
    <t>E</t>
  </si>
  <si>
    <t>F</t>
  </si>
  <si>
    <t>M</t>
  </si>
  <si>
    <t>A</t>
  </si>
  <si>
    <t>J</t>
  </si>
  <si>
    <t>S</t>
  </si>
  <si>
    <t>O</t>
  </si>
  <si>
    <t>N</t>
  </si>
  <si>
    <t>D</t>
  </si>
  <si>
    <t>(GWh)</t>
  </si>
  <si>
    <t>Energías y precios medios mensuales</t>
  </si>
  <si>
    <t>Día</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</si>
  <si>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</si>
  <si>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</si>
  <si>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</si>
  <si>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</si>
  <si>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</si>
  <si>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</si>
  <si>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</si>
  <si>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</si>
  <si>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</si>
  <si>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</si>
  <si>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</si>
  <si>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</si>
  <si>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A subir</t>
  </si>
  <si>
    <t>A bajar</t>
  </si>
  <si>
    <t>Banda de regulación secundaria</t>
  </si>
  <si>
    <t>Medio mensual</t>
  </si>
  <si>
    <t>Máximo horario</t>
  </si>
  <si>
    <t>Precio medio</t>
  </si>
  <si>
    <t>Mínimo horario</t>
  </si>
  <si>
    <t>Restricciones en tiempo real</t>
  </si>
  <si>
    <t>Precio medio anual</t>
  </si>
  <si>
    <t>Máx.</t>
  </si>
  <si>
    <t>Mínimo</t>
  </si>
  <si>
    <t>Máximo</t>
  </si>
  <si>
    <t>Potencia y precios mensuales</t>
  </si>
  <si>
    <t>Precios (c€/kW)</t>
  </si>
  <si>
    <t>Restricciones técnicas (PBF)</t>
  </si>
  <si>
    <t>El Sistema Eléctrico Español</t>
  </si>
  <si>
    <t xml:space="preserve">Máx. horario </t>
  </si>
  <si>
    <t>Medio (2)</t>
  </si>
  <si>
    <t>Precio (€/MWh)</t>
  </si>
  <si>
    <t>(€/MWh)</t>
  </si>
  <si>
    <t>Precio (€/MW)</t>
  </si>
  <si>
    <t>Precio medio  (€/MWh)</t>
  </si>
  <si>
    <t>Precios (€/MWh)</t>
  </si>
  <si>
    <t>ENE</t>
  </si>
  <si>
    <t>FEB</t>
  </si>
  <si>
    <t>MAR</t>
  </si>
  <si>
    <t>ABR</t>
  </si>
  <si>
    <t>MAY</t>
  </si>
  <si>
    <t>JUN</t>
  </si>
  <si>
    <t>JUL</t>
  </si>
  <si>
    <t>AGO</t>
  </si>
  <si>
    <t>SEP</t>
  </si>
  <si>
    <t>OCT</t>
  </si>
  <si>
    <t>NOV</t>
  </si>
  <si>
    <t>DIC</t>
  </si>
  <si>
    <t>Medio (3)</t>
  </si>
  <si>
    <t>subir</t>
  </si>
  <si>
    <t>bajar</t>
  </si>
  <si>
    <t>Subir</t>
  </si>
  <si>
    <t>Bajar</t>
  </si>
  <si>
    <t>Energía (MW)</t>
  </si>
  <si>
    <t xml:space="preserve"> negociada</t>
  </si>
  <si>
    <t>Precios €/MWh subir</t>
  </si>
  <si>
    <t>Precios €/MWh bajar</t>
  </si>
  <si>
    <t>Energía y precios mensuales</t>
  </si>
  <si>
    <t>Energía en el programa resultante de la casación m.intradiario por u.adquisición sin bombeo</t>
  </si>
  <si>
    <t>Energía en m.intradiario por u.adquisición de bombeo</t>
  </si>
  <si>
    <t>Energía en m.intradiario por u. de producción</t>
  </si>
  <si>
    <t>Restricciones Treal</t>
  </si>
  <si>
    <t>TOTAL</t>
  </si>
  <si>
    <t>Desvios netos medidos por tecnologías. GWh</t>
  </si>
  <si>
    <t>Mes</t>
  </si>
  <si>
    <t>Precio</t>
  </si>
  <si>
    <t>Desvíos entre sistemas</t>
  </si>
  <si>
    <t>R.E. hidráulico</t>
  </si>
  <si>
    <t>R.E. térmico</t>
  </si>
  <si>
    <t>R.E. solar</t>
  </si>
  <si>
    <t>Horas de desvíos contrarios al sistema</t>
  </si>
  <si>
    <t>Servicios de ajuste</t>
  </si>
  <si>
    <t>(*) Incluye bombeo.</t>
  </si>
  <si>
    <t>Pagos por capacidad</t>
  </si>
  <si>
    <t>Saldo PO 14.6</t>
  </si>
  <si>
    <t>Precio medio diario (€/MWh)</t>
  </si>
  <si>
    <t>SUBIR</t>
  </si>
  <si>
    <t>BAJAR</t>
  </si>
  <si>
    <t>-</t>
  </si>
  <si>
    <t>Meses</t>
  </si>
  <si>
    <t>Energía total gestionada</t>
  </si>
  <si>
    <t>Servicios de ajuste del sistema</t>
  </si>
  <si>
    <t>Repercusión de los servicios de ajuste en el precio final (€/MWh)</t>
  </si>
  <si>
    <t>Horas de desvios contrarios al sistema (%)</t>
  </si>
  <si>
    <r>
      <t xml:space="preserve">Horas con desvío a </t>
    </r>
    <r>
      <rPr>
        <b/>
        <sz val="8"/>
        <color indexed="8"/>
        <rFont val="Arial"/>
        <family val="2"/>
      </rPr>
      <t>bajar</t>
    </r>
    <r>
      <rPr>
        <sz val="8"/>
        <color indexed="8"/>
        <rFont val="Arial"/>
        <family val="2"/>
      </rPr>
      <t xml:space="preserve"> cuando el sistema necesita </t>
    </r>
    <r>
      <rPr>
        <b/>
        <sz val="8"/>
        <color indexed="8"/>
        <rFont val="Arial"/>
        <family val="2"/>
      </rPr>
      <t>subir</t>
    </r>
    <r>
      <rPr>
        <sz val="8"/>
        <color indexed="8"/>
        <rFont val="Arial"/>
        <family val="2"/>
      </rPr>
      <t xml:space="preserve"> producción</t>
    </r>
  </si>
  <si>
    <r>
      <t xml:space="preserve">Horas con desvío a </t>
    </r>
    <r>
      <rPr>
        <b/>
        <sz val="8"/>
        <color indexed="8"/>
        <rFont val="Arial"/>
        <family val="2"/>
      </rPr>
      <t>subir</t>
    </r>
    <r>
      <rPr>
        <sz val="8"/>
        <color indexed="8"/>
        <rFont val="Arial"/>
        <family val="2"/>
      </rPr>
      <t xml:space="preserve"> cuando el sistema necesita </t>
    </r>
    <r>
      <rPr>
        <b/>
        <sz val="8"/>
        <color indexed="8"/>
        <rFont val="Arial"/>
        <family val="2"/>
      </rPr>
      <t>bajar</t>
    </r>
    <r>
      <rPr>
        <sz val="8"/>
        <color indexed="8"/>
        <rFont val="Arial"/>
        <family val="2"/>
      </rPr>
      <t xml:space="preserve"> producción</t>
    </r>
  </si>
  <si>
    <t>Desvío a bajar: menor producción o mayor consumo</t>
  </si>
  <si>
    <t>Desvío a subir: mayor producción o menor consumo</t>
  </si>
  <si>
    <t>Coste medio de los desvíos (€/MWh)</t>
  </si>
  <si>
    <t>Desvío a bajar</t>
  </si>
  <si>
    <t>Desvío a bajar contra el sistema</t>
  </si>
  <si>
    <t>Desvío a subir</t>
  </si>
  <si>
    <t>Desvío a subir contra el sistema</t>
  </si>
  <si>
    <t>Desglose por tipos (GWh)</t>
  </si>
  <si>
    <t>FASE I</t>
  </si>
  <si>
    <t>Carbón</t>
  </si>
  <si>
    <t>Nuclear</t>
  </si>
  <si>
    <t>Hidráulica</t>
  </si>
  <si>
    <t>Turbinación bombeo</t>
  </si>
  <si>
    <t>Consumo bombeo</t>
  </si>
  <si>
    <t>FASE II</t>
  </si>
  <si>
    <t>Desglose por tecnologías (%)</t>
  </si>
  <si>
    <t>Desglose por tecnologías (GW)</t>
  </si>
  <si>
    <t xml:space="preserve">Demanda nacional (Suministro último recurso + contratación libre). </t>
  </si>
  <si>
    <t>Evolución precios medios (€/MWh)</t>
  </si>
  <si>
    <t>Precio medio mensual</t>
  </si>
  <si>
    <t>Medio medio anual</t>
  </si>
  <si>
    <t>Medio ponderado</t>
  </si>
  <si>
    <t xml:space="preserve">  (GWh)</t>
  </si>
  <si>
    <t>Energía   (GWh)</t>
  </si>
  <si>
    <t>Red de transporte</t>
  </si>
  <si>
    <t>Red de distribución</t>
  </si>
  <si>
    <t>Ciclo combinado</t>
  </si>
  <si>
    <t>Intercambios internacionales</t>
  </si>
  <si>
    <t>Fuel / gas</t>
  </si>
  <si>
    <t>Energía (GWh )</t>
  </si>
  <si>
    <t>(GW)</t>
  </si>
  <si>
    <t xml:space="preserve">  (GWh )</t>
  </si>
  <si>
    <t>Regulación secundaria. Precios medios ponderados y energías</t>
  </si>
  <si>
    <t>Regulación terciaria. Precios medios ponderados y energías</t>
  </si>
  <si>
    <t>Regulación terciaria. Desglose por tecnologías. Total anual</t>
  </si>
  <si>
    <t>Restricciones en tiempo real. Precios medios ponderados y energías</t>
  </si>
  <si>
    <t>Energia gestionada en servicios de ajuste (GWh)</t>
  </si>
  <si>
    <t>Energía final (GWh)</t>
  </si>
  <si>
    <t>Mercados de Operación</t>
  </si>
  <si>
    <t>Restricciones técnicas PDBF</t>
  </si>
  <si>
    <t>Anual</t>
  </si>
  <si>
    <t xml:space="preserve"> Anual</t>
  </si>
  <si>
    <t>(1) Precio medio ponderado de venta.</t>
  </si>
  <si>
    <t>(2) Precio medio ponderado de recompra.</t>
  </si>
  <si>
    <t>(1) Incluye energía de regulación terciaria de emergencia.</t>
  </si>
  <si>
    <t>(2) Precio medio ponderado de venta.</t>
  </si>
  <si>
    <t>(3) Precio medio ponderado de recompra.</t>
  </si>
  <si>
    <t xml:space="preserve">Resolución de restricciones técnicas (PDBF) </t>
  </si>
  <si>
    <t xml:space="preserve">Regulación secundaria </t>
  </si>
  <si>
    <t>Banda de regulación secundaria. Precios medios ponderados y banda media</t>
  </si>
  <si>
    <t>Desvíos netos medidos. Precios medios ponderados mensuales y energía neta de los mercados de balance</t>
  </si>
  <si>
    <t>(1) Incluye los redespachos de energía del enlace Sistema eléctrico peninsular-Sistema eléctrico balear.</t>
  </si>
  <si>
    <t xml:space="preserve">Restricciones en tiempo real </t>
  </si>
  <si>
    <r>
      <t xml:space="preserve">Energía </t>
    </r>
    <r>
      <rPr>
        <b/>
        <vertAlign val="superscript"/>
        <sz val="8"/>
        <color indexed="9"/>
        <rFont val="Arial"/>
        <family val="2"/>
      </rPr>
      <t>(*)</t>
    </r>
  </si>
  <si>
    <r>
      <t xml:space="preserve">Energía </t>
    </r>
    <r>
      <rPr>
        <b/>
        <vertAlign val="superscript"/>
        <sz val="8"/>
        <color indexed="9"/>
        <rFont val="Arial"/>
        <family val="2"/>
      </rPr>
      <t>(1)</t>
    </r>
  </si>
  <si>
    <r>
      <t xml:space="preserve">Medio </t>
    </r>
    <r>
      <rPr>
        <b/>
        <vertAlign val="superscript"/>
        <sz val="8"/>
        <color indexed="9"/>
        <rFont val="Arial"/>
        <family val="2"/>
      </rPr>
      <t>(1)</t>
    </r>
  </si>
  <si>
    <r>
      <t xml:space="preserve">Medio </t>
    </r>
    <r>
      <rPr>
        <b/>
        <vertAlign val="superscript"/>
        <sz val="8"/>
        <color indexed="9"/>
        <rFont val="Arial"/>
        <family val="2"/>
      </rPr>
      <t>(2)</t>
    </r>
  </si>
  <si>
    <r>
      <t xml:space="preserve">Medio </t>
    </r>
    <r>
      <rPr>
        <b/>
        <vertAlign val="superscript"/>
        <sz val="8"/>
        <color indexed="9"/>
        <rFont val="Arial"/>
        <family val="2"/>
      </rPr>
      <t>(3)</t>
    </r>
  </si>
  <si>
    <t>Comercializadores</t>
  </si>
  <si>
    <t>Desv Rég Ordinario sin zona</t>
  </si>
  <si>
    <t>Desv Zonas Regulación</t>
  </si>
  <si>
    <t>Importaciones</t>
  </si>
  <si>
    <t>Exportaciones</t>
  </si>
  <si>
    <t>Precio del desvio en relación al precio del mercado diario (%)</t>
  </si>
  <si>
    <t>Precio del desvío en relación al precio del mercado diario</t>
  </si>
  <si>
    <t>Resolución de restricciones técnicas (PDBF). Precios medios ponderados y energías</t>
  </si>
  <si>
    <t>Ventas de energía (GWh)</t>
  </si>
  <si>
    <t>Banda</t>
  </si>
  <si>
    <t>Potencia media (MW)</t>
  </si>
  <si>
    <t>Saldo desvíos</t>
  </si>
  <si>
    <t>Control del factor de potencia</t>
  </si>
  <si>
    <t>Demanda nacional (Suministro de referencia + libre). Componentes del precio final medio y energía</t>
  </si>
  <si>
    <t xml:space="preserve">Demanda nacional (Suministro de referencia +  libre). </t>
  </si>
  <si>
    <t>Ciclo Combinado</t>
  </si>
  <si>
    <t>Energía y precios medios ponderados en el mercado Intradiario OMIE</t>
  </si>
  <si>
    <r>
      <t xml:space="preserve">Energía </t>
    </r>
    <r>
      <rPr>
        <b/>
        <vertAlign val="superscript"/>
        <sz val="8"/>
        <color indexed="9"/>
        <rFont val="Arial"/>
        <family val="2"/>
      </rPr>
      <t>(1)</t>
    </r>
    <r>
      <rPr>
        <b/>
        <sz val="8"/>
        <color indexed="9"/>
        <rFont val="Arial"/>
        <family val="2"/>
      </rPr>
      <t>(GWh)</t>
    </r>
  </si>
  <si>
    <t>(1) Resultado neto negociado de la energía de las unidades de producción.</t>
  </si>
  <si>
    <t>Renovables, cogeneración y residuos</t>
  </si>
  <si>
    <t>Precio (€/MWh) (1)</t>
  </si>
  <si>
    <t>(1) Los precios están calculados con las últimas liquidaciones disponibles del Operador del sistema.</t>
  </si>
  <si>
    <t>Energía final (3) (GWh)</t>
  </si>
  <si>
    <t>Reserva de potencia adicional a subir</t>
  </si>
  <si>
    <t>Restricciones técnicas en tiempo real</t>
  </si>
  <si>
    <t>Servicio de interrumpibilidad</t>
  </si>
  <si>
    <r>
      <rPr>
        <b/>
        <sz val="8"/>
        <color indexed="8"/>
        <rFont val="Arial"/>
        <family val="2"/>
      </rPr>
      <t>Energía final (GWh)</t>
    </r>
    <r>
      <rPr>
        <sz val="8"/>
        <color indexed="8"/>
        <rFont val="Arial"/>
        <family val="2"/>
      </rPr>
      <t xml:space="preserve"> </t>
    </r>
  </si>
  <si>
    <t xml:space="preserve">Mercados Diario e Intradiario </t>
  </si>
  <si>
    <t>Otros</t>
  </si>
  <si>
    <t xml:space="preserve">PRECIO FINAL </t>
  </si>
  <si>
    <t>L</t>
  </si>
  <si>
    <t xml:space="preserve">acumulado </t>
  </si>
  <si>
    <t>Componentes del precio final medio (suministro de referencia +  libre) (€/MWh)</t>
  </si>
  <si>
    <r>
      <t>Componentes del precio final medio</t>
    </r>
    <r>
      <rPr>
        <b/>
        <vertAlign val="superscript"/>
        <sz val="8"/>
        <color indexed="8"/>
        <rFont val="Arial"/>
        <family val="2"/>
      </rPr>
      <t>(1)</t>
    </r>
    <r>
      <rPr>
        <b/>
        <sz val="8"/>
        <color indexed="8"/>
        <rFont val="Arial"/>
        <family val="2"/>
      </rPr>
      <t xml:space="preserve"> (suministro de referencia + libre) (€/MWh)</t>
    </r>
  </si>
  <si>
    <t>GME</t>
  </si>
  <si>
    <t>APX</t>
  </si>
  <si>
    <t>IPEX</t>
  </si>
  <si>
    <t>EPEX</t>
  </si>
  <si>
    <t>NordPool</t>
  </si>
  <si>
    <t>OMIE</t>
  </si>
  <si>
    <t>Netherlands</t>
  </si>
  <si>
    <t>Germany</t>
  </si>
  <si>
    <t>France</t>
  </si>
  <si>
    <t>Austria</t>
  </si>
  <si>
    <t>€/MWh</t>
  </si>
  <si>
    <t>Precio Medio Ponderado (€/MWh) según Medidas</t>
  </si>
  <si>
    <t>SegDiario</t>
  </si>
  <si>
    <t>Banda 2ª</t>
  </si>
  <si>
    <t>Seg Intra</t>
  </si>
  <si>
    <t>R.Adi.Subir</t>
  </si>
  <si>
    <t>Balit</t>
  </si>
  <si>
    <t>PVPC</t>
  </si>
  <si>
    <t>Diferencia PVPC-MD</t>
  </si>
  <si>
    <t>Porcentaje de adquisiciones en el mercado diario</t>
  </si>
  <si>
    <t>Evolución de las compas en el PDBF de los comercializadores de referencia (COR) y resto de comercializadores  (TWh)</t>
  </si>
  <si>
    <t>Indicadores</t>
  </si>
  <si>
    <t>Composicion Demanda (Gráficos)</t>
  </si>
  <si>
    <t>Comercialización Mercado</t>
  </si>
  <si>
    <t>Comercialización Último Recurso</t>
  </si>
  <si>
    <t>Consumo Directo</t>
  </si>
  <si>
    <t>Servicios Auxiliares</t>
  </si>
  <si>
    <t>Ajustes</t>
  </si>
  <si>
    <t>Demanda</t>
  </si>
  <si>
    <t>Origen Oferta</t>
  </si>
  <si>
    <t>BIL</t>
  </si>
  <si>
    <t>DIA</t>
  </si>
  <si>
    <t>Comercializador-BIL</t>
  </si>
  <si>
    <t>Comercializador-MD</t>
  </si>
  <si>
    <t>COR- BIL</t>
  </si>
  <si>
    <t>COR-MD</t>
  </si>
  <si>
    <t>Generación en España y precios (€/MWh)</t>
  </si>
  <si>
    <t>ESPAÑA</t>
  </si>
  <si>
    <t>Renovable</t>
  </si>
  <si>
    <t>No renovable</t>
  </si>
  <si>
    <t>Media anual renovables</t>
  </si>
  <si>
    <t>Evolución del PVPC</t>
  </si>
  <si>
    <t>Comparación precios mercados europeos</t>
  </si>
  <si>
    <t>Precios medios ponderados</t>
  </si>
  <si>
    <t>Mercados eléctricos</t>
  </si>
  <si>
    <t>Repercusión de los servicios de ajuste del sistema en el precio final medio</t>
  </si>
  <si>
    <t>Evolución de las compas en el PDBF de los comercializadores de referencia (COR) y resto de comercializadores</t>
  </si>
  <si>
    <t>Total mensual de banda de regulación secundaria asignada. Desglose por tecnologías</t>
  </si>
  <si>
    <t>Fuentes: OMIE y REE.</t>
  </si>
  <si>
    <r>
      <t xml:space="preserve">Componentes del  precio final medio de la energía final peninsular. </t>
    </r>
    <r>
      <rPr>
        <sz val="8"/>
        <color indexed="8"/>
        <rFont val="Arial"/>
        <family val="2"/>
      </rPr>
      <t>(Suministro de referencia + libre)</t>
    </r>
  </si>
  <si>
    <t>(TWh)</t>
  </si>
  <si>
    <t>Precio de mercados europeos</t>
  </si>
  <si>
    <t>Generación en España y precios</t>
  </si>
  <si>
    <t>(%)</t>
  </si>
  <si>
    <t>Resolución de restricciones técnicas (PDBF) (Fase I)</t>
  </si>
  <si>
    <t>Resolución de restricciones técnicas (PDBF). Desglose por tipo de restricciones</t>
  </si>
  <si>
    <t>Resolución de restricciones técnicas (PDBF). Desglose por tecnologías. Total anual</t>
  </si>
  <si>
    <t>(*) No incluye restricciones técnicas (PDBF).</t>
  </si>
  <si>
    <t>Evolución medio anual del precio ponderado a subir  de los servicios de ajustes</t>
  </si>
  <si>
    <t>Evolución del PVPC frente al precio mercado diario</t>
  </si>
  <si>
    <t>Tarifa general 2.0 A
(€/MWh)</t>
  </si>
  <si>
    <t>Desvíos netos medidos</t>
  </si>
  <si>
    <r>
      <t xml:space="preserve">Evolución del componente del  precio final medio. </t>
    </r>
    <r>
      <rPr>
        <b/>
        <sz val="8"/>
        <color indexed="8"/>
        <rFont val="Arial"/>
        <family val="2"/>
      </rPr>
      <t>(Suministro de referencia + libre)</t>
    </r>
  </si>
  <si>
    <t>(2) Incluye liquidación servicios transfronterizos de balance.</t>
  </si>
  <si>
    <t>(1) Incluye liquidación servicios transfronterizos de balance.</t>
  </si>
  <si>
    <t>Peso de la energía gestionada en los servicios de ajuste sobre la energía final (%)</t>
  </si>
  <si>
    <t>Energía final</t>
  </si>
  <si>
    <t>Coste desvíos</t>
  </si>
  <si>
    <t>Incumplimiento de energía de balance</t>
  </si>
  <si>
    <t>Fallo Nominación UPG</t>
  </si>
  <si>
    <t>Restricciones intradiario</t>
  </si>
  <si>
    <t xml:space="preserve">Banda de regulación secundaria </t>
  </si>
  <si>
    <t>Precio medio final</t>
  </si>
  <si>
    <t>Energía final (MWh)</t>
  </si>
  <si>
    <t>(3) Incluye los consumos propios de los servicios auxiliares de generación.</t>
  </si>
  <si>
    <t>Componentes el precio medio final de la energía</t>
  </si>
  <si>
    <t>Energía adquirida en el mercado diario (%)</t>
  </si>
  <si>
    <t>Mercado spot</t>
  </si>
  <si>
    <t>Bilaterales</t>
  </si>
  <si>
    <t>Italy (PUN)</t>
  </si>
  <si>
    <t>Eólica</t>
  </si>
  <si>
    <t>Consumo Bombeo</t>
  </si>
  <si>
    <t>Otras renovables, cogeneración y residuos</t>
  </si>
  <si>
    <t>Precio final medio 2018</t>
  </si>
  <si>
    <t>Repercusión media en 2018</t>
  </si>
  <si>
    <t>No aplica</t>
  </si>
  <si>
    <t>OR, C y R</t>
  </si>
  <si>
    <t>Energía y precios medios aritméticos en el mercado diario</t>
  </si>
  <si>
    <t>Medio aritmetico</t>
  </si>
  <si>
    <t>Energía y precios medios aritmético en el mercado intradiario por subastas</t>
  </si>
  <si>
    <t>Energía vendida 2019 (GWh)</t>
  </si>
  <si>
    <t>Energía comprada 2019 (GWh)</t>
  </si>
  <si>
    <t>Precio medio aritmético 2010 (€/MWh)</t>
  </si>
  <si>
    <t>Precio medio aritmético 2019 (€/MWh)</t>
  </si>
  <si>
    <t>Precio final 2019</t>
  </si>
  <si>
    <t>Periodo 2019</t>
  </si>
  <si>
    <t>Potencia (MW) 2019</t>
  </si>
  <si>
    <t>Energía a subir 2019 (GWh)</t>
  </si>
  <si>
    <t>Precio medio de venta 2019 (€/MWh)</t>
  </si>
  <si>
    <t>Energías y precios medios mensuales. 2018-2019</t>
  </si>
  <si>
    <t>Energía programada 2019</t>
  </si>
  <si>
    <t>mensual 2019 (€/MWh)</t>
  </si>
  <si>
    <t>No incluye energías gestionadas mediante servicios transfronterizos de balance, ni aplicación del servicio de interrumpibilidad por criterios económicos</t>
  </si>
  <si>
    <r>
      <t xml:space="preserve">Restricciones técnicas (PDBF) </t>
    </r>
    <r>
      <rPr>
        <vertAlign val="superscript"/>
        <sz val="8"/>
        <color indexed="8"/>
        <rFont val="Arial"/>
        <family val="2"/>
      </rPr>
      <t>(1)</t>
    </r>
  </si>
  <si>
    <r>
      <t xml:space="preserve">Restricciones en tiempo real </t>
    </r>
    <r>
      <rPr>
        <vertAlign val="superscript"/>
        <sz val="8"/>
        <color indexed="8"/>
        <rFont val="Arial"/>
        <family val="2"/>
      </rPr>
      <t>(2)</t>
    </r>
  </si>
  <si>
    <r>
      <rPr>
        <vertAlign val="superscript"/>
        <sz val="8"/>
        <color rgb="FF004563"/>
        <rFont val="Arial"/>
        <family val="2"/>
      </rPr>
      <t>(1)</t>
    </r>
    <r>
      <rPr>
        <sz val="8"/>
        <color indexed="8"/>
        <rFont val="Arial"/>
        <family val="2"/>
      </rPr>
      <t xml:space="preserve"> Energía incrementada o reducida en la fase 1 de resolución de restricciones técnicas del PDBF (P.O.3.2).</t>
    </r>
  </si>
  <si>
    <t>Generación convencional y zonas de regulación</t>
  </si>
  <si>
    <t>Generación eólica</t>
  </si>
  <si>
    <t>Energía vendida 2020 (GWh)</t>
  </si>
  <si>
    <t>Energía comprada 2020 (GWh)</t>
  </si>
  <si>
    <t>Precio medio aritmético 2020 (€/MWh)</t>
  </si>
  <si>
    <t>Informe 2020</t>
  </si>
  <si>
    <r>
      <t xml:space="preserve">% </t>
    </r>
    <r>
      <rPr>
        <b/>
        <sz val="8"/>
        <color indexed="9"/>
        <rFont val="Arial"/>
        <family val="2"/>
      </rPr>
      <t>20/19</t>
    </r>
  </si>
  <si>
    <t>Precio final 2020</t>
  </si>
  <si>
    <t>Periodo 2020</t>
  </si>
  <si>
    <t>% 20/19</t>
  </si>
  <si>
    <t>Enero-2019</t>
  </si>
  <si>
    <t>Enero-2020</t>
  </si>
  <si>
    <t>Energía programada 2020</t>
  </si>
  <si>
    <t>mensual 2020 (€/MWh)</t>
  </si>
  <si>
    <t>Reserva de sustitución/Gestión de desvíos</t>
  </si>
  <si>
    <t>Potencia (MW) 2020</t>
  </si>
  <si>
    <t>Energías y precios medios mensuales. 2019-2020</t>
  </si>
  <si>
    <t>Energía a subir 2020 (GWh)</t>
  </si>
  <si>
    <t>Precio medio de venta 2020 (€/MWh)</t>
  </si>
  <si>
    <t>Energía a bajar 2019 (GWh)</t>
  </si>
  <si>
    <t>Precio medio de compra 2019 (€/MWh)</t>
  </si>
  <si>
    <t>Energía a bajar 2020 (GWh)</t>
  </si>
  <si>
    <t>Precio medio de compra 2020 (€/MWh)</t>
  </si>
  <si>
    <t>Reserva de Sustitucíon/Gestión de desvíos</t>
  </si>
  <si>
    <t>Reserva sustitución/gestion de desvís</t>
  </si>
  <si>
    <t>Necesidades de energía cubiertas (GWh)</t>
  </si>
  <si>
    <t>Mercados de servicios de ajuste. Necesidades de energía cubiertas (*)</t>
  </si>
  <si>
    <t xml:space="preserve">Necesidades de energías cubiertas en los servicios de ajuste
</t>
  </si>
  <si>
    <t>Necesidades de energías cubiertas en los servicios de ajuste peninsular respecto a la energía final. (Suministro de referencia + libre)</t>
  </si>
  <si>
    <t>Precios medios mensuales de Desvíos (€/MWh). Año 2020</t>
  </si>
  <si>
    <t>2020 01</t>
  </si>
  <si>
    <t>2020 02</t>
  </si>
  <si>
    <t>2020 03</t>
  </si>
  <si>
    <t>2020 04</t>
  </si>
  <si>
    <t>2020 05</t>
  </si>
  <si>
    <t>2020 06</t>
  </si>
  <si>
    <t>2020 07</t>
  </si>
  <si>
    <t>2020 08</t>
  </si>
  <si>
    <t>2020 09</t>
  </si>
  <si>
    <t>2020 10</t>
  </si>
  <si>
    <t>2020 11</t>
  </si>
  <si>
    <t>2020 12</t>
  </si>
  <si>
    <t>RR/GdD</t>
  </si>
  <si>
    <t>(2) Necesidades del sistema español cubiertas por Gestión de desvíos hasta el 2 de marzo y mediante la plataforma europea para la gestión de energías de balance procedentes de reservas de sustitución de tipo RR, a partir de esa fecha</t>
  </si>
  <si>
    <t>Precio medio aritmético diario y energía</t>
  </si>
  <si>
    <t>Energía diaria (GWh)</t>
  </si>
  <si>
    <t>Mercado diario. Precio medio aritmético diario y energía (1)</t>
  </si>
  <si>
    <t>(1) Fuente: OMIE</t>
  </si>
  <si>
    <t>Fuente: OMIE</t>
  </si>
  <si>
    <t>Necesidades de reserva de sustitución/Gestión de desvíos</t>
  </si>
  <si>
    <t>(1) El servicio de Energías de Balance de tipo RR cuenta con un precio único. El valor representado en la tabla corresponde al precio medio ponderado según el sentido de la necesidad cubierta del Sistema Eléctrico Español. Hasta febrero de 2020, inclusive, se facilita el precio medio ponderado de la energía gestionada a subir mediante el servicio de gestión de desvíos generación-consumo.</t>
  </si>
  <si>
    <t>El servicio de Energías de Balance de tipo RR cuenta con un precio único. El valor representado en la tabla corresponde al precio medio ponderado según el sentido de la necesidad cubierta del Sistema Eléctrico Español. Hasta febrero de 2020, inclusive, se facilita el precio medio ponderado de la energía gestionada a subir mediante el servicio de gestión de desvíos generación-consumo.</t>
  </si>
  <si>
    <t>Asignación SEPE</t>
  </si>
  <si>
    <t>Asignación Francia</t>
  </si>
  <si>
    <t>Asignación Portugal</t>
  </si>
  <si>
    <t>Precios €/MWh</t>
  </si>
  <si>
    <t>Reserva de sustitución</t>
  </si>
  <si>
    <t>Reserva de sustitución. Asignaciones en peninsula, frontera de Francia y de Portugal y necesidades cubiertas</t>
  </si>
  <si>
    <t>Información elaborada con datos a 13/04/2021</t>
  </si>
  <si>
    <t>Necesidades cubiertas</t>
  </si>
  <si>
    <t>Necesidades cubiertas, asignaciones sistema eléctrico español, interconexión Francia y Portugal en GWh</t>
  </si>
  <si>
    <t>Necesidades de balancecubiertas con reserva de sustitución. Precios medios ponderados  y energías</t>
  </si>
  <si>
    <t>(GWh y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</si>
</sst>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64" formatCode="#,##0.0"/>
    <numFmt numFmtId="165" formatCode="0.00_)"/>
    <numFmt numFmtId="166" formatCode="0.000"/>
    <numFmt numFmtId="167" formatCode="#,##0\ \ \ \ \ \ \ \ _)"/>
    <numFmt numFmtId="168" formatCode="0.00\ \ \ \ \ \ _)"/>
    <numFmt numFmtId="169" formatCode="#,##0\ \ _)\ \ \ "/>
    <numFmt numFmtId="170" formatCode="#,##0_)"/>
    <numFmt numFmtId="171" formatCode="#,##0\ \ _)"/>
    <numFmt numFmtId="172" formatCode="#,##0\ \ \ \ \ _)"/>
    <numFmt numFmtId="173" formatCode="#,##0.000"/>
    <numFmt numFmtId="174" formatCode="#,##0.0000"/>
    <numFmt numFmtId="175" formatCode="0.0"/>
    <numFmt numFmtId="176" formatCode="#,##0\ \ \ _)"/>
    <numFmt numFmtId="177" formatCode="#,###_)"/>
    <numFmt numFmtId="178" formatCode="_-* #,##0.00[$€]_-;\-* #,##0.00[$€]_-;_-* &quot;-&quot;??[$€]_-;_-@_-"/>
    <numFmt numFmtId="179" formatCode="#,##0\ \ \ \ \ \ \ \ \ \ \ \ \ _)"/>
    <numFmt numFmtId="180" formatCode="#,##0.000000000000000000"/>
    <numFmt numFmtId="181" formatCode="0.0000000000"/>
    <numFmt numFmtId="182" formatCode="0.00\ \ \ \ \ \ \ \ _)"/>
    <numFmt numFmtId="183" formatCode="#,##0.00\ \ \ \ \ \ \ \ _)"/>
    <numFmt numFmtId="184" formatCode="0.0\ \ _)"/>
    <numFmt numFmtId="185" formatCode="#,##0.000000"/>
    <numFmt numFmtId="186" formatCode="0\ \ \ \ \ \ \ \ \ \ _)"/>
    <numFmt numFmtId="187" formatCode="0.00\ \ \ \ \ \ \ \ \ _)"/>
    <numFmt numFmtId="188" formatCode="#,##0;\-#,##0;0"/>
    <numFmt numFmtId="189" formatCode="#,##0.000;\-#,##0.000;0"/>
    <numFmt numFmtId="190" formatCode="#,##0.00\ \ \ \ \ _)"/>
    <numFmt numFmtId="191" formatCode="#,##0.0\ \ _)\ \ \ "/>
    <numFmt numFmtId="192" formatCode="#,##0.00\ \ _)\ \ \ "/>
    <numFmt numFmtId="193" formatCode="#,##0.00\ _)\ \ \ "/>
    <numFmt numFmtId="194" formatCode="#,###.0_)"/>
    <numFmt numFmtId="195" formatCode="0.0000"/>
    <numFmt numFmtId="196" formatCode="0.0%"/>
    <numFmt numFmtId="197" formatCode="#,##0;\(#,##0\)"/>
    <numFmt numFmtId="198" formatCode="#,##0.00;\-#,##0.00;0"/>
    <numFmt numFmtId="199" formatCode="#,##0.00\ \ _)"/>
    <numFmt numFmtId="200" formatCode="#,##0.0;\-#,##0.0;0.0"/>
    <numFmt numFmtId="201" formatCode="#,##0.00\ \ \ _)"/>
  </numFmts>
  <fonts count="77">
    <font>
      <sz val="10"/>
      <name val="Geneva"/>
    </font>
    <font>
      <sz val="10"/>
      <name val="Geneva"/>
      <family val="2"/>
    </font>
    <font>
      <sz val="9"/>
      <name val="Futura"/>
      <family val="2"/>
    </font>
    <font>
      <sz val="10"/>
      <name val="Arial"/>
      <family val="2"/>
    </font>
    <font>
      <sz val="8"/>
      <name val="Arial"/>
      <family val="2"/>
    </font>
    <font>
      <b/>
      <sz val="10"/>
      <color indexed="9"/>
      <name val="Arial"/>
      <family val="2"/>
    </font>
    <font>
      <sz val="10"/>
      <color indexed="8"/>
      <name val="Arial"/>
      <family val="2"/>
    </font>
    <font>
      <b/>
      <sz val="8"/>
      <color indexed="9"/>
      <name val="Arial"/>
      <family val="2"/>
    </font>
    <font>
      <sz val="8"/>
      <color indexed="8"/>
      <name val="Arial"/>
      <family val="2"/>
    </font>
    <font>
      <b/>
      <sz val="10"/>
      <color indexed="8"/>
      <name val="Arial"/>
      <family val="2"/>
    </font>
    <font>
      <b/>
      <sz val="8"/>
      <color indexed="8"/>
      <name val="Arial"/>
      <family val="2"/>
    </font>
    <font>
      <u/>
      <sz val="10"/>
      <color indexed="12"/>
      <name val="Geneva"/>
      <family val="2"/>
    </font>
    <font>
      <sz val="10"/>
      <color indexed="56"/>
      <name val="Geneva"/>
      <family val="2"/>
    </font>
    <font>
      <sz val="10"/>
      <color indexed="8"/>
      <name val="Geneva"/>
      <family val="2"/>
    </font>
    <font>
      <sz val="10"/>
      <color indexed="21"/>
      <name val="Symbol"/>
      <family val="1"/>
      <charset val="2"/>
    </font>
    <font>
      <sz val="14"/>
      <color indexed="21"/>
      <name val="Arial"/>
      <family val="2"/>
    </font>
    <font>
      <sz val="8"/>
      <color indexed="8"/>
      <name val="Arial Black"/>
      <family val="2"/>
    </font>
    <font>
      <sz val="8"/>
      <color indexed="9"/>
      <name val="Arial"/>
      <family val="2"/>
    </font>
    <font>
      <sz val="10"/>
      <color indexed="32"/>
      <name val="Avant Garde"/>
    </font>
    <font>
      <b/>
      <sz val="10"/>
      <color indexed="8"/>
      <name val="Geneva"/>
      <family val="2"/>
    </font>
    <font>
      <b/>
      <sz val="8"/>
      <color indexed="9"/>
      <name val="Symbol"/>
      <family val="1"/>
      <charset val="2"/>
    </font>
    <font>
      <sz val="8"/>
      <color indexed="56"/>
      <name val="Arial"/>
      <family val="2"/>
    </font>
    <font>
      <sz val="8"/>
      <color indexed="10"/>
      <name val="Arial"/>
      <family val="2"/>
    </font>
    <font>
      <sz val="10"/>
      <name val="Arial"/>
      <family val="2"/>
    </font>
    <font>
      <sz val="8"/>
      <color indexed="9"/>
      <name val="Arial Black"/>
      <family val="2"/>
    </font>
    <font>
      <b/>
      <sz val="8"/>
      <color indexed="9"/>
      <name val="Arial Black"/>
      <family val="2"/>
    </font>
    <font>
      <sz val="10"/>
      <color indexed="9"/>
      <name val="Arial"/>
      <family val="2"/>
    </font>
    <font>
      <b/>
      <sz val="8"/>
      <color indexed="10"/>
      <name val="Arial"/>
      <family val="2"/>
    </font>
    <font>
      <sz val="10"/>
      <color indexed="44"/>
      <name val="Arial"/>
      <family val="2"/>
    </font>
    <font>
      <sz val="8"/>
      <color indexed="44"/>
      <name val="Arial"/>
      <family val="2"/>
    </font>
    <font>
      <strike/>
      <sz val="8"/>
      <color indexed="44"/>
      <name val="Arial"/>
      <family val="2"/>
    </font>
    <font>
      <sz val="8"/>
      <color indexed="44"/>
      <name val="Arial Black"/>
      <family val="2"/>
    </font>
    <font>
      <sz val="9"/>
      <color indexed="44"/>
      <name val="Arial"/>
      <family val="2"/>
    </font>
    <font>
      <sz val="11"/>
      <color indexed="56"/>
      <name val="Geneva"/>
      <family val="2"/>
    </font>
    <font>
      <sz val="10"/>
      <color indexed="10"/>
      <name val="Arial"/>
      <family val="2"/>
    </font>
    <font>
      <sz val="10"/>
      <color indexed="16"/>
      <name val="Arial"/>
      <family val="2"/>
    </font>
    <font>
      <sz val="8"/>
      <color indexed="16"/>
      <name val="Arial"/>
      <family val="2"/>
    </font>
    <font>
      <sz val="10"/>
      <color indexed="10"/>
      <name val="Geneva"/>
      <family val="2"/>
    </font>
    <font>
      <sz val="8"/>
      <name val="Geneva"/>
      <family val="2"/>
    </font>
    <font>
      <sz val="10"/>
      <color indexed="58"/>
      <name val="Geneva"/>
      <family val="2"/>
    </font>
    <font>
      <sz val="8"/>
      <color indexed="8"/>
      <name val="Arial"/>
      <family val="2"/>
    </font>
    <font>
      <sz val="9"/>
      <name val="Arial"/>
      <family val="2"/>
    </font>
    <font>
      <b/>
      <sz val="8"/>
      <name val="Arial"/>
      <family val="2"/>
    </font>
    <font>
      <b/>
      <sz val="8"/>
      <name val="Arial Black"/>
      <family val="2"/>
    </font>
    <font>
      <sz val="8"/>
      <name val="Arial Black"/>
      <family val="2"/>
    </font>
    <font>
      <b/>
      <vertAlign val="superscript"/>
      <sz val="8"/>
      <color indexed="9"/>
      <name val="Arial"/>
      <family val="2"/>
    </font>
    <font>
      <b/>
      <vertAlign val="superscript"/>
      <sz val="8"/>
      <color indexed="8"/>
      <name val="Arial"/>
      <family val="2"/>
    </font>
    <font>
      <vertAlign val="superscript"/>
      <sz val="8"/>
      <color indexed="8"/>
      <name val="Arial"/>
      <family val="2"/>
    </font>
    <font>
      <sz val="10"/>
      <name val="Geneva"/>
    </font>
    <font>
      <sz val="7"/>
      <color indexed="8"/>
      <name val="Arial"/>
      <family val="2"/>
    </font>
    <font>
      <sz val="11"/>
      <color theme="1"/>
      <name val="Calibri"/>
      <family val="2"/>
      <scheme val="minor"/>
    </font>
    <font>
      <sz val="8"/>
      <color rgb="FF000000"/>
      <name val="Arial"/>
      <family val="2"/>
    </font>
    <font>
      <b/>
      <sz val="8"/>
      <color rgb="FFFFFFFF"/>
      <name val="Arial"/>
      <family val="2"/>
    </font>
    <font>
      <sz val="10"/>
      <color rgb="FFFF0000"/>
      <name val="Geneva"/>
      <family val="2"/>
    </font>
    <font>
      <sz val="8"/>
      <color theme="0"/>
      <name val="Arial"/>
      <family val="2"/>
    </font>
    <font>
      <sz val="8"/>
      <color rgb="FF004563"/>
      <name val="Arial Black"/>
      <family val="2"/>
    </font>
    <font>
      <b/>
      <sz val="8"/>
      <color rgb="FFFF0000"/>
      <name val="Arial Black"/>
      <family val="2"/>
    </font>
    <font>
      <sz val="8"/>
      <color rgb="FFFF0000"/>
      <name val="Arial"/>
      <family val="2"/>
    </font>
    <font>
      <sz val="8"/>
      <color theme="0"/>
      <name val="Arial Black"/>
      <family val="2"/>
    </font>
    <font>
      <sz val="10"/>
      <color theme="0"/>
      <name val="Geneva"/>
      <family val="2"/>
    </font>
    <font>
      <sz val="10"/>
      <color theme="0"/>
      <name val="Arial"/>
      <family val="2"/>
    </font>
    <font>
      <b/>
      <sz val="8"/>
      <color theme="0"/>
      <name val="Arial"/>
      <family val="2"/>
    </font>
    <font>
      <sz val="10"/>
      <color theme="0"/>
      <name val="Geneva"/>
    </font>
    <font>
      <sz val="8"/>
      <color rgb="FFFF0000"/>
      <name val="Arial Black"/>
      <family val="2"/>
    </font>
    <font>
      <b/>
      <sz val="8"/>
      <color rgb="FF004563"/>
      <name val="Arial"/>
      <family val="2"/>
    </font>
    <font>
      <sz val="8"/>
      <color rgb="FF004563"/>
      <name val="Arial"/>
      <family val="2"/>
    </font>
    <font>
      <b/>
      <sz val="8"/>
      <color rgb="FFFF0000"/>
      <name val="Arial"/>
      <family val="2"/>
    </font>
    <font>
      <sz val="8"/>
      <color rgb="FFF5F5F5"/>
      <name val="Arial"/>
      <family val="2"/>
    </font>
    <font>
      <sz val="10"/>
      <color rgb="FF004563"/>
      <name val="Geneva"/>
    </font>
    <font>
      <b/>
      <sz val="10"/>
      <color rgb="FF004563"/>
      <name val="Arial"/>
      <family val="2"/>
    </font>
    <font>
      <b/>
      <sz val="10"/>
      <color rgb="FF004563"/>
      <name val="Geneva"/>
    </font>
    <font>
      <sz val="10"/>
      <color rgb="FF004563"/>
      <name val="Arial"/>
      <family val="2"/>
    </font>
    <font>
      <b/>
      <sz val="10"/>
      <color theme="0"/>
      <name val="Geneva"/>
    </font>
    <font>
      <sz val="8"/>
      <color theme="0" tint="-4.9989318521683403E-2"/>
      <name val="Arial"/>
      <family val="2"/>
    </font>
    <font>
      <sz val="8"/>
      <color theme="1"/>
      <name val="Arial"/>
      <family val="2"/>
    </font>
    <font>
      <vertAlign val="superscript"/>
      <sz val="8"/>
      <color rgb="FF004563"/>
      <name val="Arial"/>
      <family val="2"/>
    </font>
    <font>
      <b/>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58"/>
        <bgColor indexed="64"/>
      </patternFill>
    </fill>
    <fill>
      <patternFill patternType="solid">
        <fgColor rgb="FFFFFFFF"/>
        <bgColor rgb="FFFFFFFF"/>
      </patternFill>
    </fill>
    <fill>
      <patternFill patternType="solid">
        <fgColor rgb="FF34839D"/>
        <bgColor rgb="FFFFFFFF"/>
      </patternFill>
    </fill>
    <fill>
      <patternFill patternType="solid">
        <fgColor rgb="FFFFF9E9"/>
        <bgColor indexed="64"/>
      </patternFill>
    </fill>
    <fill>
      <patternFill patternType="solid">
        <fgColor theme="0"/>
        <bgColor indexed="64"/>
      </patternFill>
    </fill>
    <fill>
      <patternFill patternType="solid">
        <fgColor rgb="FFF5F5F5"/>
        <bgColor indexed="64"/>
      </patternFill>
    </fill>
    <fill>
      <patternFill patternType="solid">
        <fgColor rgb="FFF5F5F5"/>
      </patternFill>
    </fill>
    <fill>
      <patternFill patternType="solid">
        <fgColor rgb="FFF5F5F5"/>
        <bgColor rgb="FFFFFFFF"/>
      </patternFill>
    </fill>
  </fills>
  <borders count="29">
    <border>
      <left/>
      <right/>
      <top/>
      <bottom/>
      <diagonal/>
    </border>
    <border>
      <left/>
      <right/>
      <top/>
      <bottom style="thin">
        <color indexed="63"/>
      </bottom>
      <diagonal/>
    </border>
    <border>
      <left/>
      <right/>
      <top style="thin">
        <color indexed="63"/>
      </top>
      <bottom/>
      <diagonal/>
    </border>
    <border>
      <left/>
      <right/>
      <top style="thin">
        <color indexed="63"/>
      </top>
      <bottom style="thin">
        <color indexed="63"/>
      </bottom>
      <diagonal/>
    </border>
    <border>
      <left/>
      <right/>
      <top/>
      <bottom style="thin">
        <color indexed="22"/>
      </bottom>
      <diagonal/>
    </border>
    <border>
      <left/>
      <right/>
      <top style="thin">
        <color indexed="22"/>
      </top>
      <bottom/>
      <diagonal/>
    </border>
    <border>
      <left/>
      <right/>
      <top style="thin">
        <color indexed="22"/>
      </top>
      <bottom style="thin">
        <color indexed="22"/>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rgb="FFA6A6A6"/>
      </bottom>
      <diagonal/>
    </border>
    <border>
      <left/>
      <right/>
      <top style="thin">
        <color rgb="FFA6A6A6"/>
      </top>
      <bottom style="thin">
        <color indexed="63"/>
      </bottom>
      <diagonal/>
    </border>
    <border>
      <left/>
      <right/>
      <top style="thin">
        <color rgb="FFA6A6A6"/>
      </top>
      <bottom/>
      <diagonal/>
    </border>
    <border>
      <left/>
      <right/>
      <top/>
      <bottom style="thin">
        <color theme="0" tint="-0.24994659260841701"/>
      </bottom>
      <diagonal/>
    </border>
    <border>
      <left/>
      <right/>
      <top/>
      <bottom style="thin">
        <color theme="0" tint="-0.34998626667073579"/>
      </bottom>
      <diagonal/>
    </border>
    <border>
      <left/>
      <right/>
      <top/>
      <bottom style="thin">
        <color rgb="FFBFBFBF"/>
      </bottom>
      <diagonal/>
    </border>
    <border>
      <left/>
      <right/>
      <top style="thin">
        <color rgb="FFBFBFBF"/>
      </top>
      <bottom/>
      <diagonal/>
    </border>
    <border>
      <left/>
      <right/>
      <top style="thin">
        <color theme="0" tint="-0.34998626667073579"/>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
      <left/>
      <right/>
      <top style="thin">
        <color theme="0" tint="-0.34998626667073579"/>
      </top>
      <bottom style="thin">
        <color theme="0" tint="-0.34998626667073579"/>
      </bottom>
      <diagonal/>
    </border>
    <border>
      <left/>
      <right style="thin">
        <color rgb="FFC0C0C0"/>
      </right>
      <top/>
      <bottom style="thin">
        <color rgb="FFC0C0C0"/>
      </bottom>
      <diagonal/>
    </border>
    <border>
      <left/>
      <right style="thin">
        <color rgb="FFC0C0C0"/>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bottom/>
      <diagonal/>
    </border>
    <border>
      <left/>
      <right/>
      <top style="thin">
        <color theme="0" tint="-0.499984740745262"/>
      </top>
      <bottom/>
      <diagonal/>
    </border>
  </borders>
  <cellStyleXfs count="17">
    <xf numFmtId="0" fontId="0" fillId="0" borderId="0"/>
    <xf numFmtId="178" fontId="1"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xf numFmtId="4" fontId="51" fillId="5" borderId="7">
      <alignment horizontal="right" vertical="center"/>
    </xf>
    <xf numFmtId="0" fontId="52" fillId="6" borderId="7">
      <alignment vertical="center" wrapText="1"/>
    </xf>
    <xf numFmtId="0" fontId="52" fillId="6" borderId="7">
      <alignment horizontal="center" wrapText="1"/>
    </xf>
    <xf numFmtId="0" fontId="3" fillId="0" borderId="0"/>
    <xf numFmtId="0" fontId="3" fillId="0" borderId="0"/>
    <xf numFmtId="0" fontId="50" fillId="0" borderId="0"/>
    <xf numFmtId="0" fontId="50" fillId="0" borderId="0"/>
    <xf numFmtId="0" fontId="23" fillId="0" borderId="0"/>
    <xf numFmtId="9" fontId="48" fillId="0" borderId="0" applyFont="0" applyFill="0" applyBorder="0" applyAlignment="0" applyProtection="0"/>
    <xf numFmtId="9" fontId="3" fillId="0" borderId="0" applyFont="0" applyFill="0" applyBorder="0" applyAlignment="0" applyProtection="0"/>
    <xf numFmtId="0" fontId="52" fillId="6" borderId="7">
      <alignment horizontal="center" wrapText="1"/>
    </xf>
    <xf numFmtId="0" fontId="3" fillId="0" borderId="0"/>
    <xf numFmtId="164" fontId="51" fillId="5" borderId="7">
      <alignment horizontal="right" vertical="center"/>
    </xf>
  </cellStyleXfs>
  <cellXfs count="825">
    <xf numFmtId="0" fontId="0" fillId="0" borderId="0" xfId="0"/>
    <xf numFmtId="3" fontId="3" fillId="2" borderId="0" xfId="0" applyNumberFormat="1" applyFont="1" applyFill="1" applyAlignment="1">
      <alignment horizontal="center"/>
    </xf>
    <xf numFmtId="3" fontId="8" fillId="0" borderId="0" xfId="0" applyNumberFormat="1" applyFont="1" applyFill="1"/>
    <xf numFmtId="3" fontId="8" fillId="2" borderId="0" xfId="0" applyNumberFormat="1" applyFont="1" applyFill="1"/>
    <xf numFmtId="3" fontId="3" fillId="2" borderId="0" xfId="0" applyNumberFormat="1" applyFont="1" applyFill="1" applyAlignment="1"/>
    <xf numFmtId="3" fontId="5" fillId="2" borderId="0" xfId="0" applyNumberFormat="1" applyFont="1" applyFill="1" applyAlignment="1">
      <alignment horizontal="center"/>
    </xf>
    <xf numFmtId="3" fontId="6" fillId="2" borderId="0" xfId="0" applyNumberFormat="1" applyFont="1" applyFill="1" applyAlignment="1"/>
    <xf numFmtId="0" fontId="3" fillId="0" borderId="0" xfId="0" applyFont="1" applyAlignment="1"/>
    <xf numFmtId="3" fontId="8" fillId="2" borderId="0" xfId="0" applyNumberFormat="1" applyFont="1" applyFill="1" applyAlignment="1"/>
    <xf numFmtId="3" fontId="7" fillId="3" borderId="0" xfId="0" applyNumberFormat="1" applyFont="1" applyFill="1" applyBorder="1" applyAlignment="1">
      <alignment horizontal="left" vertical="center"/>
    </xf>
    <xf numFmtId="3" fontId="5" fillId="3" borderId="0" xfId="0" applyNumberFormat="1" applyFont="1" applyFill="1" applyBorder="1" applyAlignment="1">
      <alignment horizontal="left" vertical="center"/>
    </xf>
    <xf numFmtId="3" fontId="6" fillId="0" borderId="0" xfId="0" applyNumberFormat="1" applyFont="1" applyFill="1" applyBorder="1" applyAlignment="1" applyProtection="1">
      <alignment horizontal="left"/>
    </xf>
    <xf numFmtId="3" fontId="6" fillId="0" borderId="0" xfId="0" applyNumberFormat="1" applyFont="1" applyFill="1" applyAlignment="1"/>
    <xf numFmtId="3" fontId="3" fillId="0" borderId="0" xfId="0" applyNumberFormat="1" applyFont="1" applyFill="1" applyAlignment="1"/>
    <xf numFmtId="0" fontId="4" fillId="0" borderId="0" xfId="0" applyFont="1"/>
    <xf numFmtId="0" fontId="10" fillId="0" borderId="0" xfId="0" applyFont="1"/>
    <xf numFmtId="0" fontId="0" fillId="0" borderId="0" xfId="0" applyFill="1" applyProtection="1"/>
    <xf numFmtId="0" fontId="1" fillId="0" borderId="0" xfId="0" applyFont="1" applyFill="1" applyProtection="1"/>
    <xf numFmtId="0" fontId="9" fillId="0" borderId="0" xfId="0" applyFont="1" applyFill="1" applyAlignment="1" applyProtection="1">
      <alignment horizontal="right"/>
    </xf>
    <xf numFmtId="0" fontId="12" fillId="0" borderId="0" xfId="0" applyFont="1" applyFill="1" applyBorder="1" applyProtection="1"/>
    <xf numFmtId="0" fontId="13" fillId="0" borderId="0" xfId="0" applyFont="1" applyFill="1" applyBorder="1" applyProtection="1"/>
    <xf numFmtId="0" fontId="9"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right" vertical="center"/>
    </xf>
    <xf numFmtId="0" fontId="14" fillId="0" borderId="0" xfId="0" applyFont="1" applyFill="1" applyBorder="1" applyAlignment="1" applyProtection="1">
      <alignment horizontal="right"/>
    </xf>
    <xf numFmtId="0" fontId="10" fillId="0" borderId="0" xfId="0" applyFont="1" applyFill="1" applyBorder="1" applyAlignment="1" applyProtection="1">
      <alignment horizontal="left" vertical="center" indent="1"/>
    </xf>
    <xf numFmtId="3" fontId="8" fillId="4" borderId="0" xfId="0" applyNumberFormat="1" applyFont="1" applyFill="1" applyBorder="1" applyAlignment="1" applyProtection="1">
      <alignment horizontal="left"/>
    </xf>
    <xf numFmtId="0" fontId="8" fillId="0" borderId="0" xfId="0" applyFont="1" applyFill="1" applyBorder="1" applyProtection="1"/>
    <xf numFmtId="0" fontId="10" fillId="0" borderId="0" xfId="0" applyFont="1" applyFill="1" applyBorder="1" applyAlignment="1" applyProtection="1">
      <alignment horizontal="right"/>
    </xf>
    <xf numFmtId="3" fontId="10" fillId="2" borderId="0" xfId="0" applyNumberFormat="1" applyFont="1" applyFill="1" applyAlignment="1">
      <alignment horizontal="right"/>
    </xf>
    <xf numFmtId="0" fontId="8" fillId="0" borderId="1" xfId="0" applyFont="1" applyFill="1" applyBorder="1" applyProtection="1"/>
    <xf numFmtId="14" fontId="10" fillId="0" borderId="1" xfId="0" applyNumberFormat="1" applyFont="1" applyFill="1" applyBorder="1" applyAlignment="1" applyProtection="1">
      <alignment horizontal="center"/>
    </xf>
    <xf numFmtId="164" fontId="8" fillId="0" borderId="1" xfId="0" applyNumberFormat="1" applyFont="1" applyFill="1" applyBorder="1" applyProtection="1"/>
    <xf numFmtId="165" fontId="8" fillId="0" borderId="0" xfId="0" applyNumberFormat="1" applyFont="1" applyFill="1" applyBorder="1" applyProtection="1"/>
    <xf numFmtId="3" fontId="8" fillId="0" borderId="0" xfId="0" applyNumberFormat="1" applyFont="1" applyFill="1" applyBorder="1" applyProtection="1"/>
    <xf numFmtId="14" fontId="10" fillId="0" borderId="0" xfId="0" applyNumberFormat="1" applyFont="1" applyFill="1" applyBorder="1" applyAlignment="1" applyProtection="1">
      <alignment horizontal="center"/>
    </xf>
    <xf numFmtId="164" fontId="8" fillId="0" borderId="0" xfId="0" applyNumberFormat="1" applyFont="1" applyFill="1" applyBorder="1" applyProtection="1"/>
    <xf numFmtId="0" fontId="10" fillId="0" borderId="1" xfId="0" applyFont="1" applyFill="1" applyBorder="1" applyProtection="1"/>
    <xf numFmtId="3" fontId="8" fillId="0" borderId="0" xfId="0" applyNumberFormat="1" applyFont="1" applyFill="1" applyAlignment="1">
      <alignment horizontal="center"/>
    </xf>
    <xf numFmtId="0" fontId="12" fillId="0" borderId="0" xfId="0" applyFont="1" applyFill="1" applyBorder="1" applyAlignment="1" applyProtection="1">
      <alignment horizontal="left" indent="1"/>
    </xf>
    <xf numFmtId="0" fontId="10" fillId="0" borderId="0" xfId="0" applyFont="1" applyFill="1" applyBorder="1" applyAlignment="1" applyProtection="1">
      <alignment horizontal="left"/>
    </xf>
    <xf numFmtId="0" fontId="10" fillId="0" borderId="0" xfId="0" applyFont="1" applyFill="1" applyBorder="1" applyAlignment="1" applyProtection="1">
      <alignment horizontal="left" vertical="center"/>
    </xf>
    <xf numFmtId="0" fontId="18" fillId="0" borderId="0" xfId="0" applyFont="1" applyFill="1" applyProtection="1"/>
    <xf numFmtId="164" fontId="10" fillId="0" borderId="0" xfId="0" applyNumberFormat="1" applyFont="1" applyFill="1" applyBorder="1" applyAlignment="1" applyProtection="1">
      <alignment horizontal="left"/>
    </xf>
    <xf numFmtId="164" fontId="8" fillId="0" borderId="0" xfId="0" quotePrefix="1" applyNumberFormat="1" applyFont="1" applyFill="1" applyBorder="1" applyProtection="1"/>
    <xf numFmtId="0" fontId="19" fillId="0" borderId="0" xfId="0" applyFont="1" applyFill="1" applyAlignment="1" applyProtection="1">
      <alignment horizontal="right"/>
    </xf>
    <xf numFmtId="0" fontId="12" fillId="0" borderId="0" xfId="0" applyFont="1" applyFill="1" applyBorder="1" applyAlignment="1" applyProtection="1"/>
    <xf numFmtId="0" fontId="0" fillId="0" borderId="0" xfId="0" applyFill="1" applyAlignment="1" applyProtection="1"/>
    <xf numFmtId="0" fontId="13" fillId="0" borderId="0" xfId="0" applyFont="1" applyFill="1" applyBorder="1" applyAlignment="1" applyProtection="1"/>
    <xf numFmtId="164" fontId="8" fillId="0" borderId="0" xfId="0" quotePrefix="1" applyNumberFormat="1" applyFont="1" applyFill="1" applyBorder="1" applyAlignment="1" applyProtection="1"/>
    <xf numFmtId="0" fontId="7" fillId="3" borderId="0" xfId="0" applyNumberFormat="1" applyFont="1" applyFill="1" applyBorder="1" applyAlignment="1">
      <alignment horizontal="center"/>
    </xf>
    <xf numFmtId="0" fontId="7" fillId="3" borderId="1" xfId="0" applyNumberFormat="1" applyFont="1" applyFill="1" applyBorder="1" applyAlignment="1">
      <alignment horizontal="center"/>
    </xf>
    <xf numFmtId="0" fontId="7" fillId="3" borderId="1" xfId="0" applyNumberFormat="1" applyFont="1" applyFill="1" applyBorder="1" applyAlignment="1">
      <alignment horizontal="right"/>
    </xf>
    <xf numFmtId="1" fontId="7" fillId="3" borderId="1" xfId="0" quotePrefix="1" applyNumberFormat="1" applyFont="1" applyFill="1" applyBorder="1" applyAlignment="1">
      <alignment horizontal="left" vertical="center"/>
    </xf>
    <xf numFmtId="1" fontId="7" fillId="3" borderId="1" xfId="0" applyNumberFormat="1" applyFont="1" applyFill="1" applyBorder="1" applyAlignment="1">
      <alignment horizontal="right"/>
    </xf>
    <xf numFmtId="3" fontId="5" fillId="2" borderId="0" xfId="0" applyNumberFormat="1" applyFont="1" applyFill="1" applyBorder="1" applyAlignment="1">
      <alignment horizontal="center"/>
    </xf>
    <xf numFmtId="3" fontId="8" fillId="0" borderId="0" xfId="0" applyNumberFormat="1" applyFont="1" applyFill="1" applyAlignment="1"/>
    <xf numFmtId="3" fontId="10" fillId="0" borderId="0" xfId="0" applyNumberFormat="1" applyFont="1" applyFill="1" applyBorder="1" applyAlignment="1">
      <alignment horizontal="left"/>
    </xf>
    <xf numFmtId="3" fontId="10" fillId="0" borderId="0" xfId="0" applyNumberFormat="1" applyFont="1" applyFill="1" applyBorder="1" applyAlignment="1"/>
    <xf numFmtId="3" fontId="8" fillId="2" borderId="0" xfId="0" applyNumberFormat="1" applyFont="1" applyFill="1" applyAlignment="1">
      <alignment vertical="center"/>
    </xf>
    <xf numFmtId="3" fontId="8" fillId="2" borderId="0" xfId="0" applyNumberFormat="1" applyFont="1" applyFill="1" applyAlignment="1">
      <alignment vertical="top"/>
    </xf>
    <xf numFmtId="0" fontId="10" fillId="0" borderId="1" xfId="0" applyNumberFormat="1" applyFont="1" applyFill="1" applyBorder="1"/>
    <xf numFmtId="14" fontId="10" fillId="0" borderId="0" xfId="0" applyNumberFormat="1" applyFont="1" applyFill="1" applyBorder="1"/>
    <xf numFmtId="4" fontId="8" fillId="2" borderId="0" xfId="0" applyNumberFormat="1" applyFont="1" applyFill="1" applyAlignment="1"/>
    <xf numFmtId="3" fontId="8" fillId="0" borderId="0" xfId="0" applyNumberFormat="1" applyFont="1" applyFill="1" applyAlignment="1">
      <alignment horizontal="right"/>
    </xf>
    <xf numFmtId="4" fontId="8" fillId="0" borderId="0" xfId="0" applyNumberFormat="1" applyFont="1" applyFill="1" applyAlignment="1">
      <alignment horizontal="right"/>
    </xf>
    <xf numFmtId="4" fontId="8" fillId="0" borderId="0" xfId="0" applyNumberFormat="1" applyFont="1" applyFill="1" applyBorder="1" applyAlignment="1">
      <alignment horizontal="right"/>
    </xf>
    <xf numFmtId="0" fontId="4" fillId="0" borderId="0" xfId="0" applyFont="1" applyFill="1" applyProtection="1"/>
    <xf numFmtId="0" fontId="10" fillId="0" borderId="0" xfId="0" applyFont="1" applyFill="1" applyAlignment="1" applyProtection="1">
      <alignment horizontal="right"/>
    </xf>
    <xf numFmtId="0" fontId="21" fillId="0" borderId="0" xfId="0" applyFont="1" applyFill="1" applyBorder="1" applyProtection="1"/>
    <xf numFmtId="3" fontId="4" fillId="0" borderId="0" xfId="0" applyNumberFormat="1" applyFont="1" applyFill="1" applyAlignment="1"/>
    <xf numFmtId="3" fontId="8" fillId="0" borderId="0" xfId="0" applyNumberFormat="1" applyFont="1"/>
    <xf numFmtId="164" fontId="22" fillId="2" borderId="0" xfId="0" applyNumberFormat="1" applyFont="1" applyFill="1" applyAlignment="1"/>
    <xf numFmtId="3" fontId="8" fillId="0" borderId="0" xfId="0" applyNumberFormat="1" applyFont="1" applyFill="1" applyBorder="1" applyAlignment="1" applyProtection="1">
      <alignment horizontal="right"/>
    </xf>
    <xf numFmtId="4" fontId="8" fillId="0" borderId="0" xfId="0" applyNumberFormat="1" applyFont="1" applyFill="1" applyBorder="1" applyAlignment="1" applyProtection="1">
      <alignment horizontal="right"/>
    </xf>
    <xf numFmtId="3" fontId="8"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Fill="1" applyAlignment="1" applyProtection="1">
      <alignment horizontal="right"/>
    </xf>
    <xf numFmtId="0" fontId="8" fillId="0" borderId="0" xfId="0" applyFont="1" applyFill="1" applyBorder="1" applyAlignment="1" applyProtection="1">
      <alignment horizontal="right"/>
    </xf>
    <xf numFmtId="4" fontId="4" fillId="2" borderId="0" xfId="0" applyNumberFormat="1" applyFont="1" applyFill="1" applyAlignment="1"/>
    <xf numFmtId="0" fontId="13" fillId="0" borderId="0" xfId="0" applyFont="1" applyFill="1"/>
    <xf numFmtId="3" fontId="0" fillId="0" borderId="0" xfId="0" applyNumberFormat="1"/>
    <xf numFmtId="3" fontId="21" fillId="0" borderId="0" xfId="0" applyNumberFormat="1" applyFont="1" applyFill="1" applyBorder="1" applyProtection="1"/>
    <xf numFmtId="0" fontId="7" fillId="0" borderId="1" xfId="0" applyNumberFormat="1" applyFont="1" applyFill="1" applyBorder="1" applyAlignment="1">
      <alignment horizontal="right" vertical="center"/>
    </xf>
    <xf numFmtId="3" fontId="10" fillId="0" borderId="1" xfId="0" applyNumberFormat="1" applyFont="1" applyFill="1" applyBorder="1" applyAlignment="1"/>
    <xf numFmtId="3" fontId="10" fillId="0" borderId="0" xfId="0" applyNumberFormat="1" applyFont="1" applyFill="1" applyAlignment="1">
      <alignment horizontal="center"/>
    </xf>
    <xf numFmtId="4" fontId="8" fillId="0" borderId="0" xfId="0" applyNumberFormat="1" applyFont="1" applyFill="1" applyAlignment="1"/>
    <xf numFmtId="3" fontId="8" fillId="0" borderId="1" xfId="0" applyNumberFormat="1" applyFont="1" applyFill="1" applyBorder="1" applyAlignment="1"/>
    <xf numFmtId="3" fontId="8" fillId="0" borderId="1" xfId="0" applyNumberFormat="1" applyFont="1" applyFill="1" applyBorder="1" applyAlignment="1">
      <alignment horizontal="center"/>
    </xf>
    <xf numFmtId="3" fontId="10" fillId="0" borderId="0" xfId="0" applyNumberFormat="1" applyFont="1" applyFill="1" applyAlignment="1"/>
    <xf numFmtId="3" fontId="10" fillId="0" borderId="0" xfId="0" applyNumberFormat="1" applyFont="1" applyFill="1" applyAlignment="1">
      <alignment horizontal="left"/>
    </xf>
    <xf numFmtId="3" fontId="16" fillId="0" borderId="0" xfId="0" applyNumberFormat="1" applyFont="1" applyFill="1" applyAlignment="1"/>
    <xf numFmtId="164" fontId="8" fillId="0" borderId="0" xfId="0" applyNumberFormat="1" applyFont="1" applyFill="1" applyAlignment="1"/>
    <xf numFmtId="0" fontId="7" fillId="3" borderId="2" xfId="0" applyNumberFormat="1" applyFont="1" applyFill="1" applyBorder="1" applyAlignment="1">
      <alignment horizontal="center"/>
    </xf>
    <xf numFmtId="177" fontId="0" fillId="0" borderId="0" xfId="0" applyNumberFormat="1"/>
    <xf numFmtId="0" fontId="9" fillId="0" borderId="0" xfId="11" applyFont="1" applyFill="1" applyAlignment="1" applyProtection="1">
      <alignment horizontal="right"/>
    </xf>
    <xf numFmtId="0" fontId="0" fillId="0" borderId="0" xfId="0" applyFill="1" applyBorder="1" applyProtection="1"/>
    <xf numFmtId="0" fontId="0" fillId="0" borderId="0" xfId="0" applyFill="1" applyBorder="1" applyAlignment="1" applyProtection="1"/>
    <xf numFmtId="0" fontId="17" fillId="0" borderId="0" xfId="0" applyFont="1" applyFill="1" applyBorder="1" applyProtection="1"/>
    <xf numFmtId="3" fontId="17" fillId="0" borderId="0" xfId="0" applyNumberFormat="1" applyFont="1" applyFill="1" applyAlignment="1"/>
    <xf numFmtId="3" fontId="17" fillId="0" borderId="0" xfId="0" applyNumberFormat="1" applyFont="1" applyFill="1" applyBorder="1" applyAlignment="1" applyProtection="1">
      <alignment horizontal="left"/>
    </xf>
    <xf numFmtId="3" fontId="7" fillId="0" borderId="0" xfId="0" applyNumberFormat="1" applyFont="1" applyFill="1" applyAlignment="1">
      <alignment horizontal="center"/>
    </xf>
    <xf numFmtId="3" fontId="24" fillId="0" borderId="0" xfId="0" applyNumberFormat="1" applyFont="1" applyFill="1" applyAlignment="1"/>
    <xf numFmtId="3" fontId="25" fillId="0" borderId="0" xfId="0" applyNumberFormat="1" applyFont="1" applyFill="1" applyAlignment="1">
      <alignment horizontal="center"/>
    </xf>
    <xf numFmtId="3" fontId="7" fillId="0" borderId="0" xfId="0" applyNumberFormat="1" applyFont="1" applyFill="1" applyBorder="1" applyAlignment="1">
      <alignment horizontal="left"/>
    </xf>
    <xf numFmtId="0" fontId="8" fillId="0" borderId="0" xfId="0" applyFont="1" applyFill="1" applyBorder="1" applyAlignment="1" applyProtection="1">
      <alignment horizontal="left"/>
    </xf>
    <xf numFmtId="173" fontId="8" fillId="0" borderId="0" xfId="0" applyNumberFormat="1" applyFont="1" applyFill="1" applyAlignment="1">
      <alignment horizontal="right"/>
    </xf>
    <xf numFmtId="173" fontId="8" fillId="0" borderId="0" xfId="0" applyNumberFormat="1" applyFont="1" applyFill="1" applyAlignment="1"/>
    <xf numFmtId="173" fontId="8" fillId="2" borderId="0" xfId="0" applyNumberFormat="1" applyFont="1" applyFill="1" applyAlignment="1"/>
    <xf numFmtId="173" fontId="8" fillId="0" borderId="0" xfId="0" applyNumberFormat="1" applyFont="1" applyFill="1" applyBorder="1" applyAlignment="1">
      <alignment horizontal="right"/>
    </xf>
    <xf numFmtId="173" fontId="26" fillId="0" borderId="0" xfId="0" applyNumberFormat="1" applyFont="1" applyFill="1" applyAlignment="1"/>
    <xf numFmtId="4" fontId="3" fillId="0" borderId="0" xfId="0" applyNumberFormat="1" applyFont="1" applyAlignment="1">
      <alignment horizontal="center"/>
    </xf>
    <xf numFmtId="173" fontId="4" fillId="0" borderId="0" xfId="0" applyNumberFormat="1" applyFont="1" applyFill="1" applyAlignment="1"/>
    <xf numFmtId="0" fontId="8" fillId="0" borderId="0" xfId="0" applyFont="1" applyFill="1" applyBorder="1" applyAlignment="1" applyProtection="1">
      <alignment horizontal="center"/>
    </xf>
    <xf numFmtId="3" fontId="16" fillId="0" borderId="0" xfId="0" applyNumberFormat="1" applyFont="1" applyFill="1" applyAlignment="1">
      <alignment horizontal="center"/>
    </xf>
    <xf numFmtId="3" fontId="27" fillId="0" borderId="0" xfId="0" applyNumberFormat="1" applyFont="1" applyFill="1" applyBorder="1" applyAlignment="1"/>
    <xf numFmtId="3" fontId="22" fillId="0" borderId="0" xfId="0" applyNumberFormat="1" applyFont="1" applyFill="1" applyBorder="1" applyAlignment="1"/>
    <xf numFmtId="4" fontId="27" fillId="0" borderId="0" xfId="0" applyNumberFormat="1" applyFont="1" applyFill="1" applyBorder="1" applyAlignment="1" applyProtection="1">
      <alignment horizontal="left"/>
    </xf>
    <xf numFmtId="2" fontId="8" fillId="0" borderId="0" xfId="0" applyNumberFormat="1" applyFont="1" applyFill="1" applyBorder="1" applyAlignment="1" applyProtection="1">
      <alignment horizontal="right"/>
    </xf>
    <xf numFmtId="2" fontId="10" fillId="0" borderId="0" xfId="0" applyNumberFormat="1" applyFont="1" applyFill="1" applyBorder="1" applyAlignment="1" applyProtection="1">
      <alignment horizontal="right"/>
    </xf>
    <xf numFmtId="0" fontId="1" fillId="0" borderId="0" xfId="0" applyFont="1" applyFill="1" applyBorder="1" applyProtection="1"/>
    <xf numFmtId="3" fontId="8" fillId="0" borderId="0" xfId="0" applyNumberFormat="1" applyFont="1" applyFill="1" applyAlignment="1">
      <alignment vertical="top"/>
    </xf>
    <xf numFmtId="3" fontId="17" fillId="0" borderId="0" xfId="0" applyNumberFormat="1" applyFont="1" applyFill="1" applyBorder="1" applyAlignment="1" applyProtection="1">
      <alignment horizontal="right"/>
    </xf>
    <xf numFmtId="173" fontId="29" fillId="0" borderId="0" xfId="0" applyNumberFormat="1" applyFont="1" applyFill="1" applyAlignment="1"/>
    <xf numFmtId="3" fontId="29" fillId="0" borderId="0" xfId="0" applyNumberFormat="1" applyFont="1" applyFill="1" applyAlignment="1">
      <alignment horizontal="center"/>
    </xf>
    <xf numFmtId="3" fontId="31" fillId="0" borderId="0" xfId="0" applyNumberFormat="1" applyFont="1" applyFill="1" applyAlignment="1"/>
    <xf numFmtId="3" fontId="31" fillId="0" borderId="0" xfId="0" applyNumberFormat="1" applyFont="1" applyFill="1" applyAlignment="1">
      <alignment horizontal="center"/>
    </xf>
    <xf numFmtId="3" fontId="28" fillId="0" borderId="0" xfId="0" applyNumberFormat="1" applyFont="1" applyFill="1" applyAlignment="1"/>
    <xf numFmtId="173" fontId="32" fillId="0" borderId="0" xfId="0" applyNumberFormat="1" applyFont="1" applyFill="1" applyAlignment="1"/>
    <xf numFmtId="0" fontId="33" fillId="0" borderId="0" xfId="0" applyFont="1" applyFill="1" applyBorder="1" applyProtection="1"/>
    <xf numFmtId="4" fontId="6" fillId="0" borderId="0" xfId="0" applyNumberFormat="1" applyFont="1" applyFill="1" applyAlignment="1"/>
    <xf numFmtId="4" fontId="8" fillId="0" borderId="0" xfId="0" applyNumberFormat="1" applyFont="1" applyFill="1" applyAlignment="1">
      <alignment horizontal="center"/>
    </xf>
    <xf numFmtId="185" fontId="16" fillId="0" borderId="0" xfId="0" applyNumberFormat="1" applyFont="1" applyFill="1" applyAlignment="1"/>
    <xf numFmtId="185" fontId="16" fillId="0" borderId="0" xfId="0" applyNumberFormat="1" applyFont="1" applyFill="1" applyAlignment="1">
      <alignment horizontal="center"/>
    </xf>
    <xf numFmtId="173" fontId="3" fillId="0" borderId="0" xfId="0" applyNumberFormat="1" applyFont="1" applyFill="1" applyAlignment="1"/>
    <xf numFmtId="3" fontId="27" fillId="0" borderId="0" xfId="0" applyNumberFormat="1" applyFont="1" applyFill="1" applyBorder="1" applyAlignment="1" applyProtection="1">
      <alignment horizontal="right"/>
    </xf>
    <xf numFmtId="166" fontId="37" fillId="0" borderId="0" xfId="0" applyNumberFormat="1" applyFont="1" applyFill="1" applyBorder="1" applyAlignment="1"/>
    <xf numFmtId="173" fontId="6" fillId="0" borderId="0" xfId="0" applyNumberFormat="1" applyFont="1" applyFill="1" applyAlignment="1"/>
    <xf numFmtId="3" fontId="0" fillId="0" borderId="0" xfId="0" applyNumberFormat="1" applyFill="1" applyBorder="1" applyAlignment="1">
      <alignment horizontal="center"/>
    </xf>
    <xf numFmtId="0" fontId="0" fillId="0" borderId="0" xfId="0" applyBorder="1"/>
    <xf numFmtId="0" fontId="8" fillId="0" borderId="0" xfId="0" applyFont="1" applyFill="1" applyBorder="1" applyAlignment="1" applyProtection="1">
      <alignment horizontal="left" vertical="center"/>
    </xf>
    <xf numFmtId="0" fontId="10" fillId="0" borderId="0" xfId="0" applyNumberFormat="1" applyFont="1" applyFill="1" applyBorder="1" applyAlignment="1">
      <alignment horizontal="center"/>
    </xf>
    <xf numFmtId="3" fontId="8" fillId="0" borderId="0" xfId="0" applyNumberFormat="1" applyFont="1" applyFill="1" applyBorder="1" applyAlignment="1"/>
    <xf numFmtId="186" fontId="10" fillId="0" borderId="0" xfId="0" applyNumberFormat="1" applyFont="1" applyFill="1" applyBorder="1" applyAlignment="1">
      <alignment horizontal="right"/>
    </xf>
    <xf numFmtId="0" fontId="20" fillId="3" borderId="1" xfId="0" applyNumberFormat="1" applyFont="1" applyFill="1" applyBorder="1" applyAlignment="1">
      <alignment horizontal="right" wrapText="1"/>
    </xf>
    <xf numFmtId="4" fontId="8" fillId="0" borderId="0" xfId="0" applyNumberFormat="1" applyFont="1" applyFill="1" applyBorder="1" applyAlignment="1" applyProtection="1">
      <alignment horizontal="center"/>
    </xf>
    <xf numFmtId="173" fontId="10" fillId="0" borderId="0" xfId="0" applyNumberFormat="1" applyFont="1" applyFill="1" applyBorder="1" applyAlignment="1">
      <alignment horizontal="center"/>
    </xf>
    <xf numFmtId="0" fontId="10" fillId="0" borderId="0" xfId="0" applyNumberFormat="1" applyFont="1" applyFill="1" applyBorder="1" applyAlignment="1">
      <alignment horizontal="right"/>
    </xf>
    <xf numFmtId="4" fontId="10" fillId="0" borderId="0" xfId="0" applyNumberFormat="1" applyFont="1" applyFill="1" applyAlignment="1">
      <alignment horizontal="center"/>
    </xf>
    <xf numFmtId="0" fontId="8" fillId="0" borderId="0" xfId="0" applyNumberFormat="1" applyFont="1" applyFill="1" applyBorder="1"/>
    <xf numFmtId="2" fontId="8" fillId="0" borderId="0" xfId="0" applyNumberFormat="1" applyFont="1" applyFill="1" applyBorder="1"/>
    <xf numFmtId="3" fontId="16" fillId="0" borderId="0" xfId="0" applyNumberFormat="1" applyFont="1" applyFill="1" applyBorder="1" applyAlignment="1"/>
    <xf numFmtId="188" fontId="0" fillId="0" borderId="0" xfId="0" applyNumberFormat="1"/>
    <xf numFmtId="3" fontId="8" fillId="0" borderId="0" xfId="0" applyNumberFormat="1" applyFont="1" applyFill="1" applyBorder="1" applyAlignment="1" applyProtection="1">
      <alignment horizontal="left"/>
    </xf>
    <xf numFmtId="189" fontId="0" fillId="0" borderId="0" xfId="0" applyNumberFormat="1" applyFill="1" applyBorder="1"/>
    <xf numFmtId="3" fontId="8" fillId="0" borderId="0" xfId="0" applyNumberFormat="1" applyFont="1" applyFill="1" applyBorder="1"/>
    <xf numFmtId="3" fontId="8" fillId="0" borderId="0" xfId="0" applyNumberFormat="1" applyFont="1" applyFill="1" applyAlignment="1">
      <alignment horizontal="left"/>
    </xf>
    <xf numFmtId="3" fontId="8" fillId="0" borderId="0" xfId="0" applyNumberFormat="1" applyFont="1" applyFill="1" applyBorder="1" applyAlignment="1" applyProtection="1">
      <alignment horizontal="center"/>
    </xf>
    <xf numFmtId="188" fontId="0" fillId="0" borderId="0" xfId="0" applyNumberFormat="1" applyFill="1"/>
    <xf numFmtId="2" fontId="38" fillId="0" borderId="0" xfId="0" applyNumberFormat="1" applyFont="1"/>
    <xf numFmtId="3"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xf>
    <xf numFmtId="1" fontId="7" fillId="0" borderId="0" xfId="0" quotePrefix="1" applyNumberFormat="1" applyFont="1" applyFill="1" applyBorder="1" applyAlignment="1">
      <alignment horizontal="left" vertical="center"/>
    </xf>
    <xf numFmtId="0" fontId="39" fillId="0" borderId="0" xfId="0" applyFont="1" applyFill="1" applyBorder="1" applyProtection="1"/>
    <xf numFmtId="3" fontId="6" fillId="0" borderId="0" xfId="0" applyNumberFormat="1" applyFont="1" applyFill="1" applyBorder="1" applyAlignment="1"/>
    <xf numFmtId="0" fontId="0" fillId="0" borderId="0" xfId="0" applyFill="1" applyBorder="1" applyAlignment="1"/>
    <xf numFmtId="0" fontId="20" fillId="3" borderId="0" xfId="0" applyNumberFormat="1" applyFont="1" applyFill="1" applyBorder="1" applyAlignment="1">
      <alignment horizontal="right"/>
    </xf>
    <xf numFmtId="166" fontId="40" fillId="0" borderId="0" xfId="0" applyNumberFormat="1" applyFont="1" applyFill="1"/>
    <xf numFmtId="0" fontId="0" fillId="0" borderId="0" xfId="0" applyFill="1"/>
    <xf numFmtId="0" fontId="40" fillId="0" borderId="0" xfId="0" applyFont="1" applyFill="1"/>
    <xf numFmtId="3" fontId="4" fillId="0" borderId="0" xfId="0" applyNumberFormat="1" applyFont="1" applyFill="1" applyBorder="1" applyAlignment="1" applyProtection="1">
      <alignment horizontal="right"/>
    </xf>
    <xf numFmtId="0" fontId="7" fillId="3" borderId="0" xfId="0" applyNumberFormat="1" applyFont="1" applyFill="1" applyBorder="1" applyAlignment="1">
      <alignment horizontal="center" wrapText="1"/>
    </xf>
    <xf numFmtId="3" fontId="26" fillId="0" borderId="0" xfId="0" applyNumberFormat="1" applyFont="1" applyFill="1" applyAlignment="1"/>
    <xf numFmtId="1" fontId="7" fillId="3" borderId="0" xfId="0" applyNumberFormat="1" applyFont="1" applyFill="1" applyBorder="1" applyAlignment="1">
      <alignment horizontal="left" vertical="center"/>
    </xf>
    <xf numFmtId="3" fontId="34" fillId="0" borderId="0" xfId="0" applyNumberFormat="1" applyFont="1" applyFill="1" applyAlignment="1"/>
    <xf numFmtId="3" fontId="34" fillId="0" borderId="0" xfId="0" applyNumberFormat="1" applyFont="1" applyFill="1" applyBorder="1" applyAlignment="1"/>
    <xf numFmtId="3" fontId="7" fillId="0" borderId="0" xfId="0" applyNumberFormat="1" applyFont="1" applyFill="1" applyBorder="1" applyAlignment="1"/>
    <xf numFmtId="3" fontId="17" fillId="0" borderId="0" xfId="0" applyNumberFormat="1" applyFont="1" applyFill="1" applyBorder="1" applyAlignment="1"/>
    <xf numFmtId="4" fontId="8" fillId="0" borderId="0" xfId="0" applyNumberFormat="1" applyFont="1" applyFill="1"/>
    <xf numFmtId="0" fontId="26" fillId="0" borderId="0" xfId="0" applyFont="1" applyAlignment="1"/>
    <xf numFmtId="175" fontId="6" fillId="0" borderId="0" xfId="0" applyNumberFormat="1" applyFont="1" applyAlignment="1"/>
    <xf numFmtId="3" fontId="8" fillId="7" borderId="0" xfId="0" applyNumberFormat="1" applyFont="1" applyFill="1" applyBorder="1" applyAlignment="1" applyProtection="1">
      <alignment horizontal="right"/>
    </xf>
    <xf numFmtId="164" fontId="8" fillId="7" borderId="0" xfId="0" applyNumberFormat="1" applyFont="1" applyFill="1" applyBorder="1" applyAlignment="1" applyProtection="1"/>
    <xf numFmtId="2" fontId="4" fillId="0" borderId="0" xfId="0" applyNumberFormat="1" applyFont="1" applyFill="1" applyBorder="1" applyProtection="1"/>
    <xf numFmtId="2" fontId="4" fillId="0" borderId="0" xfId="0" applyNumberFormat="1" applyFont="1"/>
    <xf numFmtId="2" fontId="4" fillId="0" borderId="0" xfId="0" applyNumberFormat="1" applyFont="1" applyBorder="1"/>
    <xf numFmtId="4" fontId="0" fillId="0" borderId="0" xfId="0" applyNumberFormat="1" applyFill="1" applyBorder="1" applyAlignment="1">
      <alignment horizontal="center"/>
    </xf>
    <xf numFmtId="2" fontId="8" fillId="0" borderId="0" xfId="0" applyNumberFormat="1" applyFont="1" applyFill="1" applyBorder="1" applyAlignment="1">
      <alignment horizontal="right" vertical="center"/>
    </xf>
    <xf numFmtId="187" fontId="10" fillId="0" borderId="0" xfId="0" applyNumberFormat="1" applyFont="1" applyFill="1" applyBorder="1" applyAlignment="1" applyProtection="1">
      <alignment horizontal="right"/>
    </xf>
    <xf numFmtId="0" fontId="53" fillId="0" borderId="0" xfId="0" applyFont="1" applyFill="1" applyBorder="1" applyProtection="1"/>
    <xf numFmtId="166" fontId="8" fillId="0" borderId="0" xfId="0" applyNumberFormat="1" applyFont="1" applyFill="1"/>
    <xf numFmtId="0" fontId="8" fillId="0" borderId="0" xfId="0" applyFont="1" applyFill="1"/>
    <xf numFmtId="4" fontId="10" fillId="0" borderId="0" xfId="0" applyNumberFormat="1" applyFont="1" applyFill="1" applyAlignment="1"/>
    <xf numFmtId="4" fontId="10" fillId="0" borderId="0" xfId="0" applyNumberFormat="1" applyFont="1" applyFill="1" applyAlignment="1">
      <alignment horizontal="right"/>
    </xf>
    <xf numFmtId="3" fontId="10" fillId="0" borderId="0" xfId="0" applyNumberFormat="1" applyFont="1" applyFill="1" applyAlignment="1">
      <alignment horizontal="right"/>
    </xf>
    <xf numFmtId="4" fontId="10" fillId="0" borderId="0" xfId="0" applyNumberFormat="1" applyFont="1" applyFill="1" applyBorder="1" applyAlignment="1" applyProtection="1">
      <alignment horizontal="right"/>
    </xf>
    <xf numFmtId="3" fontId="8" fillId="0" borderId="0" xfId="0" applyNumberFormat="1" applyFont="1" applyFill="1" applyBorder="1" applyAlignment="1">
      <alignment horizontal="left"/>
    </xf>
    <xf numFmtId="0" fontId="10" fillId="0" borderId="0" xfId="0" applyFont="1" applyFill="1" applyBorder="1" applyAlignment="1" applyProtection="1">
      <alignment horizontal="center"/>
    </xf>
    <xf numFmtId="3" fontId="10" fillId="0" borderId="0" xfId="0" applyNumberFormat="1" applyFont="1" applyFill="1" applyBorder="1" applyAlignment="1">
      <alignment horizontal="center"/>
    </xf>
    <xf numFmtId="0" fontId="41" fillId="0" borderId="0" xfId="0" applyFont="1" applyFill="1" applyAlignment="1" applyProtection="1">
      <alignment wrapText="1"/>
    </xf>
    <xf numFmtId="3" fontId="54" fillId="0" borderId="0" xfId="0" applyNumberFormat="1" applyFont="1" applyFill="1" applyBorder="1" applyAlignment="1" applyProtection="1">
      <alignment horizontal="right"/>
    </xf>
    <xf numFmtId="0" fontId="7" fillId="3" borderId="1" xfId="0" applyNumberFormat="1" applyFont="1" applyFill="1" applyBorder="1" applyAlignment="1">
      <alignment horizontal="center" wrapText="1"/>
    </xf>
    <xf numFmtId="3" fontId="54" fillId="0" borderId="0" xfId="0" applyNumberFormat="1" applyFont="1" applyFill="1" applyBorder="1" applyAlignment="1" applyProtection="1">
      <alignment horizontal="left"/>
    </xf>
    <xf numFmtId="0" fontId="7" fillId="0" borderId="0" xfId="0" applyNumberFormat="1" applyFont="1" applyFill="1" applyBorder="1" applyAlignment="1">
      <alignment horizontal="right" vertical="center"/>
    </xf>
    <xf numFmtId="4" fontId="8" fillId="8" borderId="0" xfId="0" applyNumberFormat="1" applyFont="1" applyFill="1" applyBorder="1" applyAlignment="1" applyProtection="1">
      <alignment horizontal="right"/>
    </xf>
    <xf numFmtId="3" fontId="10" fillId="8" borderId="0" xfId="0" applyNumberFormat="1" applyFont="1" applyFill="1" applyBorder="1" applyAlignment="1">
      <alignment horizontal="right"/>
    </xf>
    <xf numFmtId="164" fontId="8" fillId="8" borderId="0" xfId="0" applyNumberFormat="1" applyFont="1" applyFill="1" applyBorder="1" applyAlignment="1" applyProtection="1">
      <alignment horizontal="right"/>
    </xf>
    <xf numFmtId="2" fontId="0" fillId="0" borderId="0" xfId="0" applyNumberFormat="1"/>
    <xf numFmtId="2" fontId="16" fillId="0" borderId="0" xfId="0" applyNumberFormat="1" applyFont="1" applyFill="1" applyAlignment="1"/>
    <xf numFmtId="3" fontId="10" fillId="0" borderId="0" xfId="0" applyNumberFormat="1" applyFont="1" applyFill="1" applyBorder="1" applyAlignment="1">
      <alignment vertical="center" wrapText="1"/>
    </xf>
    <xf numFmtId="0" fontId="7" fillId="3" borderId="8" xfId="0" applyNumberFormat="1" applyFont="1" applyFill="1" applyBorder="1" applyAlignment="1">
      <alignment horizontal="center"/>
    </xf>
    <xf numFmtId="0" fontId="20" fillId="3" borderId="8" xfId="0" applyNumberFormat="1" applyFont="1" applyFill="1" applyBorder="1" applyAlignment="1">
      <alignment horizontal="right"/>
    </xf>
    <xf numFmtId="3" fontId="8" fillId="0" borderId="0" xfId="0" applyNumberFormat="1" applyFont="1" applyFill="1" applyAlignment="1">
      <alignment horizontal="left" vertical="top"/>
    </xf>
    <xf numFmtId="3" fontId="3" fillId="0" borderId="0" xfId="0" applyNumberFormat="1" applyFont="1" applyFill="1" applyAlignment="1">
      <alignment horizontal="left"/>
    </xf>
    <xf numFmtId="173" fontId="36" fillId="0" borderId="0" xfId="0" applyNumberFormat="1" applyFont="1" applyFill="1" applyAlignment="1">
      <alignment horizontal="center"/>
    </xf>
    <xf numFmtId="173" fontId="36" fillId="0" borderId="0" xfId="0" applyNumberFormat="1" applyFont="1" applyFill="1" applyAlignment="1"/>
    <xf numFmtId="173" fontId="35" fillId="0" borderId="0" xfId="0" applyNumberFormat="1" applyFont="1" applyFill="1" applyAlignment="1">
      <alignment horizontal="center"/>
    </xf>
    <xf numFmtId="173" fontId="17" fillId="0" borderId="0" xfId="0" applyNumberFormat="1" applyFont="1" applyFill="1" applyAlignment="1"/>
    <xf numFmtId="3" fontId="3" fillId="0" borderId="0" xfId="0" applyNumberFormat="1" applyFont="1" applyFill="1" applyAlignment="1">
      <alignment horizontal="center"/>
    </xf>
    <xf numFmtId="174" fontId="3" fillId="0" borderId="0" xfId="0" applyNumberFormat="1" applyFont="1" applyFill="1" applyBorder="1" applyAlignment="1">
      <alignment horizontal="center"/>
    </xf>
    <xf numFmtId="174" fontId="3" fillId="0" borderId="0" xfId="0" applyNumberFormat="1" applyFont="1" applyFill="1" applyAlignment="1"/>
    <xf numFmtId="3" fontId="8" fillId="0" borderId="0" xfId="0" applyNumberFormat="1" applyFont="1" applyFill="1" applyBorder="1" applyAlignment="1" applyProtection="1">
      <alignment horizontal="centerContinuous"/>
    </xf>
    <xf numFmtId="164" fontId="10" fillId="0" borderId="1" xfId="0" applyNumberFormat="1" applyFont="1" applyFill="1" applyBorder="1" applyAlignment="1" applyProtection="1">
      <alignment horizontal="left"/>
    </xf>
    <xf numFmtId="3" fontId="17" fillId="0" borderId="1" xfId="0" applyNumberFormat="1" applyFont="1" applyFill="1" applyBorder="1" applyAlignment="1" applyProtection="1">
      <alignment horizontal="left"/>
    </xf>
    <xf numFmtId="3" fontId="8" fillId="0" borderId="1" xfId="0" applyNumberFormat="1" applyFont="1" applyFill="1" applyBorder="1"/>
    <xf numFmtId="4" fontId="22" fillId="0" borderId="0" xfId="0" applyNumberFormat="1" applyFont="1" applyFill="1"/>
    <xf numFmtId="3" fontId="10" fillId="0" borderId="0" xfId="0" applyNumberFormat="1" applyFont="1" applyFill="1" applyBorder="1" applyAlignment="1">
      <alignment horizontal="right"/>
    </xf>
    <xf numFmtId="0" fontId="0" fillId="0" borderId="0" xfId="0" applyFill="1" applyBorder="1"/>
    <xf numFmtId="3" fontId="28" fillId="0" borderId="0" xfId="0" applyNumberFormat="1" applyFont="1" applyFill="1" applyAlignment="1">
      <alignment horizontal="center"/>
    </xf>
    <xf numFmtId="3" fontId="34" fillId="0" borderId="0" xfId="0" applyNumberFormat="1" applyFont="1" applyFill="1" applyAlignment="1">
      <alignment horizontal="center"/>
    </xf>
    <xf numFmtId="173" fontId="29" fillId="0" borderId="0" xfId="0" applyNumberFormat="1" applyFont="1" applyFill="1" applyAlignment="1">
      <alignment horizontal="center"/>
    </xf>
    <xf numFmtId="177" fontId="0" fillId="0" borderId="0" xfId="0" applyNumberFormat="1" applyFill="1"/>
    <xf numFmtId="3" fontId="0" fillId="0" borderId="0" xfId="0" applyNumberFormat="1" applyFill="1"/>
    <xf numFmtId="9" fontId="8" fillId="0" borderId="0" xfId="0" applyNumberFormat="1" applyFont="1" applyFill="1" applyAlignment="1"/>
    <xf numFmtId="0" fontId="11" fillId="0" borderId="0" xfId="3" applyAlignment="1" applyProtection="1">
      <alignment horizontal="left" readingOrder="1"/>
    </xf>
    <xf numFmtId="3" fontId="22" fillId="0" borderId="0" xfId="0" applyNumberFormat="1" applyFont="1" applyFill="1" applyAlignment="1">
      <alignment horizontal="center"/>
    </xf>
    <xf numFmtId="0" fontId="3" fillId="0" borderId="0" xfId="0" applyFont="1" applyFill="1" applyAlignment="1"/>
    <xf numFmtId="181" fontId="3" fillId="0" borderId="0" xfId="0" applyNumberFormat="1" applyFont="1" applyFill="1" applyAlignment="1"/>
    <xf numFmtId="4" fontId="22" fillId="0" borderId="0" xfId="0" applyNumberFormat="1" applyFont="1" applyFill="1" applyAlignment="1"/>
    <xf numFmtId="4" fontId="4" fillId="0" borderId="0" xfId="0" applyNumberFormat="1" applyFont="1" applyFill="1" applyAlignment="1"/>
    <xf numFmtId="164" fontId="8" fillId="0" borderId="0" xfId="0" applyNumberFormat="1" applyFont="1" applyFill="1" applyBorder="1" applyAlignment="1" applyProtection="1">
      <alignment horizontal="right"/>
    </xf>
    <xf numFmtId="4" fontId="3" fillId="0" borderId="0" xfId="0" applyNumberFormat="1" applyFont="1" applyFill="1" applyAlignment="1">
      <alignment horizontal="center"/>
    </xf>
    <xf numFmtId="164" fontId="22" fillId="0" borderId="0" xfId="0" applyNumberFormat="1" applyFont="1" applyFill="1" applyAlignment="1"/>
    <xf numFmtId="4" fontId="0" fillId="0" borderId="0" xfId="0" applyNumberFormat="1" applyFill="1"/>
    <xf numFmtId="4" fontId="3" fillId="0" borderId="0" xfId="0" applyNumberFormat="1" applyFont="1" applyFill="1" applyAlignment="1"/>
    <xf numFmtId="3" fontId="4" fillId="0" borderId="0" xfId="0" applyNumberFormat="1" applyFont="1" applyFill="1" applyAlignment="1">
      <alignment horizontal="right"/>
    </xf>
    <xf numFmtId="164" fontId="3" fillId="0" borderId="0" xfId="0" applyNumberFormat="1" applyFont="1" applyFill="1" applyAlignment="1"/>
    <xf numFmtId="173" fontId="3" fillId="0" borderId="0" xfId="0" applyNumberFormat="1" applyFont="1" applyFill="1" applyAlignment="1">
      <alignment horizontal="center"/>
    </xf>
    <xf numFmtId="173" fontId="4" fillId="0" borderId="0" xfId="0" applyNumberFormat="1" applyFont="1" applyFill="1" applyAlignment="1">
      <alignment horizontal="center"/>
    </xf>
    <xf numFmtId="4" fontId="29" fillId="0" borderId="0" xfId="0" applyNumberFormat="1" applyFont="1" applyFill="1" applyAlignment="1">
      <alignment horizontal="center"/>
    </xf>
    <xf numFmtId="4" fontId="30" fillId="0" borderId="0" xfId="0" applyNumberFormat="1" applyFont="1" applyFill="1" applyAlignment="1">
      <alignment horizontal="center"/>
    </xf>
    <xf numFmtId="164" fontId="10" fillId="0" borderId="0" xfId="0" applyNumberFormat="1" applyFont="1" applyFill="1" applyBorder="1" applyAlignment="1" applyProtection="1">
      <alignment vertical="top" wrapText="1"/>
    </xf>
    <xf numFmtId="0" fontId="10" fillId="0" borderId="0" xfId="0" applyFont="1" applyAlignment="1">
      <alignment vertical="top" wrapText="1"/>
    </xf>
    <xf numFmtId="4" fontId="4" fillId="0" borderId="0" xfId="0" applyNumberFormat="1" applyFont="1" applyFill="1" applyBorder="1" applyAlignment="1" applyProtection="1">
      <alignment horizontal="right"/>
    </xf>
    <xf numFmtId="4" fontId="4" fillId="0" borderId="0" xfId="0" applyNumberFormat="1" applyFont="1" applyFill="1" applyAlignment="1">
      <alignment horizontal="right"/>
    </xf>
    <xf numFmtId="4" fontId="4" fillId="0" borderId="0" xfId="0" applyNumberFormat="1" applyFont="1" applyFill="1" applyBorder="1" applyAlignment="1">
      <alignment horizontal="right"/>
    </xf>
    <xf numFmtId="184" fontId="4" fillId="0" borderId="0" xfId="0" applyNumberFormat="1" applyFont="1" applyFill="1" applyBorder="1" applyAlignment="1" applyProtection="1">
      <alignment horizontal="right"/>
    </xf>
    <xf numFmtId="184" fontId="42" fillId="0" borderId="0" xfId="0" applyNumberFormat="1" applyFont="1" applyFill="1" applyBorder="1" applyAlignment="1">
      <alignment horizontal="right"/>
    </xf>
    <xf numFmtId="3" fontId="8" fillId="0" borderId="0" xfId="0" applyNumberFormat="1" applyFont="1" applyFill="1" applyAlignment="1">
      <alignment horizontal="right" indent="2"/>
    </xf>
    <xf numFmtId="3" fontId="55" fillId="0" borderId="0" xfId="0" applyNumberFormat="1" applyFont="1" applyFill="1" applyBorder="1" applyAlignment="1"/>
    <xf numFmtId="3" fontId="56" fillId="0" borderId="0" xfId="0" applyNumberFormat="1" applyFont="1" applyFill="1" applyAlignment="1">
      <alignment horizontal="center"/>
    </xf>
    <xf numFmtId="3" fontId="57" fillId="0" borderId="0" xfId="0" applyNumberFormat="1" applyFont="1" applyFill="1" applyBorder="1" applyAlignment="1" applyProtection="1">
      <alignment horizontal="left"/>
    </xf>
    <xf numFmtId="3" fontId="4" fillId="0" borderId="0" xfId="0" applyNumberFormat="1" applyFont="1" applyFill="1" applyBorder="1" applyAlignment="1" applyProtection="1">
      <alignment horizontal="left"/>
    </xf>
    <xf numFmtId="3" fontId="43" fillId="0" borderId="0" xfId="0" applyNumberFormat="1" applyFont="1" applyFill="1" applyAlignment="1">
      <alignment horizontal="center"/>
    </xf>
    <xf numFmtId="3" fontId="44" fillId="0" borderId="0" xfId="0" applyNumberFormat="1" applyFont="1" applyFill="1" applyAlignment="1"/>
    <xf numFmtId="3" fontId="54" fillId="0" borderId="0" xfId="0" applyNumberFormat="1" applyFont="1" applyFill="1" applyAlignment="1"/>
    <xf numFmtId="3" fontId="58" fillId="0" borderId="0" xfId="0" applyNumberFormat="1" applyFont="1" applyFill="1" applyAlignment="1"/>
    <xf numFmtId="4" fontId="10" fillId="0" borderId="0" xfId="0" applyNumberFormat="1" applyFont="1" applyFill="1" applyBorder="1" applyAlignment="1">
      <alignment horizontal="right"/>
    </xf>
    <xf numFmtId="4" fontId="3" fillId="2" borderId="0" xfId="0" applyNumberFormat="1" applyFont="1" applyFill="1" applyAlignment="1"/>
    <xf numFmtId="2" fontId="0" fillId="0" borderId="0" xfId="0" applyNumberFormat="1" applyFill="1"/>
    <xf numFmtId="172" fontId="12" fillId="0" borderId="0" xfId="0" applyNumberFormat="1" applyFont="1" applyFill="1" applyBorder="1" applyProtection="1"/>
    <xf numFmtId="0" fontId="12" fillId="0" borderId="0" xfId="0" applyFont="1" applyFill="1" applyBorder="1" applyAlignment="1" applyProtection="1">
      <alignment horizontal="right"/>
    </xf>
    <xf numFmtId="0" fontId="10" fillId="0" borderId="0" xfId="0" applyFont="1" applyFill="1"/>
    <xf numFmtId="2" fontId="54" fillId="0" borderId="0" xfId="0" applyNumberFormat="1" applyFont="1" applyFill="1" applyBorder="1" applyAlignment="1" applyProtection="1">
      <alignment horizontal="right"/>
    </xf>
    <xf numFmtId="0" fontId="59" fillId="0" borderId="0" xfId="0" applyFont="1" applyFill="1" applyBorder="1" applyProtection="1"/>
    <xf numFmtId="3" fontId="60" fillId="0" borderId="0" xfId="0" applyNumberFormat="1" applyFont="1" applyFill="1" applyAlignment="1"/>
    <xf numFmtId="164" fontId="60" fillId="0" borderId="0" xfId="0" applyNumberFormat="1" applyFont="1" applyFill="1" applyAlignment="1"/>
    <xf numFmtId="0" fontId="62" fillId="0" borderId="0" xfId="0" applyFont="1" applyFill="1" applyBorder="1" applyProtection="1"/>
    <xf numFmtId="177" fontId="54" fillId="0" borderId="0" xfId="0" applyNumberFormat="1" applyFont="1" applyFill="1" applyBorder="1" applyProtection="1"/>
    <xf numFmtId="194" fontId="54" fillId="0" borderId="0" xfId="0" applyNumberFormat="1" applyFont="1" applyFill="1" applyBorder="1" applyProtection="1"/>
    <xf numFmtId="3" fontId="62" fillId="0" borderId="0" xfId="0" applyNumberFormat="1" applyFont="1" applyFill="1" applyBorder="1" applyAlignment="1">
      <alignment horizontal="center"/>
    </xf>
    <xf numFmtId="3" fontId="49" fillId="2" borderId="0" xfId="0" applyNumberFormat="1" applyFont="1" applyFill="1" applyBorder="1" applyAlignment="1"/>
    <xf numFmtId="196" fontId="8" fillId="0" borderId="0" xfId="12" applyNumberFormat="1" applyFont="1" applyFill="1" applyAlignment="1"/>
    <xf numFmtId="3" fontId="62" fillId="0" borderId="0" xfId="0" applyNumberFormat="1" applyFont="1" applyFill="1" applyBorder="1" applyAlignment="1">
      <alignment horizontal="center"/>
    </xf>
    <xf numFmtId="164" fontId="57" fillId="0" borderId="0" xfId="0" applyNumberFormat="1" applyFont="1" applyFill="1" applyBorder="1" applyAlignment="1" applyProtection="1">
      <alignment horizontal="center"/>
    </xf>
    <xf numFmtId="164" fontId="57" fillId="0" borderId="0" xfId="0" applyNumberFormat="1" applyFont="1" applyFill="1" applyAlignment="1">
      <alignment horizontal="center"/>
    </xf>
    <xf numFmtId="3" fontId="63" fillId="0" borderId="0" xfId="0" applyNumberFormat="1" applyFont="1" applyFill="1" applyBorder="1" applyAlignment="1"/>
    <xf numFmtId="164" fontId="64" fillId="0" borderId="0" xfId="0" applyNumberFormat="1" applyFont="1" applyFill="1" applyBorder="1" applyAlignment="1" applyProtection="1">
      <alignment vertical="top" wrapText="1"/>
    </xf>
    <xf numFmtId="0" fontId="12" fillId="9" borderId="0" xfId="0" applyFont="1" applyFill="1" applyBorder="1" applyAlignment="1" applyProtection="1">
      <alignment horizontal="left" indent="1"/>
    </xf>
    <xf numFmtId="0" fontId="15" fillId="9" borderId="0" xfId="0" applyFont="1" applyFill="1" applyBorder="1" applyAlignment="1" applyProtection="1">
      <alignment horizontal="right" vertical="center"/>
    </xf>
    <xf numFmtId="0" fontId="10" fillId="9" borderId="0" xfId="3" applyFont="1" applyFill="1" applyBorder="1" applyAlignment="1" applyProtection="1">
      <alignment horizontal="left"/>
    </xf>
    <xf numFmtId="0" fontId="65" fillId="0" borderId="0" xfId="0" applyFont="1" applyFill="1" applyProtection="1"/>
    <xf numFmtId="0" fontId="9" fillId="0" borderId="0" xfId="11" applyFont="1" applyFill="1" applyAlignment="1" applyProtection="1"/>
    <xf numFmtId="0" fontId="9" fillId="0" borderId="0" xfId="0" applyFont="1" applyFill="1" applyAlignment="1" applyProtection="1"/>
    <xf numFmtId="3" fontId="10" fillId="0" borderId="0" xfId="0" applyNumberFormat="1" applyFont="1" applyFill="1" applyAlignment="1">
      <alignment horizontal="left" vertical="top" wrapText="1"/>
    </xf>
    <xf numFmtId="4" fontId="8" fillId="0" borderId="0" xfId="0" applyNumberFormat="1" applyFont="1" applyFill="1" applyAlignment="1">
      <alignment horizontal="left" vertical="center"/>
    </xf>
    <xf numFmtId="3" fontId="10" fillId="9" borderId="0" xfId="3" applyNumberFormat="1" applyFont="1" applyFill="1" applyBorder="1" applyAlignment="1" applyProtection="1">
      <alignment horizontal="left"/>
    </xf>
    <xf numFmtId="0" fontId="10" fillId="0" borderId="0" xfId="0" applyFont="1" applyAlignment="1">
      <alignment wrapText="1"/>
    </xf>
    <xf numFmtId="3" fontId="10" fillId="0" borderId="0" xfId="0" applyNumberFormat="1" applyFont="1" applyFill="1" applyBorder="1" applyAlignment="1">
      <alignment vertical="top" wrapText="1"/>
    </xf>
    <xf numFmtId="3" fontId="10" fillId="0" borderId="0" xfId="0" applyNumberFormat="1" applyFont="1" applyFill="1" applyBorder="1" applyAlignment="1">
      <alignment wrapText="1"/>
    </xf>
    <xf numFmtId="3" fontId="10" fillId="0" borderId="0" xfId="0" applyNumberFormat="1" applyFont="1" applyFill="1" applyAlignment="1">
      <alignment vertical="top" wrapText="1"/>
    </xf>
    <xf numFmtId="3" fontId="10" fillId="0" borderId="0" xfId="0" applyNumberFormat="1" applyFont="1" applyFill="1" applyAlignment="1">
      <alignment wrapText="1"/>
    </xf>
    <xf numFmtId="3" fontId="8" fillId="0" borderId="0" xfId="0" applyNumberFormat="1" applyFont="1" applyFill="1" applyAlignment="1">
      <alignment horizontal="justify" wrapText="1"/>
    </xf>
    <xf numFmtId="3" fontId="10" fillId="9" borderId="1" xfId="0" applyNumberFormat="1" applyFont="1" applyFill="1" applyBorder="1" applyAlignment="1"/>
    <xf numFmtId="164" fontId="10" fillId="9" borderId="1" xfId="0" applyNumberFormat="1" applyFont="1" applyFill="1" applyBorder="1" applyAlignment="1" applyProtection="1">
      <alignment horizontal="left"/>
    </xf>
    <xf numFmtId="2" fontId="10" fillId="9" borderId="3" xfId="0" applyNumberFormat="1" applyFont="1" applyFill="1" applyBorder="1" applyAlignment="1" applyProtection="1">
      <alignment horizontal="right"/>
    </xf>
    <xf numFmtId="3" fontId="8" fillId="9" borderId="0" xfId="0" applyNumberFormat="1" applyFont="1" applyFill="1" applyAlignment="1"/>
    <xf numFmtId="164" fontId="8" fillId="9" borderId="0" xfId="0" applyNumberFormat="1" applyFont="1" applyFill="1" applyBorder="1" applyAlignment="1" applyProtection="1">
      <alignment horizontal="left"/>
    </xf>
    <xf numFmtId="2" fontId="8" fillId="9" borderId="2" xfId="0" applyNumberFormat="1" applyFont="1" applyFill="1" applyBorder="1" applyAlignment="1" applyProtection="1">
      <alignment horizontal="right"/>
    </xf>
    <xf numFmtId="2" fontId="8" fillId="9" borderId="0" xfId="0" applyNumberFormat="1" applyFont="1" applyFill="1" applyBorder="1" applyAlignment="1" applyProtection="1">
      <alignment horizontal="right"/>
    </xf>
    <xf numFmtId="2" fontId="10" fillId="9" borderId="3" xfId="0" applyNumberFormat="1" applyFont="1" applyFill="1" applyBorder="1" applyAlignment="1" applyProtection="1">
      <alignment horizontal="left"/>
    </xf>
    <xf numFmtId="2" fontId="10" fillId="9" borderId="1" xfId="0" applyNumberFormat="1" applyFont="1" applyFill="1" applyBorder="1" applyAlignment="1" applyProtection="1">
      <alignment horizontal="left"/>
    </xf>
    <xf numFmtId="3" fontId="8" fillId="9" borderId="1" xfId="0" applyNumberFormat="1" applyFont="1" applyFill="1" applyBorder="1" applyAlignment="1"/>
    <xf numFmtId="4" fontId="10" fillId="9" borderId="1" xfId="0" applyNumberFormat="1" applyFont="1" applyFill="1" applyBorder="1" applyAlignment="1" applyProtection="1">
      <alignment horizontal="left"/>
    </xf>
    <xf numFmtId="2" fontId="10" fillId="9" borderId="1" xfId="0" applyNumberFormat="1" applyFont="1" applyFill="1" applyBorder="1" applyAlignment="1" applyProtection="1">
      <alignment horizontal="right"/>
    </xf>
    <xf numFmtId="175" fontId="10" fillId="9" borderId="1" xfId="0" applyNumberFormat="1" applyFont="1" applyFill="1" applyBorder="1" applyAlignment="1" applyProtection="1">
      <alignment horizontal="right"/>
    </xf>
    <xf numFmtId="175" fontId="10" fillId="9" borderId="3" xfId="0" applyNumberFormat="1" applyFont="1" applyFill="1" applyBorder="1" applyAlignment="1" applyProtection="1">
      <alignment horizontal="right"/>
    </xf>
    <xf numFmtId="175" fontId="8" fillId="9" borderId="0" xfId="0" applyNumberFormat="1" applyFont="1" applyFill="1" applyBorder="1" applyAlignment="1" applyProtection="1">
      <alignment horizontal="right"/>
    </xf>
    <xf numFmtId="173" fontId="26" fillId="8" borderId="0" xfId="0" applyNumberFormat="1" applyFont="1" applyFill="1" applyAlignment="1"/>
    <xf numFmtId="0" fontId="0" fillId="0" borderId="0" xfId="0" applyFill="1" applyAlignment="1" applyProtection="1">
      <alignment vertical="top"/>
    </xf>
    <xf numFmtId="3" fontId="22" fillId="0" borderId="0" xfId="0" applyNumberFormat="1" applyFont="1" applyFill="1" applyBorder="1" applyAlignment="1">
      <alignment vertical="top"/>
    </xf>
    <xf numFmtId="4" fontId="27" fillId="0" borderId="0" xfId="0" applyNumberFormat="1" applyFont="1" applyFill="1" applyBorder="1" applyAlignment="1" applyProtection="1">
      <alignment horizontal="left" vertical="top"/>
    </xf>
    <xf numFmtId="4" fontId="27" fillId="0" borderId="0" xfId="0" applyNumberFormat="1" applyFont="1" applyFill="1" applyBorder="1" applyAlignment="1" applyProtection="1">
      <alignment horizontal="right" vertical="top"/>
    </xf>
    <xf numFmtId="166" fontId="37" fillId="0" borderId="0" xfId="0" applyNumberFormat="1" applyFont="1" applyFill="1" applyBorder="1" applyAlignment="1">
      <alignment vertical="top"/>
    </xf>
    <xf numFmtId="3" fontId="27" fillId="0" borderId="0" xfId="0" applyNumberFormat="1" applyFont="1" applyFill="1" applyBorder="1" applyAlignment="1" applyProtection="1">
      <alignment horizontal="right" vertical="top"/>
    </xf>
    <xf numFmtId="0" fontId="0" fillId="0" borderId="0" xfId="0" applyFill="1" applyBorder="1" applyAlignment="1">
      <alignment vertical="top"/>
    </xf>
    <xf numFmtId="3" fontId="26" fillId="0" borderId="0" xfId="0" applyNumberFormat="1" applyFont="1" applyFill="1" applyAlignment="1">
      <alignment vertical="top"/>
    </xf>
    <xf numFmtId="173" fontId="26" fillId="0" borderId="0" xfId="0" applyNumberFormat="1" applyFont="1" applyFill="1" applyAlignment="1">
      <alignment vertical="top"/>
    </xf>
    <xf numFmtId="3" fontId="6" fillId="0" borderId="0" xfId="0" applyNumberFormat="1" applyFont="1" applyFill="1" applyAlignment="1">
      <alignment vertical="top"/>
    </xf>
    <xf numFmtId="3" fontId="10" fillId="9" borderId="3" xfId="0" applyNumberFormat="1" applyFont="1" applyFill="1" applyBorder="1" applyAlignment="1"/>
    <xf numFmtId="3" fontId="22" fillId="9" borderId="3" xfId="0" applyNumberFormat="1" applyFont="1" applyFill="1" applyBorder="1" applyAlignment="1"/>
    <xf numFmtId="4" fontId="10" fillId="9" borderId="3" xfId="0" applyNumberFormat="1" applyFont="1" applyFill="1" applyBorder="1" applyAlignment="1" applyProtection="1">
      <alignment horizontal="left"/>
    </xf>
    <xf numFmtId="3" fontId="10" fillId="9" borderId="3" xfId="0" applyNumberFormat="1" applyFont="1" applyFill="1" applyBorder="1" applyAlignment="1" applyProtection="1">
      <alignment horizontal="right"/>
    </xf>
    <xf numFmtId="0" fontId="10" fillId="9" borderId="0" xfId="0" applyFont="1" applyFill="1" applyBorder="1" applyAlignment="1" applyProtection="1">
      <alignment horizontal="left"/>
    </xf>
    <xf numFmtId="0" fontId="0" fillId="9" borderId="0" xfId="0" applyFill="1" applyProtection="1"/>
    <xf numFmtId="0" fontId="0" fillId="9" borderId="0" xfId="0" applyFill="1"/>
    <xf numFmtId="3" fontId="8" fillId="9" borderId="0" xfId="0" applyNumberFormat="1" applyFont="1" applyFill="1" applyBorder="1" applyAlignment="1" applyProtection="1">
      <alignment horizontal="left"/>
    </xf>
    <xf numFmtId="167" fontId="8" fillId="9" borderId="0" xfId="0" applyNumberFormat="1" applyFont="1" applyFill="1" applyBorder="1" applyAlignment="1" applyProtection="1">
      <alignment horizontal="right"/>
    </xf>
    <xf numFmtId="182" fontId="8" fillId="9" borderId="0" xfId="0" applyNumberFormat="1" applyFont="1" applyFill="1" applyBorder="1" applyAlignment="1" applyProtection="1">
      <alignment horizontal="right"/>
    </xf>
    <xf numFmtId="183" fontId="8" fillId="9" borderId="0" xfId="0" applyNumberFormat="1" applyFont="1" applyFill="1" applyBorder="1" applyAlignment="1" applyProtection="1">
      <alignment horizontal="right"/>
    </xf>
    <xf numFmtId="3" fontId="8" fillId="9" borderId="1" xfId="0" applyNumberFormat="1" applyFont="1" applyFill="1" applyBorder="1" applyAlignment="1" applyProtection="1">
      <alignment horizontal="left"/>
    </xf>
    <xf numFmtId="167" fontId="8" fillId="9" borderId="4" xfId="0" applyNumberFormat="1" applyFont="1" applyFill="1" applyBorder="1" applyAlignment="1" applyProtection="1">
      <alignment horizontal="right"/>
    </xf>
    <xf numFmtId="3" fontId="10" fillId="9" borderId="1" xfId="0" applyNumberFormat="1" applyFont="1" applyFill="1" applyBorder="1" applyAlignment="1">
      <alignment horizontal="left"/>
    </xf>
    <xf numFmtId="167" fontId="10" fillId="9" borderId="1" xfId="0" applyNumberFormat="1" applyFont="1" applyFill="1" applyBorder="1" applyAlignment="1">
      <alignment horizontal="right"/>
    </xf>
    <xf numFmtId="183" fontId="10" fillId="9" borderId="3" xfId="0" applyNumberFormat="1" applyFont="1" applyFill="1" applyBorder="1" applyAlignment="1">
      <alignment horizontal="right"/>
    </xf>
    <xf numFmtId="169" fontId="8" fillId="9" borderId="0" xfId="0" applyNumberFormat="1" applyFont="1" applyFill="1" applyBorder="1" applyAlignment="1" applyProtection="1">
      <alignment horizontal="right"/>
    </xf>
    <xf numFmtId="3" fontId="8" fillId="9" borderId="0" xfId="0" applyNumberFormat="1" applyFont="1" applyFill="1" applyBorder="1" applyAlignment="1" applyProtection="1">
      <alignment horizontal="center"/>
    </xf>
    <xf numFmtId="3" fontId="8" fillId="9" borderId="1" xfId="0" applyNumberFormat="1" applyFont="1" applyFill="1" applyBorder="1" applyAlignment="1" applyProtection="1">
      <alignment horizontal="center"/>
    </xf>
    <xf numFmtId="169" fontId="10" fillId="9" borderId="3" xfId="0" applyNumberFormat="1" applyFont="1" applyFill="1" applyBorder="1" applyAlignment="1">
      <alignment horizontal="right"/>
    </xf>
    <xf numFmtId="3" fontId="8" fillId="2" borderId="0" xfId="0" applyNumberFormat="1" applyFont="1" applyFill="1" applyBorder="1" applyAlignment="1"/>
    <xf numFmtId="3" fontId="8" fillId="2" borderId="0" xfId="0" applyNumberFormat="1" applyFont="1" applyFill="1" applyBorder="1" applyAlignment="1">
      <alignment vertical="top"/>
    </xf>
    <xf numFmtId="3" fontId="8" fillId="9" borderId="0" xfId="0" applyNumberFormat="1" applyFont="1" applyFill="1" applyBorder="1" applyAlignment="1" applyProtection="1"/>
    <xf numFmtId="3" fontId="8" fillId="9" borderId="0" xfId="0" applyNumberFormat="1" applyFont="1" applyFill="1" applyBorder="1" applyAlignment="1" applyProtection="1">
      <alignment horizontal="right"/>
    </xf>
    <xf numFmtId="164" fontId="8" fillId="9" borderId="0" xfId="0" applyNumberFormat="1" applyFont="1" applyFill="1" applyBorder="1" applyAlignment="1" applyProtection="1"/>
    <xf numFmtId="177" fontId="8" fillId="9" borderId="0" xfId="0" applyNumberFormat="1" applyFont="1" applyFill="1" applyBorder="1" applyAlignment="1" applyProtection="1">
      <alignment horizontal="right"/>
    </xf>
    <xf numFmtId="3" fontId="65" fillId="9" borderId="0" xfId="0" applyNumberFormat="1" applyFont="1" applyFill="1" applyBorder="1" applyAlignment="1" applyProtection="1">
      <alignment horizontal="left"/>
    </xf>
    <xf numFmtId="3" fontId="65" fillId="9" borderId="1" xfId="0" applyNumberFormat="1" applyFont="1" applyFill="1" applyBorder="1" applyAlignment="1" applyProtection="1">
      <alignment horizontal="left"/>
    </xf>
    <xf numFmtId="3" fontId="10" fillId="9" borderId="3" xfId="0" applyNumberFormat="1" applyFont="1" applyFill="1" applyBorder="1" applyAlignment="1">
      <alignment horizontal="left" vertical="center"/>
    </xf>
    <xf numFmtId="3" fontId="10" fillId="9" borderId="3" xfId="0" applyNumberFormat="1" applyFont="1" applyFill="1" applyBorder="1" applyAlignment="1">
      <alignment horizontal="right" vertical="center"/>
    </xf>
    <xf numFmtId="172" fontId="8" fillId="9" borderId="0" xfId="0" applyNumberFormat="1" applyFont="1" applyFill="1" applyBorder="1" applyAlignment="1" applyProtection="1">
      <alignment horizontal="right"/>
    </xf>
    <xf numFmtId="190" fontId="8" fillId="9" borderId="0" xfId="0" applyNumberFormat="1" applyFont="1" applyFill="1" applyBorder="1" applyAlignment="1" applyProtection="1">
      <alignment horizontal="right"/>
    </xf>
    <xf numFmtId="172" fontId="8" fillId="9" borderId="1" xfId="0" applyNumberFormat="1" applyFont="1" applyFill="1" applyBorder="1" applyAlignment="1" applyProtection="1">
      <alignment horizontal="right"/>
    </xf>
    <xf numFmtId="190" fontId="8" fillId="9" borderId="8" xfId="0" applyNumberFormat="1" applyFont="1" applyFill="1" applyBorder="1" applyAlignment="1" applyProtection="1">
      <alignment horizontal="right"/>
    </xf>
    <xf numFmtId="190" fontId="8" fillId="9" borderId="1" xfId="0" applyNumberFormat="1" applyFont="1" applyFill="1" applyBorder="1" applyAlignment="1" applyProtection="1">
      <alignment horizontal="right"/>
    </xf>
    <xf numFmtId="169" fontId="10" fillId="9" borderId="1" xfId="0" applyNumberFormat="1" applyFont="1" applyFill="1" applyBorder="1" applyAlignment="1">
      <alignment horizontal="right"/>
    </xf>
    <xf numFmtId="192" fontId="10" fillId="9" borderId="1" xfId="0" applyNumberFormat="1" applyFont="1" applyFill="1" applyBorder="1" applyAlignment="1">
      <alignment horizontal="right"/>
    </xf>
    <xf numFmtId="190" fontId="10" fillId="9" borderId="1" xfId="0" applyNumberFormat="1" applyFont="1" applyFill="1" applyBorder="1" applyAlignment="1">
      <alignment horizontal="right"/>
    </xf>
    <xf numFmtId="191" fontId="10" fillId="9" borderId="1" xfId="0" applyNumberFormat="1" applyFont="1" applyFill="1" applyBorder="1" applyAlignment="1">
      <alignment horizontal="right"/>
    </xf>
    <xf numFmtId="170" fontId="8" fillId="9" borderId="0" xfId="0" applyNumberFormat="1" applyFont="1" applyFill="1" applyBorder="1" applyAlignment="1" applyProtection="1">
      <alignment horizontal="right"/>
    </xf>
    <xf numFmtId="171" fontId="8" fillId="9" borderId="0" xfId="0" applyNumberFormat="1" applyFont="1" applyFill="1" applyBorder="1" applyAlignment="1" applyProtection="1">
      <alignment horizontal="right"/>
    </xf>
    <xf numFmtId="180" fontId="8" fillId="9" borderId="0" xfId="0" applyNumberFormat="1" applyFont="1" applyFill="1" applyBorder="1" applyAlignment="1" applyProtection="1">
      <alignment horizontal="right"/>
    </xf>
    <xf numFmtId="4" fontId="8" fillId="9" borderId="0" xfId="0" applyNumberFormat="1" applyFont="1" applyFill="1" applyBorder="1" applyAlignment="1" applyProtection="1">
      <alignment horizontal="right"/>
    </xf>
    <xf numFmtId="2" fontId="8" fillId="9" borderId="0" xfId="0" applyNumberFormat="1" applyFont="1" applyFill="1" applyBorder="1" applyAlignment="1" applyProtection="1">
      <alignment horizontal="center"/>
    </xf>
    <xf numFmtId="170" fontId="8" fillId="9" borderId="4" xfId="0" applyNumberFormat="1" applyFont="1" applyFill="1" applyBorder="1" applyAlignment="1" applyProtection="1">
      <alignment horizontal="right"/>
    </xf>
    <xf numFmtId="3" fontId="8" fillId="9" borderId="4" xfId="0" applyNumberFormat="1" applyFont="1" applyFill="1" applyBorder="1" applyAlignment="1" applyProtection="1">
      <alignment horizontal="right"/>
    </xf>
    <xf numFmtId="171" fontId="8" fillId="9" borderId="1" xfId="0" applyNumberFormat="1" applyFont="1" applyFill="1" applyBorder="1" applyAlignment="1" applyProtection="1">
      <alignment horizontal="right"/>
    </xf>
    <xf numFmtId="190" fontId="8" fillId="9" borderId="4" xfId="0" applyNumberFormat="1" applyFont="1" applyFill="1" applyBorder="1" applyAlignment="1" applyProtection="1">
      <alignment horizontal="right"/>
    </xf>
    <xf numFmtId="4" fontId="8" fillId="9" borderId="4" xfId="0" applyNumberFormat="1" applyFont="1" applyFill="1" applyBorder="1" applyAlignment="1" applyProtection="1">
      <alignment horizontal="right"/>
    </xf>
    <xf numFmtId="2" fontId="8" fillId="9" borderId="1" xfId="0" applyNumberFormat="1" applyFont="1" applyFill="1" applyBorder="1" applyAlignment="1" applyProtection="1">
      <alignment horizontal="center"/>
    </xf>
    <xf numFmtId="171" fontId="8" fillId="9" borderId="4" xfId="0" applyNumberFormat="1" applyFont="1" applyFill="1" applyBorder="1" applyAlignment="1" applyProtection="1">
      <alignment horizontal="right"/>
    </xf>
    <xf numFmtId="170" fontId="10" fillId="9" borderId="1" xfId="0" applyNumberFormat="1" applyFont="1" applyFill="1" applyBorder="1" applyAlignment="1">
      <alignment horizontal="right"/>
    </xf>
    <xf numFmtId="3" fontId="10" fillId="9" borderId="1" xfId="0" applyNumberFormat="1" applyFont="1" applyFill="1" applyBorder="1" applyAlignment="1" applyProtection="1">
      <alignment horizontal="right"/>
    </xf>
    <xf numFmtId="171" fontId="10" fillId="9" borderId="1" xfId="0" applyNumberFormat="1" applyFont="1" applyFill="1" applyBorder="1" applyAlignment="1">
      <alignment horizontal="right"/>
    </xf>
    <xf numFmtId="4" fontId="10" fillId="9" borderId="1" xfId="0" applyNumberFormat="1" applyFont="1" applyFill="1" applyBorder="1" applyAlignment="1" applyProtection="1">
      <alignment horizontal="right"/>
    </xf>
    <xf numFmtId="4" fontId="8" fillId="9" borderId="1" xfId="0" applyNumberFormat="1" applyFont="1" applyFill="1" applyBorder="1" applyAlignment="1">
      <alignment horizontal="center"/>
    </xf>
    <xf numFmtId="0" fontId="10" fillId="9" borderId="1" xfId="0" applyNumberFormat="1" applyFont="1" applyFill="1" applyBorder="1" applyAlignment="1">
      <alignment horizontal="center"/>
    </xf>
    <xf numFmtId="176" fontId="8" fillId="9" borderId="0" xfId="0" applyNumberFormat="1" applyFont="1" applyFill="1" applyBorder="1" applyAlignment="1" applyProtection="1">
      <alignment horizontal="right"/>
    </xf>
    <xf numFmtId="165" fontId="8" fillId="9" borderId="0" xfId="0" applyNumberFormat="1" applyFont="1" applyFill="1" applyBorder="1" applyAlignment="1" applyProtection="1">
      <alignment horizontal="right"/>
    </xf>
    <xf numFmtId="176" fontId="8" fillId="9" borderId="4" xfId="0" applyNumberFormat="1" applyFont="1" applyFill="1" applyBorder="1" applyAlignment="1" applyProtection="1">
      <alignment horizontal="right"/>
    </xf>
    <xf numFmtId="165" fontId="8" fillId="9" borderId="4" xfId="0" applyNumberFormat="1" applyFont="1" applyFill="1" applyBorder="1" applyAlignment="1" applyProtection="1">
      <alignment horizontal="right"/>
    </xf>
    <xf numFmtId="176" fontId="10" fillId="9" borderId="1" xfId="0" applyNumberFormat="1" applyFont="1" applyFill="1" applyBorder="1" applyAlignment="1">
      <alignment horizontal="right"/>
    </xf>
    <xf numFmtId="165" fontId="10" fillId="9" borderId="1" xfId="0" applyNumberFormat="1" applyFont="1" applyFill="1" applyBorder="1" applyAlignment="1">
      <alignment horizontal="right"/>
    </xf>
    <xf numFmtId="2" fontId="8" fillId="9" borderId="4" xfId="0" applyNumberFormat="1" applyFont="1" applyFill="1" applyBorder="1" applyAlignment="1" applyProtection="1">
      <alignment horizontal="center"/>
    </xf>
    <xf numFmtId="3" fontId="10" fillId="9" borderId="1" xfId="0" applyNumberFormat="1" applyFont="1" applyFill="1" applyBorder="1" applyAlignment="1">
      <alignment horizontal="center"/>
    </xf>
    <xf numFmtId="193" fontId="8" fillId="9" borderId="0" xfId="0" applyNumberFormat="1" applyFont="1" applyFill="1" applyBorder="1" applyAlignment="1" applyProtection="1">
      <alignment horizontal="right"/>
    </xf>
    <xf numFmtId="193" fontId="8" fillId="9" borderId="4" xfId="0" applyNumberFormat="1" applyFont="1" applyFill="1" applyBorder="1" applyAlignment="1" applyProtection="1">
      <alignment horizontal="right"/>
    </xf>
    <xf numFmtId="193" fontId="10" fillId="9" borderId="1" xfId="0" applyNumberFormat="1" applyFont="1" applyFill="1" applyBorder="1" applyAlignment="1">
      <alignment horizontal="right"/>
    </xf>
    <xf numFmtId="2" fontId="4" fillId="0" borderId="0" xfId="0" applyNumberFormat="1" applyFont="1" applyAlignment="1"/>
    <xf numFmtId="2" fontId="4" fillId="0" borderId="0" xfId="0" applyNumberFormat="1" applyFont="1" applyBorder="1" applyAlignment="1"/>
    <xf numFmtId="0" fontId="0" fillId="0" borderId="0" xfId="0" applyBorder="1" applyAlignment="1"/>
    <xf numFmtId="0" fontId="0" fillId="0" borderId="0" xfId="0" applyAlignment="1"/>
    <xf numFmtId="4" fontId="8" fillId="9" borderId="0" xfId="0" applyNumberFormat="1" applyFont="1" applyFill="1" applyBorder="1" applyAlignment="1" applyProtection="1">
      <alignment horizontal="center"/>
    </xf>
    <xf numFmtId="3" fontId="8" fillId="9" borderId="4" xfId="0" applyNumberFormat="1" applyFont="1" applyFill="1" applyBorder="1" applyAlignment="1" applyProtection="1">
      <alignment horizontal="left"/>
    </xf>
    <xf numFmtId="169" fontId="8" fillId="9" borderId="4" xfId="0" applyNumberFormat="1" applyFont="1" applyFill="1" applyBorder="1" applyAlignment="1" applyProtection="1">
      <alignment horizontal="right"/>
    </xf>
    <xf numFmtId="4" fontId="8" fillId="9" borderId="4" xfId="0" applyNumberFormat="1" applyFont="1" applyFill="1" applyBorder="1" applyAlignment="1" applyProtection="1">
      <alignment horizontal="center"/>
    </xf>
    <xf numFmtId="177" fontId="8" fillId="9" borderId="4" xfId="0" applyNumberFormat="1" applyFont="1" applyFill="1" applyBorder="1" applyAlignment="1" applyProtection="1">
      <alignment horizontal="right"/>
    </xf>
    <xf numFmtId="3" fontId="10" fillId="9" borderId="3" xfId="0" applyNumberFormat="1" applyFont="1" applyFill="1" applyBorder="1" applyAlignment="1">
      <alignment horizontal="left"/>
    </xf>
    <xf numFmtId="4" fontId="10" fillId="9" borderId="3" xfId="0" applyNumberFormat="1" applyFont="1" applyFill="1" applyBorder="1" applyAlignment="1">
      <alignment horizontal="center"/>
    </xf>
    <xf numFmtId="3" fontId="10" fillId="9" borderId="3" xfId="0" applyNumberFormat="1" applyFont="1" applyFill="1" applyBorder="1" applyAlignment="1">
      <alignment horizontal="right"/>
    </xf>
    <xf numFmtId="0" fontId="0" fillId="8" borderId="0" xfId="0" applyFill="1"/>
    <xf numFmtId="0" fontId="12" fillId="8" borderId="0" xfId="0" applyFont="1" applyFill="1" applyBorder="1" applyAlignment="1" applyProtection="1">
      <alignment horizontal="left" indent="1"/>
    </xf>
    <xf numFmtId="0" fontId="10" fillId="8" borderId="0" xfId="0" applyFont="1" applyFill="1" applyBorder="1" applyAlignment="1" applyProtection="1">
      <alignment horizontal="left"/>
    </xf>
    <xf numFmtId="0" fontId="0" fillId="8" borderId="0" xfId="0" applyFill="1" applyProtection="1"/>
    <xf numFmtId="0" fontId="18" fillId="8" borderId="0" xfId="0" applyFont="1" applyFill="1" applyProtection="1"/>
    <xf numFmtId="0" fontId="10" fillId="9" borderId="0" xfId="0" applyFont="1" applyFill="1" applyBorder="1" applyAlignment="1" applyProtection="1">
      <alignment horizontal="center"/>
    </xf>
    <xf numFmtId="0" fontId="66" fillId="0" borderId="0" xfId="0" applyFont="1" applyFill="1" applyBorder="1" applyAlignment="1" applyProtection="1">
      <alignment horizontal="center"/>
    </xf>
    <xf numFmtId="3" fontId="10" fillId="9" borderId="1" xfId="0" applyNumberFormat="1" applyFont="1" applyFill="1" applyBorder="1" applyAlignment="1">
      <alignment horizontal="left" vertical="center"/>
    </xf>
    <xf numFmtId="0" fontId="10" fillId="9" borderId="1" xfId="0" applyNumberFormat="1" applyFont="1" applyFill="1" applyBorder="1" applyAlignment="1">
      <alignment horizontal="right" vertical="center"/>
    </xf>
    <xf numFmtId="3" fontId="10" fillId="9" borderId="0" xfId="0" applyNumberFormat="1" applyFont="1" applyFill="1" applyBorder="1" applyAlignment="1">
      <alignment horizontal="left" vertical="center"/>
    </xf>
    <xf numFmtId="4" fontId="8" fillId="9" borderId="0" xfId="0" applyNumberFormat="1" applyFont="1" applyFill="1" applyBorder="1" applyAlignment="1" applyProtection="1">
      <alignment horizontal="right" vertical="center"/>
    </xf>
    <xf numFmtId="164" fontId="8" fillId="9" borderId="0" xfId="0" applyNumberFormat="1" applyFont="1" applyFill="1" applyBorder="1" applyAlignment="1" applyProtection="1">
      <alignment horizontal="left" vertical="center"/>
    </xf>
    <xf numFmtId="3" fontId="10" fillId="9" borderId="0" xfId="0" applyNumberFormat="1" applyFont="1" applyFill="1" applyBorder="1" applyAlignment="1">
      <alignment horizontal="left"/>
    </xf>
    <xf numFmtId="4" fontId="10" fillId="9" borderId="0" xfId="0" applyNumberFormat="1" applyFont="1" applyFill="1" applyBorder="1" applyAlignment="1" applyProtection="1">
      <alignment horizontal="right" vertical="center"/>
    </xf>
    <xf numFmtId="3" fontId="8" fillId="9" borderId="1" xfId="0" applyNumberFormat="1" applyFont="1" applyFill="1" applyBorder="1" applyAlignment="1">
      <alignment horizontal="left"/>
    </xf>
    <xf numFmtId="3" fontId="10" fillId="9" borderId="1" xfId="0" applyNumberFormat="1" applyFont="1" applyFill="1" applyBorder="1" applyAlignment="1">
      <alignment horizontal="right"/>
    </xf>
    <xf numFmtId="0" fontId="10" fillId="9" borderId="3" xfId="0" applyNumberFormat="1" applyFont="1" applyFill="1" applyBorder="1" applyAlignment="1">
      <alignment horizontal="right" vertical="center"/>
    </xf>
    <xf numFmtId="4" fontId="8" fillId="9" borderId="0" xfId="0" applyNumberFormat="1" applyFont="1" applyFill="1" applyBorder="1" applyAlignment="1">
      <alignment horizontal="right" vertical="center"/>
    </xf>
    <xf numFmtId="2" fontId="8" fillId="9" borderId="0" xfId="0" applyNumberFormat="1" applyFont="1" applyFill="1" applyBorder="1" applyAlignment="1">
      <alignment horizontal="right" vertical="center"/>
    </xf>
    <xf numFmtId="0" fontId="10" fillId="9" borderId="0" xfId="0" applyNumberFormat="1" applyFont="1" applyFill="1" applyBorder="1" applyAlignment="1">
      <alignment horizontal="right" vertical="center"/>
    </xf>
    <xf numFmtId="2" fontId="10" fillId="9" borderId="0" xfId="0" applyNumberFormat="1" applyFont="1" applyFill="1" applyBorder="1" applyAlignment="1">
      <alignment horizontal="right" vertical="center"/>
    </xf>
    <xf numFmtId="164" fontId="10" fillId="9" borderId="9" xfId="0" applyNumberFormat="1" applyFont="1" applyFill="1" applyBorder="1" applyAlignment="1" applyProtection="1">
      <alignment horizontal="left" vertical="center"/>
    </xf>
    <xf numFmtId="4" fontId="10" fillId="9" borderId="9" xfId="0" applyNumberFormat="1" applyFont="1" applyFill="1" applyBorder="1" applyAlignment="1" applyProtection="1">
      <alignment horizontal="right" vertical="center"/>
    </xf>
    <xf numFmtId="3" fontId="10" fillId="9" borderId="10" xfId="0" applyNumberFormat="1" applyFont="1" applyFill="1" applyBorder="1" applyAlignment="1">
      <alignment horizontal="left" vertical="center"/>
    </xf>
    <xf numFmtId="0" fontId="10" fillId="9" borderId="10" xfId="0" applyNumberFormat="1" applyFont="1" applyFill="1" applyBorder="1" applyAlignment="1">
      <alignment horizontal="right" vertical="center"/>
    </xf>
    <xf numFmtId="164" fontId="10" fillId="9" borderId="0" xfId="0" applyNumberFormat="1" applyFont="1" applyFill="1" applyBorder="1" applyAlignment="1" applyProtection="1">
      <alignment horizontal="left" vertical="center"/>
    </xf>
    <xf numFmtId="3" fontId="10" fillId="9" borderId="9" xfId="0" applyNumberFormat="1" applyFont="1" applyFill="1" applyBorder="1" applyAlignment="1" applyProtection="1">
      <alignment horizontal="right" vertical="center"/>
    </xf>
    <xf numFmtId="0" fontId="10" fillId="9" borderId="9" xfId="0" applyNumberFormat="1" applyFont="1" applyFill="1" applyBorder="1" applyAlignment="1">
      <alignment horizontal="right" vertical="center"/>
    </xf>
    <xf numFmtId="3" fontId="10" fillId="9" borderId="3" xfId="0" applyNumberFormat="1" applyFont="1" applyFill="1" applyBorder="1" applyAlignment="1">
      <alignment vertical="center" wrapText="1"/>
    </xf>
    <xf numFmtId="3" fontId="8" fillId="9" borderId="0" xfId="0" applyNumberFormat="1" applyFont="1" applyFill="1" applyBorder="1" applyAlignment="1" applyProtection="1">
      <alignment horizontal="right" indent="2"/>
    </xf>
    <xf numFmtId="4" fontId="8" fillId="9" borderId="0" xfId="0" applyNumberFormat="1" applyFont="1" applyFill="1" applyBorder="1" applyAlignment="1" applyProtection="1">
      <alignment horizontal="right" indent="2"/>
    </xf>
    <xf numFmtId="3" fontId="8" fillId="9" borderId="4" xfId="0" applyNumberFormat="1" applyFont="1" applyFill="1" applyBorder="1" applyAlignment="1" applyProtection="1">
      <alignment horizontal="right" indent="2"/>
    </xf>
    <xf numFmtId="4" fontId="8" fillId="9" borderId="4" xfId="0" applyNumberFormat="1" applyFont="1" applyFill="1" applyBorder="1" applyAlignment="1" applyProtection="1">
      <alignment horizontal="right" indent="2"/>
    </xf>
    <xf numFmtId="3" fontId="8" fillId="9" borderId="0" xfId="0" applyNumberFormat="1" applyFont="1" applyFill="1" applyBorder="1" applyAlignment="1">
      <alignment vertical="center" wrapText="1"/>
    </xf>
    <xf numFmtId="1" fontId="10" fillId="9" borderId="3" xfId="0" applyNumberFormat="1" applyFont="1" applyFill="1" applyBorder="1" applyAlignment="1">
      <alignment horizontal="left" vertical="center"/>
    </xf>
    <xf numFmtId="0" fontId="10" fillId="9" borderId="3" xfId="0" applyNumberFormat="1" applyFont="1" applyFill="1" applyBorder="1" applyAlignment="1">
      <alignment horizontal="center"/>
    </xf>
    <xf numFmtId="4" fontId="10" fillId="9" borderId="1" xfId="0" applyNumberFormat="1" applyFont="1" applyFill="1" applyBorder="1" applyAlignment="1">
      <alignment horizontal="center"/>
    </xf>
    <xf numFmtId="3" fontId="10" fillId="9" borderId="5" xfId="0" applyNumberFormat="1" applyFont="1" applyFill="1" applyBorder="1" applyAlignment="1"/>
    <xf numFmtId="3" fontId="10" fillId="9" borderId="4" xfId="0" applyNumberFormat="1" applyFont="1" applyFill="1" applyBorder="1" applyAlignment="1"/>
    <xf numFmtId="3" fontId="10" fillId="9" borderId="1" xfId="0" applyNumberFormat="1" applyFont="1" applyFill="1" applyBorder="1" applyAlignment="1">
      <alignment horizontal="right" indent="2"/>
    </xf>
    <xf numFmtId="3" fontId="10" fillId="9" borderId="11" xfId="0" applyNumberFormat="1" applyFont="1" applyFill="1" applyBorder="1" applyAlignment="1">
      <alignment horizontal="center" vertical="center"/>
    </xf>
    <xf numFmtId="3" fontId="10" fillId="9" borderId="8" xfId="0" applyNumberFormat="1" applyFont="1" applyFill="1" applyBorder="1" applyAlignment="1">
      <alignment horizontal="center" vertical="center"/>
    </xf>
    <xf numFmtId="3" fontId="8" fillId="9" borderId="0" xfId="0" applyNumberFormat="1" applyFont="1" applyFill="1" applyBorder="1" applyAlignment="1">
      <alignment horizontal="right" indent="2"/>
    </xf>
    <xf numFmtId="3" fontId="8" fillId="9" borderId="0" xfId="0" applyNumberFormat="1" applyFont="1" applyFill="1" applyAlignment="1">
      <alignment horizontal="right" indent="2"/>
    </xf>
    <xf numFmtId="3" fontId="8" fillId="9" borderId="9" xfId="0" applyNumberFormat="1" applyFont="1" applyFill="1" applyBorder="1" applyAlignment="1" applyProtection="1">
      <alignment horizontal="left"/>
    </xf>
    <xf numFmtId="3" fontId="10" fillId="9" borderId="9" xfId="0" applyNumberFormat="1" applyFont="1" applyFill="1" applyBorder="1" applyAlignment="1">
      <alignment horizontal="right" indent="2"/>
    </xf>
    <xf numFmtId="1" fontId="10" fillId="9" borderId="0" xfId="0" applyNumberFormat="1" applyFont="1" applyFill="1" applyBorder="1" applyAlignment="1">
      <alignment horizontal="left" vertical="center"/>
    </xf>
    <xf numFmtId="0" fontId="10" fillId="9" borderId="1" xfId="0" applyNumberFormat="1" applyFont="1" applyFill="1" applyBorder="1" applyAlignment="1">
      <alignment horizontal="right"/>
    </xf>
    <xf numFmtId="164" fontId="8" fillId="9" borderId="0" xfId="0" applyNumberFormat="1" applyFont="1" applyFill="1" applyBorder="1" applyAlignment="1" applyProtection="1">
      <alignment horizontal="right"/>
    </xf>
    <xf numFmtId="164" fontId="8" fillId="9" borderId="4" xfId="0" applyNumberFormat="1" applyFont="1" applyFill="1" applyBorder="1" applyAlignment="1" applyProtection="1">
      <alignment horizontal="right"/>
    </xf>
    <xf numFmtId="0" fontId="10" fillId="9" borderId="0" xfId="0" applyNumberFormat="1" applyFont="1" applyFill="1" applyBorder="1" applyAlignment="1"/>
    <xf numFmtId="3" fontId="10" fillId="9" borderId="12" xfId="0" applyNumberFormat="1" applyFont="1" applyFill="1" applyBorder="1" applyAlignment="1">
      <alignment horizontal="right"/>
    </xf>
    <xf numFmtId="3" fontId="10" fillId="9" borderId="12" xfId="0" applyNumberFormat="1" applyFont="1" applyFill="1" applyBorder="1" applyAlignment="1"/>
    <xf numFmtId="9" fontId="8" fillId="9" borderId="0" xfId="0" applyNumberFormat="1" applyFont="1" applyFill="1" applyAlignment="1">
      <alignment horizontal="right"/>
    </xf>
    <xf numFmtId="3" fontId="8" fillId="9" borderId="0" xfId="0" applyNumberFormat="1" applyFont="1" applyFill="1" applyBorder="1" applyAlignment="1"/>
    <xf numFmtId="9" fontId="8" fillId="9" borderId="0" xfId="0" applyNumberFormat="1" applyFont="1" applyFill="1" applyBorder="1" applyAlignment="1">
      <alignment horizontal="right"/>
    </xf>
    <xf numFmtId="3" fontId="8" fillId="9" borderId="13" xfId="0" applyNumberFormat="1" applyFont="1" applyFill="1" applyBorder="1" applyAlignment="1"/>
    <xf numFmtId="9" fontId="8" fillId="9" borderId="12" xfId="0" applyNumberFormat="1" applyFont="1" applyFill="1" applyBorder="1" applyAlignment="1">
      <alignment horizontal="right"/>
    </xf>
    <xf numFmtId="3" fontId="8" fillId="9" borderId="12" xfId="0" applyNumberFormat="1" applyFont="1" applyFill="1" applyBorder="1" applyAlignment="1"/>
    <xf numFmtId="3" fontId="8" fillId="9" borderId="14" xfId="0" applyNumberFormat="1" applyFont="1" applyFill="1" applyBorder="1" applyAlignment="1"/>
    <xf numFmtId="9" fontId="8" fillId="9" borderId="14" xfId="0" applyNumberFormat="1" applyFont="1" applyFill="1" applyBorder="1" applyAlignment="1">
      <alignment horizontal="right"/>
    </xf>
    <xf numFmtId="3" fontId="10" fillId="9" borderId="15" xfId="0" applyNumberFormat="1" applyFont="1" applyFill="1" applyBorder="1" applyAlignment="1">
      <alignment horizontal="center"/>
    </xf>
    <xf numFmtId="3" fontId="10" fillId="9" borderId="12" xfId="0" applyNumberFormat="1" applyFont="1" applyFill="1" applyBorder="1" applyAlignment="1">
      <alignment horizontal="center"/>
    </xf>
    <xf numFmtId="0" fontId="10" fillId="9" borderId="0" xfId="0" applyNumberFormat="1" applyFont="1" applyFill="1" applyBorder="1" applyAlignment="1">
      <alignment horizontal="center"/>
    </xf>
    <xf numFmtId="1" fontId="10" fillId="9" borderId="1" xfId="0" applyNumberFormat="1" applyFont="1" applyFill="1" applyBorder="1" applyAlignment="1">
      <alignment horizontal="left" vertical="center"/>
    </xf>
    <xf numFmtId="1" fontId="10" fillId="9" borderId="1" xfId="0" applyNumberFormat="1" applyFont="1" applyFill="1" applyBorder="1" applyAlignment="1">
      <alignment horizontal="center"/>
    </xf>
    <xf numFmtId="0" fontId="10" fillId="9" borderId="1" xfId="0" applyNumberFormat="1" applyFont="1" applyFill="1" applyBorder="1" applyAlignment="1">
      <alignment horizontal="center" wrapText="1"/>
    </xf>
    <xf numFmtId="3" fontId="8" fillId="9" borderId="4" xfId="0" applyNumberFormat="1" applyFont="1" applyFill="1" applyBorder="1" applyAlignment="1" applyProtection="1">
      <alignment horizontal="center"/>
    </xf>
    <xf numFmtId="1" fontId="10" fillId="9" borderId="1" xfId="0" applyNumberFormat="1" applyFont="1" applyFill="1" applyBorder="1" applyAlignment="1">
      <alignment horizontal="center" vertical="center"/>
    </xf>
    <xf numFmtId="187" fontId="8" fillId="9" borderId="0" xfId="0" applyNumberFormat="1" applyFont="1" applyFill="1" applyBorder="1" applyAlignment="1" applyProtection="1">
      <alignment horizontal="right"/>
    </xf>
    <xf numFmtId="187" fontId="8" fillId="9" borderId="1" xfId="0" applyNumberFormat="1" applyFont="1" applyFill="1" applyBorder="1" applyAlignment="1" applyProtection="1">
      <alignment horizontal="right"/>
    </xf>
    <xf numFmtId="3" fontId="8" fillId="9" borderId="16" xfId="0" applyNumberFormat="1" applyFont="1" applyFill="1" applyBorder="1" applyAlignment="1"/>
    <xf numFmtId="3" fontId="10" fillId="9" borderId="13" xfId="0" applyNumberFormat="1" applyFont="1" applyFill="1" applyBorder="1" applyAlignment="1">
      <alignment horizontal="center"/>
    </xf>
    <xf numFmtId="9" fontId="8" fillId="9" borderId="13" xfId="0" applyNumberFormat="1" applyFont="1" applyFill="1" applyBorder="1" applyAlignment="1">
      <alignment horizontal="right"/>
    </xf>
    <xf numFmtId="1" fontId="8" fillId="9" borderId="0" xfId="0" applyNumberFormat="1" applyFont="1" applyFill="1"/>
    <xf numFmtId="1" fontId="8" fillId="9" borderId="1" xfId="0" applyNumberFormat="1" applyFont="1" applyFill="1" applyBorder="1"/>
    <xf numFmtId="4" fontId="8" fillId="9" borderId="0" xfId="0" applyNumberFormat="1" applyFont="1" applyFill="1" applyAlignment="1">
      <alignment horizontal="center"/>
    </xf>
    <xf numFmtId="179" fontId="8" fillId="9" borderId="0" xfId="0" applyNumberFormat="1" applyFont="1" applyFill="1" applyBorder="1" applyAlignment="1" applyProtection="1">
      <alignment horizontal="right"/>
    </xf>
    <xf numFmtId="179" fontId="8" fillId="9" borderId="1" xfId="0" applyNumberFormat="1" applyFont="1" applyFill="1" applyBorder="1" applyAlignment="1" applyProtection="1">
      <alignment horizontal="right"/>
    </xf>
    <xf numFmtId="179" fontId="8" fillId="9" borderId="4" xfId="0" applyNumberFormat="1" applyFont="1" applyFill="1" applyBorder="1" applyAlignment="1" applyProtection="1">
      <alignment horizontal="right"/>
    </xf>
    <xf numFmtId="179" fontId="10" fillId="9" borderId="0" xfId="0" applyNumberFormat="1" applyFont="1" applyFill="1" applyBorder="1" applyAlignment="1" applyProtection="1">
      <alignment horizontal="right"/>
    </xf>
    <xf numFmtId="4" fontId="10" fillId="9" borderId="0" xfId="0" applyNumberFormat="1" applyFont="1" applyFill="1" applyBorder="1" applyAlignment="1" applyProtection="1">
      <alignment horizontal="center"/>
    </xf>
    <xf numFmtId="0" fontId="10" fillId="9" borderId="3" xfId="0" applyNumberFormat="1" applyFont="1" applyFill="1" applyBorder="1" applyAlignment="1">
      <alignment horizontal="center" wrapText="1"/>
    </xf>
    <xf numFmtId="3" fontId="8" fillId="9" borderId="0" xfId="0" quotePrefix="1" applyNumberFormat="1" applyFont="1" applyFill="1" applyBorder="1" applyAlignment="1" applyProtection="1">
      <alignment horizontal="left"/>
    </xf>
    <xf numFmtId="4" fontId="8" fillId="9" borderId="13" xfId="0" applyNumberFormat="1" applyFont="1" applyFill="1" applyBorder="1" applyAlignment="1" applyProtection="1">
      <alignment horizontal="center"/>
    </xf>
    <xf numFmtId="3" fontId="8" fillId="9" borderId="6" xfId="0" applyNumberFormat="1" applyFont="1" applyFill="1" applyBorder="1" applyAlignment="1">
      <alignment wrapText="1"/>
    </xf>
    <xf numFmtId="3" fontId="8" fillId="9" borderId="6" xfId="0" applyNumberFormat="1" applyFont="1" applyFill="1" applyBorder="1" applyAlignment="1">
      <alignment horizontal="center" wrapText="1"/>
    </xf>
    <xf numFmtId="3" fontId="8" fillId="9" borderId="0" xfId="0" applyNumberFormat="1" applyFont="1" applyFill="1" applyAlignment="1">
      <alignment horizontal="right"/>
    </xf>
    <xf numFmtId="3" fontId="10" fillId="9" borderId="6" xfId="0" applyNumberFormat="1" applyFont="1" applyFill="1" applyBorder="1" applyAlignment="1"/>
    <xf numFmtId="3" fontId="10" fillId="9" borderId="6" xfId="0" applyNumberFormat="1" applyFont="1" applyFill="1" applyBorder="1" applyAlignment="1">
      <alignment horizontal="right"/>
    </xf>
    <xf numFmtId="3" fontId="8" fillId="9" borderId="4" xfId="0" applyNumberFormat="1" applyFont="1" applyFill="1" applyBorder="1" applyAlignment="1"/>
    <xf numFmtId="4" fontId="8" fillId="9" borderId="4" xfId="0" applyNumberFormat="1" applyFont="1" applyFill="1" applyBorder="1" applyAlignment="1">
      <alignment horizontal="center"/>
    </xf>
    <xf numFmtId="1" fontId="10" fillId="9" borderId="6" xfId="0" applyNumberFormat="1" applyFont="1" applyFill="1" applyBorder="1" applyAlignment="1">
      <alignment horizontal="left"/>
    </xf>
    <xf numFmtId="4" fontId="10" fillId="9" borderId="6" xfId="0" applyNumberFormat="1" applyFont="1" applyFill="1" applyBorder="1" applyAlignment="1">
      <alignment horizontal="center"/>
    </xf>
    <xf numFmtId="1" fontId="64" fillId="9" borderId="3" xfId="0" applyNumberFormat="1" applyFont="1" applyFill="1" applyBorder="1" applyAlignment="1"/>
    <xf numFmtId="0" fontId="64" fillId="9" borderId="3" xfId="0" applyNumberFormat="1" applyFont="1" applyFill="1" applyBorder="1" applyAlignment="1">
      <alignment horizontal="right"/>
    </xf>
    <xf numFmtId="166" fontId="8" fillId="9" borderId="2" xfId="0" applyNumberFormat="1" applyFont="1" applyFill="1" applyBorder="1"/>
    <xf numFmtId="166" fontId="8" fillId="9" borderId="0" xfId="0" applyNumberFormat="1" applyFont="1" applyFill="1" applyBorder="1" applyAlignment="1">
      <alignment wrapText="1"/>
    </xf>
    <xf numFmtId="1" fontId="8" fillId="9" borderId="0" xfId="0" applyNumberFormat="1" applyFont="1" applyFill="1" applyAlignment="1">
      <alignment vertical="center"/>
    </xf>
    <xf numFmtId="166" fontId="8" fillId="9" borderId="0" xfId="0" applyNumberFormat="1" applyFont="1" applyFill="1"/>
    <xf numFmtId="166" fontId="8" fillId="9" borderId="8" xfId="0" applyNumberFormat="1" applyFont="1" applyFill="1" applyBorder="1" applyAlignment="1">
      <alignment wrapText="1"/>
    </xf>
    <xf numFmtId="1" fontId="8" fillId="9" borderId="12" xfId="0" applyNumberFormat="1" applyFont="1" applyFill="1" applyBorder="1" applyAlignment="1">
      <alignment vertical="center"/>
    </xf>
    <xf numFmtId="166" fontId="8" fillId="9" borderId="2" xfId="0" applyNumberFormat="1" applyFont="1" applyFill="1" applyBorder="1" applyAlignment="1">
      <alignment wrapText="1"/>
    </xf>
    <xf numFmtId="166" fontId="40" fillId="9" borderId="0" xfId="0" applyNumberFormat="1" applyFont="1" applyFill="1" applyAlignment="1">
      <alignment vertical="center"/>
    </xf>
    <xf numFmtId="166" fontId="40" fillId="9" borderId="8" xfId="0" applyNumberFormat="1" applyFont="1" applyFill="1" applyBorder="1" applyAlignment="1">
      <alignment vertical="center"/>
    </xf>
    <xf numFmtId="0" fontId="64" fillId="9" borderId="9" xfId="0" applyFont="1" applyFill="1" applyBorder="1"/>
    <xf numFmtId="0" fontId="8" fillId="9" borderId="0" xfId="0" applyFont="1" applyFill="1"/>
    <xf numFmtId="0" fontId="8" fillId="9" borderId="8" xfId="0" applyFont="1" applyFill="1" applyBorder="1"/>
    <xf numFmtId="0" fontId="65" fillId="0" borderId="0" xfId="0" applyFont="1"/>
    <xf numFmtId="0" fontId="65" fillId="0" borderId="0" xfId="10" applyFont="1"/>
    <xf numFmtId="2" fontId="65" fillId="9" borderId="0" xfId="9" applyNumberFormat="1" applyFont="1" applyFill="1" applyAlignment="1">
      <alignment horizontal="center"/>
    </xf>
    <xf numFmtId="0" fontId="64" fillId="10" borderId="7" xfId="0" applyFont="1" applyFill="1" applyBorder="1" applyAlignment="1">
      <alignment horizontal="center" wrapText="1"/>
    </xf>
    <xf numFmtId="197" fontId="65" fillId="10" borderId="7" xfId="0" applyNumberFormat="1" applyFont="1" applyFill="1" applyBorder="1" applyAlignment="1">
      <alignment horizontal="right" vertical="center"/>
    </xf>
    <xf numFmtId="197" fontId="65" fillId="10" borderId="17" xfId="0" applyNumberFormat="1" applyFont="1" applyFill="1" applyBorder="1" applyAlignment="1">
      <alignment horizontal="right" vertical="center"/>
    </xf>
    <xf numFmtId="0" fontId="65" fillId="9" borderId="0" xfId="0" applyFont="1" applyFill="1"/>
    <xf numFmtId="198" fontId="65" fillId="9" borderId="0" xfId="0" applyNumberFormat="1" applyFont="1" applyFill="1"/>
    <xf numFmtId="188" fontId="65" fillId="9" borderId="0" xfId="0" applyNumberFormat="1" applyFont="1" applyFill="1"/>
    <xf numFmtId="17" fontId="65" fillId="9" borderId="0" xfId="0" applyNumberFormat="1" applyFont="1" applyFill="1" applyAlignment="1">
      <alignment horizontal="left"/>
    </xf>
    <xf numFmtId="17" fontId="67" fillId="9" borderId="0" xfId="0" applyNumberFormat="1" applyFont="1" applyFill="1"/>
    <xf numFmtId="0" fontId="65" fillId="9" borderId="0" xfId="10" applyFont="1" applyFill="1"/>
    <xf numFmtId="2" fontId="65" fillId="9" borderId="0" xfId="0" applyNumberFormat="1" applyFont="1" applyFill="1"/>
    <xf numFmtId="166" fontId="65" fillId="9" borderId="0" xfId="10" applyNumberFormat="1" applyFont="1" applyFill="1"/>
    <xf numFmtId="0" fontId="65" fillId="9" borderId="16" xfId="9" applyFont="1" applyFill="1" applyBorder="1"/>
    <xf numFmtId="2" fontId="64" fillId="9" borderId="16" xfId="9" applyNumberFormat="1" applyFont="1" applyFill="1" applyBorder="1" applyAlignment="1">
      <alignment horizontal="center"/>
    </xf>
    <xf numFmtId="0" fontId="65" fillId="9" borderId="0" xfId="9" applyFont="1" applyFill="1" applyBorder="1"/>
    <xf numFmtId="2" fontId="64" fillId="9" borderId="0" xfId="9" applyNumberFormat="1" applyFont="1" applyFill="1" applyBorder="1" applyAlignment="1">
      <alignment horizontal="center"/>
    </xf>
    <xf numFmtId="2" fontId="65" fillId="9" borderId="0" xfId="9" applyNumberFormat="1" applyFont="1" applyFill="1" applyBorder="1" applyAlignment="1">
      <alignment horizontal="center"/>
    </xf>
    <xf numFmtId="0" fontId="65" fillId="9" borderId="13" xfId="9" applyFont="1" applyFill="1" applyBorder="1"/>
    <xf numFmtId="2" fontId="64" fillId="9" borderId="13" xfId="9" applyNumberFormat="1" applyFont="1" applyFill="1" applyBorder="1" applyAlignment="1">
      <alignment horizontal="center"/>
    </xf>
    <xf numFmtId="2" fontId="65" fillId="9" borderId="13" xfId="9" applyNumberFormat="1" applyFont="1" applyFill="1" applyBorder="1" applyAlignment="1">
      <alignment horizontal="center"/>
    </xf>
    <xf numFmtId="0" fontId="64" fillId="9" borderId="18" xfId="10" applyFont="1" applyFill="1" applyBorder="1" applyAlignment="1">
      <alignment vertical="center" wrapText="1"/>
    </xf>
    <xf numFmtId="0" fontId="64" fillId="9" borderId="18" xfId="10" applyFont="1" applyFill="1" applyBorder="1" applyAlignment="1">
      <alignment wrapText="1"/>
    </xf>
    <xf numFmtId="0" fontId="65" fillId="9" borderId="0" xfId="10" applyFont="1" applyFill="1" applyBorder="1" applyAlignment="1">
      <alignment horizontal="left" vertical="center" wrapText="1"/>
    </xf>
    <xf numFmtId="4" fontId="65" fillId="9" borderId="0" xfId="10" applyNumberFormat="1" applyFont="1" applyFill="1" applyBorder="1" applyAlignment="1">
      <alignment horizontal="right" vertical="center"/>
    </xf>
    <xf numFmtId="0" fontId="65" fillId="9" borderId="19" xfId="10" applyFont="1" applyFill="1" applyBorder="1" applyAlignment="1">
      <alignment horizontal="left" vertical="center" wrapText="1"/>
    </xf>
    <xf numFmtId="4" fontId="65" fillId="9" borderId="19" xfId="10" applyNumberFormat="1" applyFont="1" applyFill="1" applyBorder="1" applyAlignment="1">
      <alignment horizontal="right" vertical="center"/>
    </xf>
    <xf numFmtId="0" fontId="64" fillId="9" borderId="13" xfId="10" applyFont="1" applyFill="1" applyBorder="1" applyAlignment="1">
      <alignment vertical="center" wrapText="1"/>
    </xf>
    <xf numFmtId="0" fontId="64" fillId="9" borderId="13" xfId="10" applyFont="1" applyFill="1" applyBorder="1" applyAlignment="1">
      <alignment horizontal="center" wrapText="1"/>
    </xf>
    <xf numFmtId="0" fontId="64" fillId="9" borderId="20" xfId="0" applyFont="1" applyFill="1" applyBorder="1"/>
    <xf numFmtId="0" fontId="65" fillId="9" borderId="13" xfId="0" applyFont="1" applyFill="1" applyBorder="1"/>
    <xf numFmtId="166" fontId="65" fillId="9" borderId="13" xfId="10" applyNumberFormat="1" applyFont="1" applyFill="1" applyBorder="1"/>
    <xf numFmtId="2" fontId="65" fillId="9" borderId="13" xfId="0" applyNumberFormat="1" applyFont="1" applyFill="1" applyBorder="1"/>
    <xf numFmtId="17" fontId="65" fillId="9" borderId="0" xfId="10" applyNumberFormat="1" applyFont="1" applyFill="1" applyAlignment="1">
      <alignment horizontal="left"/>
    </xf>
    <xf numFmtId="17" fontId="65" fillId="9" borderId="13" xfId="10" applyNumberFormat="1" applyFont="1" applyFill="1" applyBorder="1" applyAlignment="1">
      <alignment horizontal="left"/>
    </xf>
    <xf numFmtId="0" fontId="67" fillId="9" borderId="0" xfId="0" applyFont="1" applyFill="1"/>
    <xf numFmtId="0" fontId="67" fillId="9" borderId="13" xfId="0" applyFont="1" applyFill="1" applyBorder="1"/>
    <xf numFmtId="0" fontId="64" fillId="9" borderId="20" xfId="0" applyFont="1" applyFill="1" applyBorder="1" applyAlignment="1">
      <alignment horizontal="right"/>
    </xf>
    <xf numFmtId="0" fontId="64" fillId="11" borderId="21" xfId="5" applyFont="1" applyFill="1" applyBorder="1" applyAlignment="1">
      <alignment vertical="center"/>
    </xf>
    <xf numFmtId="0" fontId="64" fillId="11" borderId="7" xfId="6" quotePrefix="1" applyFont="1" applyFill="1" applyBorder="1" applyAlignment="1">
      <alignment horizontal="center"/>
    </xf>
    <xf numFmtId="0" fontId="64" fillId="11" borderId="7" xfId="6" applyFont="1" applyFill="1" applyBorder="1" applyAlignment="1">
      <alignment horizontal="center"/>
    </xf>
    <xf numFmtId="0" fontId="64" fillId="11" borderId="22" xfId="5" applyFont="1" applyFill="1" applyBorder="1" applyAlignment="1">
      <alignment vertical="center"/>
    </xf>
    <xf numFmtId="197" fontId="65" fillId="10" borderId="23" xfId="0" applyNumberFormat="1" applyFont="1" applyFill="1" applyBorder="1" applyAlignment="1">
      <alignment horizontal="right" vertical="center"/>
    </xf>
    <xf numFmtId="197" fontId="65" fillId="10" borderId="24" xfId="0" applyNumberFormat="1" applyFont="1" applyFill="1" applyBorder="1" applyAlignment="1">
      <alignment horizontal="right" vertical="center"/>
    </xf>
    <xf numFmtId="0" fontId="64" fillId="9" borderId="20" xfId="0" applyFont="1" applyFill="1" applyBorder="1" applyAlignment="1">
      <alignment horizontal="right" wrapText="1"/>
    </xf>
    <xf numFmtId="17" fontId="65" fillId="9" borderId="13" xfId="0" applyNumberFormat="1" applyFont="1" applyFill="1" applyBorder="1" applyAlignment="1">
      <alignment horizontal="left"/>
    </xf>
    <xf numFmtId="17" fontId="67" fillId="9" borderId="13" xfId="0" applyNumberFormat="1" applyFont="1" applyFill="1" applyBorder="1"/>
    <xf numFmtId="188" fontId="65" fillId="9" borderId="13" xfId="0" applyNumberFormat="1" applyFont="1" applyFill="1" applyBorder="1"/>
    <xf numFmtId="0" fontId="60" fillId="0" borderId="0" xfId="0" applyFont="1"/>
    <xf numFmtId="0" fontId="68" fillId="0" borderId="0" xfId="0" applyFont="1"/>
    <xf numFmtId="0" fontId="69" fillId="0" borderId="0" xfId="11" applyFont="1" applyFill="1" applyAlignment="1" applyProtection="1">
      <alignment horizontal="right"/>
    </xf>
    <xf numFmtId="0" fontId="69" fillId="0" borderId="0" xfId="0" applyFont="1" applyFill="1" applyAlignment="1" applyProtection="1">
      <alignment horizontal="right"/>
    </xf>
    <xf numFmtId="0" fontId="68" fillId="9" borderId="16" xfId="0" applyFont="1" applyFill="1" applyBorder="1"/>
    <xf numFmtId="0" fontId="70" fillId="0" borderId="0" xfId="0" applyFont="1"/>
    <xf numFmtId="0" fontId="70" fillId="9" borderId="13" xfId="0" applyFont="1" applyFill="1" applyBorder="1"/>
    <xf numFmtId="49" fontId="65" fillId="9" borderId="0" xfId="0" applyNumberFormat="1" applyFont="1" applyFill="1"/>
    <xf numFmtId="166" fontId="64" fillId="9" borderId="0" xfId="0" applyNumberFormat="1" applyFont="1" applyFill="1" applyBorder="1" applyAlignment="1" applyProtection="1">
      <alignment horizontal="right" vertical="center"/>
    </xf>
    <xf numFmtId="166" fontId="65" fillId="9" borderId="0" xfId="0" applyNumberFormat="1" applyFont="1" applyFill="1" applyBorder="1" applyAlignment="1" applyProtection="1">
      <alignment horizontal="right" vertical="center"/>
    </xf>
    <xf numFmtId="166" fontId="64" fillId="9" borderId="0" xfId="0" applyNumberFormat="1" applyFont="1" applyFill="1" applyBorder="1" applyAlignment="1" applyProtection="1">
      <alignment horizontal="right"/>
    </xf>
    <xf numFmtId="164" fontId="65" fillId="9" borderId="0" xfId="0" applyNumberFormat="1" applyFont="1" applyFill="1"/>
    <xf numFmtId="166" fontId="68" fillId="0" borderId="0" xfId="0" applyNumberFormat="1" applyFont="1"/>
    <xf numFmtId="175" fontId="68" fillId="0" borderId="0" xfId="0" applyNumberFormat="1" applyFont="1" applyAlignment="1">
      <alignment horizontal="right"/>
    </xf>
    <xf numFmtId="49" fontId="65" fillId="0" borderId="0" xfId="0" applyNumberFormat="1" applyFont="1" applyFill="1"/>
    <xf numFmtId="166" fontId="64" fillId="0" borderId="0" xfId="0" applyNumberFormat="1" applyFont="1" applyFill="1" applyBorder="1" applyAlignment="1" applyProtection="1">
      <alignment horizontal="right" vertical="center"/>
    </xf>
    <xf numFmtId="166" fontId="64" fillId="2" borderId="0" xfId="0" applyNumberFormat="1" applyFont="1" applyFill="1" applyBorder="1" applyAlignment="1" applyProtection="1">
      <alignment horizontal="right" vertical="center"/>
    </xf>
    <xf numFmtId="166" fontId="64" fillId="0" borderId="0" xfId="0" applyNumberFormat="1" applyFont="1" applyFill="1" applyBorder="1" applyAlignment="1" applyProtection="1">
      <alignment horizontal="right"/>
    </xf>
    <xf numFmtId="164" fontId="65" fillId="0" borderId="0" xfId="0" applyNumberFormat="1" applyFont="1" applyFill="1"/>
    <xf numFmtId="173" fontId="65" fillId="0" borderId="0" xfId="0" applyNumberFormat="1" applyFont="1" applyFill="1"/>
    <xf numFmtId="10" fontId="65" fillId="0" borderId="0" xfId="13" applyNumberFormat="1" applyFont="1"/>
    <xf numFmtId="196" fontId="65" fillId="0" borderId="0" xfId="13" applyNumberFormat="1" applyFont="1"/>
    <xf numFmtId="195" fontId="68" fillId="0" borderId="0" xfId="0" applyNumberFormat="1" applyFont="1"/>
    <xf numFmtId="10" fontId="68" fillId="0" borderId="0" xfId="0" applyNumberFormat="1" applyFont="1"/>
    <xf numFmtId="164" fontId="68" fillId="0" borderId="0" xfId="0" applyNumberFormat="1" applyFont="1"/>
    <xf numFmtId="175" fontId="68" fillId="0" borderId="0" xfId="0" applyNumberFormat="1" applyFont="1"/>
    <xf numFmtId="2" fontId="68" fillId="0" borderId="0" xfId="0" applyNumberFormat="1" applyFont="1"/>
    <xf numFmtId="0" fontId="71" fillId="0" borderId="0" xfId="8" applyFont="1"/>
    <xf numFmtId="0" fontId="72" fillId="0" borderId="0" xfId="0" applyFont="1"/>
    <xf numFmtId="0" fontId="62" fillId="0" borderId="0" xfId="0" applyFont="1"/>
    <xf numFmtId="197" fontId="54" fillId="0" borderId="0" xfId="0" applyNumberFormat="1" applyFont="1"/>
    <xf numFmtId="0" fontId="54" fillId="0" borderId="0" xfId="0" applyFont="1"/>
    <xf numFmtId="0" fontId="54" fillId="0" borderId="0" xfId="10" applyFont="1"/>
    <xf numFmtId="4" fontId="54" fillId="0" borderId="0" xfId="10" applyNumberFormat="1" applyFont="1"/>
    <xf numFmtId="3" fontId="61" fillId="9" borderId="3" xfId="0" applyNumberFormat="1" applyFont="1" applyFill="1" applyBorder="1" applyAlignment="1">
      <alignment vertical="center" wrapText="1"/>
    </xf>
    <xf numFmtId="0" fontId="60" fillId="8" borderId="0" xfId="0" applyFont="1" applyFill="1"/>
    <xf numFmtId="196" fontId="60" fillId="8" borderId="0" xfId="13" applyNumberFormat="1" applyFont="1" applyFill="1" applyBorder="1" applyAlignment="1" applyProtection="1">
      <alignment horizontal="right" vertical="center"/>
    </xf>
    <xf numFmtId="164" fontId="60" fillId="8" borderId="0" xfId="0" applyNumberFormat="1" applyFont="1" applyFill="1"/>
    <xf numFmtId="0" fontId="62" fillId="8" borderId="0" xfId="0" applyFont="1" applyFill="1"/>
    <xf numFmtId="196" fontId="54" fillId="8" borderId="0" xfId="13" applyNumberFormat="1" applyFont="1" applyFill="1" applyBorder="1" applyAlignment="1" applyProtection="1">
      <alignment horizontal="right" vertical="center"/>
    </xf>
    <xf numFmtId="10" fontId="54" fillId="8" borderId="0" xfId="13" applyNumberFormat="1" applyFont="1" applyFill="1" applyBorder="1" applyAlignment="1" applyProtection="1">
      <alignment horizontal="right" vertical="center"/>
    </xf>
    <xf numFmtId="0" fontId="54" fillId="8" borderId="0" xfId="0" applyFont="1" applyFill="1"/>
    <xf numFmtId="164" fontId="62" fillId="8" borderId="0" xfId="0" applyNumberFormat="1" applyFont="1" applyFill="1"/>
    <xf numFmtId="0" fontId="60" fillId="8" borderId="0" xfId="0" quotePrefix="1" applyFont="1" applyFill="1" applyAlignment="1">
      <alignment horizontal="left"/>
    </xf>
    <xf numFmtId="2" fontId="61" fillId="8" borderId="0" xfId="0" applyNumberFormat="1" applyFont="1" applyFill="1" applyBorder="1" applyAlignment="1" applyProtection="1">
      <alignment horizontal="right" vertical="center"/>
    </xf>
    <xf numFmtId="166" fontId="62" fillId="8" borderId="0" xfId="0" applyNumberFormat="1" applyFont="1" applyFill="1"/>
    <xf numFmtId="175" fontId="62" fillId="8" borderId="0" xfId="0" applyNumberFormat="1" applyFont="1" applyFill="1"/>
    <xf numFmtId="196" fontId="54" fillId="8" borderId="0" xfId="13" applyNumberFormat="1" applyFont="1" applyFill="1"/>
    <xf numFmtId="10" fontId="54" fillId="8" borderId="0" xfId="13" applyNumberFormat="1" applyFont="1" applyFill="1"/>
    <xf numFmtId="3" fontId="54" fillId="0" borderId="0" xfId="0" applyNumberFormat="1" applyFont="1" applyFill="1" applyAlignment="1">
      <alignment horizontal="center"/>
    </xf>
    <xf numFmtId="173" fontId="54" fillId="0" borderId="0" xfId="0" applyNumberFormat="1" applyFont="1" applyFill="1" applyAlignment="1">
      <alignment horizontal="right"/>
    </xf>
    <xf numFmtId="0" fontId="61" fillId="0" borderId="0" xfId="0" applyFont="1" applyAlignment="1">
      <alignment horizontal="right"/>
    </xf>
    <xf numFmtId="0" fontId="61" fillId="0" borderId="0" xfId="0" applyFont="1"/>
    <xf numFmtId="166" fontId="61" fillId="0" borderId="0" xfId="0" applyNumberFormat="1" applyFont="1" applyFill="1" applyBorder="1" applyAlignment="1" applyProtection="1">
      <alignment horizontal="right" vertical="center"/>
    </xf>
    <xf numFmtId="3" fontId="61" fillId="0" borderId="0" xfId="0" applyNumberFormat="1" applyFont="1" applyFill="1" applyAlignment="1">
      <alignment horizontal="center"/>
    </xf>
    <xf numFmtId="187" fontId="61" fillId="0" borderId="0" xfId="0" applyNumberFormat="1" applyFont="1" applyFill="1" applyBorder="1" applyAlignment="1" applyProtection="1">
      <alignment horizontal="right"/>
    </xf>
    <xf numFmtId="4" fontId="61" fillId="0" borderId="0" xfId="0" applyNumberFormat="1" applyFont="1" applyFill="1" applyAlignment="1">
      <alignment horizontal="center"/>
    </xf>
    <xf numFmtId="9" fontId="54" fillId="0" borderId="0" xfId="0" applyNumberFormat="1" applyFont="1" applyFill="1" applyAlignment="1">
      <alignment horizontal="right"/>
    </xf>
    <xf numFmtId="4" fontId="54" fillId="0" borderId="0" xfId="0" applyNumberFormat="1" applyFont="1" applyFill="1" applyAlignment="1"/>
    <xf numFmtId="173" fontId="54" fillId="0" borderId="0" xfId="0" applyNumberFormat="1" applyFont="1" applyFill="1" applyAlignment="1"/>
    <xf numFmtId="3" fontId="58" fillId="0" borderId="0" xfId="0" applyNumberFormat="1" applyFont="1" applyFill="1" applyAlignment="1">
      <alignment horizontal="center"/>
    </xf>
    <xf numFmtId="3" fontId="8" fillId="9" borderId="13" xfId="0" applyNumberFormat="1" applyFont="1" applyFill="1" applyBorder="1" applyAlignment="1" applyProtection="1">
      <alignment horizontal="left"/>
    </xf>
    <xf numFmtId="179" fontId="8" fillId="9" borderId="13" xfId="0" applyNumberFormat="1" applyFont="1" applyFill="1" applyBorder="1" applyAlignment="1" applyProtection="1">
      <alignment horizontal="right"/>
    </xf>
    <xf numFmtId="4" fontId="10" fillId="0" borderId="0" xfId="0" applyNumberFormat="1" applyFont="1" applyFill="1" applyBorder="1" applyAlignment="1" applyProtection="1">
      <alignment horizontal="center"/>
    </xf>
    <xf numFmtId="166" fontId="62" fillId="0" borderId="0" xfId="0" applyNumberFormat="1" applyFont="1"/>
    <xf numFmtId="3" fontId="8" fillId="9" borderId="6" xfId="0" applyNumberFormat="1" applyFont="1" applyFill="1" applyBorder="1" applyAlignment="1">
      <alignment horizontal="right" wrapText="1"/>
    </xf>
    <xf numFmtId="0" fontId="65" fillId="9" borderId="9" xfId="0" applyFont="1" applyFill="1" applyBorder="1" applyAlignment="1">
      <alignment horizontal="right" wrapText="1"/>
    </xf>
    <xf numFmtId="17" fontId="73" fillId="9" borderId="0" xfId="9" applyNumberFormat="1" applyFont="1" applyFill="1"/>
    <xf numFmtId="17" fontId="73" fillId="9" borderId="13" xfId="9" applyNumberFormat="1" applyFont="1" applyFill="1" applyBorder="1"/>
    <xf numFmtId="164" fontId="64" fillId="0" borderId="0" xfId="0" applyNumberFormat="1" applyFont="1" applyFill="1" applyBorder="1" applyAlignment="1" applyProtection="1">
      <alignment horizontal="left" vertical="top" wrapText="1"/>
    </xf>
    <xf numFmtId="3" fontId="10" fillId="9" borderId="12" xfId="0" applyNumberFormat="1" applyFont="1" applyFill="1" applyBorder="1" applyAlignment="1">
      <alignment horizontal="center"/>
    </xf>
    <xf numFmtId="3" fontId="10" fillId="9" borderId="15" xfId="0" applyNumberFormat="1" applyFont="1" applyFill="1" applyBorder="1" applyAlignment="1">
      <alignment horizontal="center"/>
    </xf>
    <xf numFmtId="4" fontId="57" fillId="0" borderId="0" xfId="0" applyNumberFormat="1" applyFont="1" applyFill="1" applyAlignment="1">
      <alignment horizontal="left" vertical="center" wrapText="1"/>
    </xf>
    <xf numFmtId="0" fontId="10" fillId="9" borderId="2" xfId="0" applyNumberFormat="1" applyFont="1" applyFill="1" applyBorder="1" applyAlignment="1">
      <alignment horizontal="center"/>
    </xf>
    <xf numFmtId="3" fontId="42" fillId="0" borderId="0" xfId="0" applyNumberFormat="1" applyFont="1" applyFill="1" applyBorder="1" applyAlignment="1">
      <alignment vertical="center" wrapText="1"/>
    </xf>
    <xf numFmtId="3" fontId="4" fillId="0" borderId="0" xfId="0" applyNumberFormat="1" applyFont="1" applyFill="1"/>
    <xf numFmtId="2" fontId="4" fillId="0" borderId="0" xfId="0" applyNumberFormat="1" applyFont="1" applyFill="1" applyBorder="1" applyAlignment="1" applyProtection="1">
      <alignment horizontal="center"/>
    </xf>
    <xf numFmtId="4" fontId="10" fillId="9" borderId="0" xfId="0" applyNumberFormat="1" applyFont="1" applyFill="1" applyBorder="1" applyAlignment="1">
      <alignment horizontal="right" vertical="center"/>
    </xf>
    <xf numFmtId="2" fontId="42" fillId="0" borderId="0" xfId="0" applyNumberFormat="1" applyFont="1" applyFill="1" applyBorder="1" applyAlignment="1" applyProtection="1">
      <alignment horizontal="right"/>
    </xf>
    <xf numFmtId="3" fontId="64" fillId="0" borderId="0" xfId="0" applyNumberFormat="1" applyFont="1" applyFill="1" applyAlignment="1">
      <alignment horizontal="left"/>
    </xf>
    <xf numFmtId="166" fontId="64" fillId="9" borderId="0" xfId="0" applyNumberFormat="1" applyFont="1" applyFill="1" applyBorder="1" applyAlignment="1" applyProtection="1">
      <alignment horizontal="left" vertical="center"/>
    </xf>
    <xf numFmtId="17" fontId="64" fillId="9" borderId="0" xfId="0" applyNumberFormat="1" applyFont="1" applyFill="1" applyAlignment="1">
      <alignment horizontal="left"/>
    </xf>
    <xf numFmtId="0" fontId="65" fillId="10" borderId="27" xfId="0" applyFont="1" applyFill="1" applyBorder="1" applyAlignment="1">
      <alignment horizontal="left" vertical="center" wrapText="1"/>
    </xf>
    <xf numFmtId="0" fontId="65" fillId="10" borderId="21" xfId="0" applyFont="1" applyFill="1" applyBorder="1" applyAlignment="1">
      <alignment horizontal="left" vertical="center" wrapText="1"/>
    </xf>
    <xf numFmtId="1" fontId="10" fillId="9" borderId="2" xfId="0" applyNumberFormat="1" applyFont="1" applyFill="1" applyBorder="1" applyAlignment="1">
      <alignment horizontal="center" vertical="center" wrapText="1"/>
    </xf>
    <xf numFmtId="1" fontId="10" fillId="9" borderId="1" xfId="0" applyNumberFormat="1" applyFont="1" applyFill="1" applyBorder="1" applyAlignment="1">
      <alignment horizontal="center" vertical="center" wrapText="1"/>
    </xf>
    <xf numFmtId="196" fontId="4" fillId="0" borderId="0" xfId="12" applyNumberFormat="1" applyFont="1" applyFill="1" applyAlignment="1"/>
    <xf numFmtId="0" fontId="0" fillId="0" borderId="0" xfId="0" applyFont="1" applyFill="1"/>
    <xf numFmtId="166" fontId="0" fillId="0" borderId="0" xfId="0" applyNumberFormat="1" applyFont="1"/>
    <xf numFmtId="166" fontId="61" fillId="0" borderId="0" xfId="0" applyNumberFormat="1" applyFont="1" applyFill="1" applyBorder="1" applyAlignment="1" applyProtection="1">
      <alignment horizontal="right"/>
    </xf>
    <xf numFmtId="166" fontId="8" fillId="0" borderId="0" xfId="0" applyNumberFormat="1" applyFont="1" applyFill="1" applyBorder="1" applyAlignment="1">
      <alignment horizontal="right" vertical="center"/>
    </xf>
    <xf numFmtId="196" fontId="22" fillId="0" borderId="0" xfId="12" applyNumberFormat="1" applyFont="1" applyFill="1"/>
    <xf numFmtId="0" fontId="64" fillId="9" borderId="4" xfId="0" applyNumberFormat="1" applyFont="1" applyFill="1" applyBorder="1" applyAlignment="1">
      <alignment horizontal="center"/>
    </xf>
    <xf numFmtId="3" fontId="65" fillId="9" borderId="0" xfId="0" applyNumberFormat="1" applyFont="1" applyFill="1" applyBorder="1" applyAlignment="1" applyProtection="1">
      <alignment horizontal="right"/>
    </xf>
    <xf numFmtId="3" fontId="42" fillId="0" borderId="0" xfId="0" applyNumberFormat="1" applyFont="1" applyFill="1" applyAlignment="1"/>
    <xf numFmtId="4" fontId="42" fillId="0" borderId="0" xfId="0" applyNumberFormat="1" applyFont="1" applyFill="1" applyAlignment="1"/>
    <xf numFmtId="3" fontId="65" fillId="9" borderId="0" xfId="0" applyNumberFormat="1" applyFont="1" applyFill="1" applyBorder="1" applyAlignment="1" applyProtection="1">
      <alignment horizontal="center"/>
    </xf>
    <xf numFmtId="4" fontId="65" fillId="9" borderId="0" xfId="0" applyNumberFormat="1" applyFont="1" applyFill="1" applyBorder="1" applyAlignment="1" applyProtection="1">
      <alignment horizontal="center"/>
    </xf>
    <xf numFmtId="9" fontId="65" fillId="0" borderId="0" xfId="0" applyNumberFormat="1" applyFont="1" applyFill="1" applyAlignment="1"/>
    <xf numFmtId="3" fontId="64" fillId="0" borderId="0" xfId="0" applyNumberFormat="1" applyFont="1" applyFill="1" applyAlignment="1">
      <alignment horizontal="right" indent="2"/>
    </xf>
    <xf numFmtId="3" fontId="64" fillId="0" borderId="0" xfId="0" applyNumberFormat="1" applyFont="1" applyFill="1" applyAlignment="1">
      <alignment horizontal="center"/>
    </xf>
    <xf numFmtId="187" fontId="64" fillId="0" borderId="0" xfId="0" applyNumberFormat="1" applyFont="1" applyFill="1" applyBorder="1" applyAlignment="1" applyProtection="1">
      <alignment horizontal="right"/>
    </xf>
    <xf numFmtId="3" fontId="66" fillId="0" borderId="0" xfId="0" applyNumberFormat="1" applyFont="1" applyFill="1" applyAlignment="1">
      <alignment horizontal="center"/>
    </xf>
    <xf numFmtId="1" fontId="66" fillId="0" borderId="0" xfId="0" applyNumberFormat="1" applyFont="1" applyFill="1" applyBorder="1" applyAlignment="1" applyProtection="1">
      <alignment horizontal="center"/>
    </xf>
    <xf numFmtId="3" fontId="66" fillId="0" borderId="0" xfId="0" applyNumberFormat="1" applyFont="1" applyFill="1" applyBorder="1" applyAlignment="1" applyProtection="1">
      <alignment horizontal="center"/>
    </xf>
    <xf numFmtId="4" fontId="64" fillId="0" borderId="0" xfId="0" applyNumberFormat="1" applyFont="1" applyFill="1" applyAlignment="1">
      <alignment horizontal="center"/>
    </xf>
    <xf numFmtId="179" fontId="64" fillId="0" borderId="0" xfId="0" applyNumberFormat="1" applyFont="1" applyFill="1" applyBorder="1" applyAlignment="1" applyProtection="1">
      <alignment horizontal="right"/>
    </xf>
    <xf numFmtId="4" fontId="64" fillId="0" borderId="0" xfId="0" applyNumberFormat="1" applyFont="1" applyFill="1" applyBorder="1" applyAlignment="1" applyProtection="1">
      <alignment horizontal="center"/>
    </xf>
    <xf numFmtId="179" fontId="64" fillId="9" borderId="0" xfId="0" applyNumberFormat="1" applyFont="1" applyFill="1" applyBorder="1" applyAlignment="1" applyProtection="1">
      <alignment horizontal="right"/>
    </xf>
    <xf numFmtId="4" fontId="64" fillId="9" borderId="0" xfId="0" applyNumberFormat="1" applyFont="1" applyFill="1" applyBorder="1" applyAlignment="1" applyProtection="1">
      <alignment horizontal="center"/>
    </xf>
    <xf numFmtId="179" fontId="64" fillId="9" borderId="5" xfId="0" applyNumberFormat="1" applyFont="1" applyFill="1" applyBorder="1" applyAlignment="1" applyProtection="1">
      <alignment horizontal="right"/>
    </xf>
    <xf numFmtId="4" fontId="64" fillId="9" borderId="5" xfId="0" applyNumberFormat="1" applyFont="1" applyFill="1" applyBorder="1" applyAlignment="1" applyProtection="1">
      <alignment horizontal="center"/>
    </xf>
    <xf numFmtId="4" fontId="8" fillId="9" borderId="1" xfId="0" applyNumberFormat="1" applyFont="1" applyFill="1" applyBorder="1" applyAlignment="1" applyProtection="1">
      <alignment horizontal="center"/>
    </xf>
    <xf numFmtId="164" fontId="57" fillId="0" borderId="0" xfId="0" applyNumberFormat="1" applyFont="1" applyFill="1" applyAlignment="1"/>
    <xf numFmtId="3" fontId="57" fillId="0" borderId="0" xfId="0" applyNumberFormat="1" applyFont="1" applyFill="1" applyAlignment="1"/>
    <xf numFmtId="173" fontId="57" fillId="0" borderId="0" xfId="0" applyNumberFormat="1" applyFont="1" applyFill="1" applyAlignment="1">
      <alignment horizontal="right"/>
    </xf>
    <xf numFmtId="4" fontId="57" fillId="0" borderId="0" xfId="0" applyNumberFormat="1" applyFont="1" applyFill="1" applyAlignment="1"/>
    <xf numFmtId="3" fontId="65" fillId="9" borderId="0" xfId="0" applyNumberFormat="1" applyFont="1" applyFill="1" applyBorder="1" applyAlignment="1" applyProtection="1"/>
    <xf numFmtId="164" fontId="65" fillId="9" borderId="0" xfId="0" applyNumberFormat="1" applyFont="1" applyFill="1" applyBorder="1" applyAlignment="1" applyProtection="1"/>
    <xf numFmtId="177" fontId="65" fillId="9" borderId="0" xfId="0" applyNumberFormat="1" applyFont="1" applyFill="1" applyBorder="1" applyAlignment="1" applyProtection="1">
      <alignment horizontal="right"/>
    </xf>
    <xf numFmtId="3" fontId="65" fillId="9" borderId="1" xfId="0" applyNumberFormat="1" applyFont="1" applyFill="1" applyBorder="1" applyAlignment="1" applyProtection="1"/>
    <xf numFmtId="177" fontId="65" fillId="9" borderId="1" xfId="0" applyNumberFormat="1" applyFont="1" applyFill="1" applyBorder="1" applyAlignment="1" applyProtection="1">
      <alignment horizontal="right"/>
    </xf>
    <xf numFmtId="164" fontId="65" fillId="9" borderId="4" xfId="0" applyNumberFormat="1" applyFont="1" applyFill="1" applyBorder="1" applyAlignment="1" applyProtection="1"/>
    <xf numFmtId="3" fontId="65" fillId="0" borderId="0" xfId="0" applyNumberFormat="1" applyFont="1" applyFill="1" applyAlignment="1"/>
    <xf numFmtId="3" fontId="65"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left"/>
    </xf>
    <xf numFmtId="4" fontId="65" fillId="0" borderId="0" xfId="0" applyNumberFormat="1" applyFont="1" applyFill="1" applyBorder="1" applyAlignment="1" applyProtection="1">
      <alignment horizontal="center"/>
    </xf>
    <xf numFmtId="4" fontId="65" fillId="0" borderId="0" xfId="0" applyNumberFormat="1" applyFont="1" applyFill="1" applyAlignment="1"/>
    <xf numFmtId="199" fontId="8" fillId="9" borderId="0" xfId="0" applyNumberFormat="1" applyFont="1" applyFill="1" applyBorder="1" applyAlignment="1" applyProtection="1">
      <alignment horizontal="right"/>
    </xf>
    <xf numFmtId="192" fontId="10" fillId="9" borderId="10" xfId="0" applyNumberFormat="1" applyFont="1" applyFill="1" applyBorder="1" applyAlignment="1">
      <alignment horizontal="right"/>
    </xf>
    <xf numFmtId="3" fontId="42" fillId="0" borderId="0" xfId="0" applyNumberFormat="1" applyFont="1" applyFill="1" applyAlignment="1">
      <alignment horizontal="center"/>
    </xf>
    <xf numFmtId="3" fontId="4" fillId="0" borderId="0" xfId="0" applyNumberFormat="1" applyFont="1" applyFill="1" applyAlignment="1">
      <alignment horizontal="center"/>
    </xf>
    <xf numFmtId="164" fontId="8" fillId="9" borderId="0" xfId="0" applyNumberFormat="1" applyFont="1" applyFill="1" applyAlignment="1">
      <alignment horizontal="right"/>
    </xf>
    <xf numFmtId="169" fontId="65" fillId="9" borderId="0" xfId="0" applyNumberFormat="1" applyFont="1" applyFill="1" applyBorder="1" applyAlignment="1" applyProtection="1">
      <alignment horizontal="right"/>
    </xf>
    <xf numFmtId="168" fontId="64" fillId="9" borderId="3" xfId="0" applyNumberFormat="1" applyFont="1" applyFill="1" applyBorder="1" applyAlignment="1" applyProtection="1">
      <alignment horizontal="right"/>
    </xf>
    <xf numFmtId="0" fontId="10" fillId="9" borderId="2" xfId="0" applyNumberFormat="1" applyFont="1" applyFill="1" applyBorder="1" applyAlignment="1">
      <alignment horizontal="center"/>
    </xf>
    <xf numFmtId="3" fontId="54" fillId="0" borderId="0" xfId="0" applyNumberFormat="1" applyFont="1" applyFill="1" applyAlignment="1">
      <alignment horizontal="left"/>
    </xf>
    <xf numFmtId="3" fontId="54" fillId="0" borderId="0" xfId="0" applyNumberFormat="1" applyFont="1" applyFill="1" applyAlignment="1">
      <alignment horizontal="right" indent="2"/>
    </xf>
    <xf numFmtId="3" fontId="54" fillId="0" borderId="0" xfId="0" applyNumberFormat="1" applyFont="1" applyFill="1"/>
    <xf numFmtId="188" fontId="62" fillId="0" borderId="0" xfId="0" applyNumberFormat="1" applyFont="1" applyFill="1"/>
    <xf numFmtId="196" fontId="54" fillId="0" borderId="0" xfId="12" applyNumberFormat="1" applyFont="1" applyFill="1"/>
    <xf numFmtId="0" fontId="61" fillId="0" borderId="0" xfId="0" applyFont="1" applyFill="1" applyBorder="1" applyProtection="1"/>
    <xf numFmtId="164" fontId="54" fillId="0" borderId="0" xfId="0" applyNumberFormat="1" applyFont="1" applyFill="1" applyAlignment="1"/>
    <xf numFmtId="4" fontId="54" fillId="0" borderId="0" xfId="0" applyNumberFormat="1" applyFont="1" applyFill="1" applyAlignment="1">
      <alignment horizontal="center"/>
    </xf>
    <xf numFmtId="3" fontId="65" fillId="0" borderId="0" xfId="0" applyNumberFormat="1" applyFont="1" applyFill="1" applyAlignment="1">
      <alignment horizontal="center"/>
    </xf>
    <xf numFmtId="1" fontId="8" fillId="9" borderId="8" xfId="0" applyNumberFormat="1" applyFont="1" applyFill="1" applyBorder="1"/>
    <xf numFmtId="200" fontId="0" fillId="0" borderId="0" xfId="0" applyNumberFormat="1"/>
    <xf numFmtId="3" fontId="57" fillId="0" borderId="0" xfId="0" applyNumberFormat="1" applyFont="1" applyFill="1" applyAlignment="1">
      <alignment horizontal="right" indent="2"/>
    </xf>
    <xf numFmtId="196" fontId="8" fillId="0" borderId="0" xfId="12" applyNumberFormat="1" applyFont="1" applyFill="1" applyBorder="1" applyAlignment="1" applyProtection="1">
      <alignment horizontal="center"/>
    </xf>
    <xf numFmtId="169" fontId="64" fillId="9" borderId="3" xfId="0" applyNumberFormat="1" applyFont="1" applyFill="1" applyBorder="1" applyAlignment="1">
      <alignment horizontal="right"/>
    </xf>
    <xf numFmtId="164" fontId="74" fillId="0" borderId="0" xfId="0" applyNumberFormat="1" applyFont="1" applyFill="1" applyAlignment="1"/>
    <xf numFmtId="3" fontId="74" fillId="0" borderId="0" xfId="0" applyNumberFormat="1" applyFont="1" applyFill="1" applyAlignment="1">
      <alignment horizontal="center"/>
    </xf>
    <xf numFmtId="4" fontId="74" fillId="0" borderId="0" xfId="0" applyNumberFormat="1" applyFont="1" applyFill="1" applyAlignment="1">
      <alignment horizontal="center"/>
    </xf>
    <xf numFmtId="3" fontId="74" fillId="0" borderId="0" xfId="0" applyNumberFormat="1" applyFont="1" applyFill="1" applyAlignment="1"/>
    <xf numFmtId="173" fontId="74" fillId="0" borderId="0" xfId="0" applyNumberFormat="1" applyFont="1" applyFill="1" applyAlignment="1">
      <alignment horizontal="right"/>
    </xf>
    <xf numFmtId="3" fontId="74" fillId="0" borderId="0" xfId="0" applyNumberFormat="1" applyFont="1" applyFill="1" applyAlignment="1">
      <alignment horizontal="right"/>
    </xf>
    <xf numFmtId="4" fontId="74" fillId="0" borderId="0" xfId="0" applyNumberFormat="1" applyFont="1" applyFill="1" applyAlignment="1"/>
    <xf numFmtId="196" fontId="74" fillId="0" borderId="0" xfId="12" applyNumberFormat="1" applyFont="1" applyFill="1" applyAlignment="1"/>
    <xf numFmtId="3" fontId="65" fillId="9" borderId="0" xfId="0" applyNumberFormat="1" applyFont="1" applyFill="1" applyAlignment="1">
      <alignment horizontal="center"/>
    </xf>
    <xf numFmtId="4" fontId="65" fillId="9" borderId="0" xfId="0" applyNumberFormat="1" applyFont="1" applyFill="1" applyAlignment="1">
      <alignment horizontal="center"/>
    </xf>
    <xf numFmtId="4" fontId="65" fillId="9" borderId="13" xfId="0" applyNumberFormat="1" applyFont="1" applyFill="1" applyBorder="1" applyAlignment="1">
      <alignment horizontal="center"/>
    </xf>
    <xf numFmtId="14" fontId="65" fillId="9" borderId="0" xfId="0" applyNumberFormat="1" applyFont="1" applyFill="1" applyAlignment="1">
      <alignment horizontal="left"/>
    </xf>
    <xf numFmtId="199" fontId="8" fillId="9" borderId="8" xfId="0" applyNumberFormat="1" applyFont="1" applyFill="1" applyBorder="1" applyAlignment="1" applyProtection="1">
      <alignment horizontal="right"/>
    </xf>
    <xf numFmtId="201" fontId="10" fillId="9" borderId="1" xfId="0" applyNumberFormat="1" applyFont="1" applyFill="1" applyBorder="1" applyAlignment="1">
      <alignment horizontal="right"/>
    </xf>
    <xf numFmtId="168" fontId="65" fillId="9" borderId="0" xfId="0" applyNumberFormat="1" applyFont="1" applyFill="1" applyBorder="1" applyAlignment="1" applyProtection="1">
      <alignment horizontal="right"/>
    </xf>
    <xf numFmtId="1" fontId="65" fillId="9" borderId="2" xfId="0" applyNumberFormat="1" applyFont="1" applyFill="1" applyBorder="1" applyAlignment="1" applyProtection="1">
      <alignment horizontal="center"/>
    </xf>
    <xf numFmtId="1" fontId="65" fillId="9" borderId="0" xfId="0" applyNumberFormat="1" applyFont="1" applyFill="1" applyBorder="1" applyAlignment="1" applyProtection="1">
      <alignment horizontal="center"/>
    </xf>
    <xf numFmtId="3" fontId="65" fillId="9" borderId="1" xfId="0" applyNumberFormat="1" applyFont="1" applyFill="1" applyBorder="1" applyAlignment="1" applyProtection="1">
      <alignment horizontal="center"/>
    </xf>
    <xf numFmtId="3" fontId="65" fillId="9" borderId="4" xfId="0" applyNumberFormat="1" applyFont="1" applyFill="1" applyBorder="1" applyAlignment="1" applyProtection="1">
      <alignment horizontal="center"/>
    </xf>
    <xf numFmtId="1" fontId="65" fillId="9" borderId="1" xfId="0" applyNumberFormat="1" applyFont="1" applyFill="1" applyBorder="1" applyAlignment="1" applyProtection="1">
      <alignment horizontal="center"/>
    </xf>
    <xf numFmtId="0" fontId="10" fillId="9" borderId="0" xfId="3" applyFont="1" applyFill="1" applyBorder="1" applyAlignment="1" applyProtection="1">
      <alignment horizontal="left" wrapText="1"/>
    </xf>
    <xf numFmtId="196" fontId="0" fillId="0" borderId="0" xfId="12" applyNumberFormat="1" applyFont="1"/>
    <xf numFmtId="196" fontId="3" fillId="0" borderId="0" xfId="12" applyNumberFormat="1" applyFont="1" applyAlignment="1"/>
    <xf numFmtId="164" fontId="65" fillId="9" borderId="0" xfId="0" applyNumberFormat="1" applyFont="1" applyFill="1" applyAlignment="1">
      <alignment horizontal="right" indent="2"/>
    </xf>
    <xf numFmtId="164" fontId="8" fillId="9" borderId="4" xfId="0" applyNumberFormat="1" applyFont="1" applyFill="1" applyBorder="1" applyAlignment="1">
      <alignment horizontal="right" indent="2"/>
    </xf>
    <xf numFmtId="3" fontId="10" fillId="0" borderId="0" xfId="0" applyNumberFormat="1" applyFont="1" applyAlignment="1">
      <alignment horizontal="left"/>
    </xf>
    <xf numFmtId="3" fontId="54" fillId="0" borderId="0" xfId="0" applyNumberFormat="1" applyFont="1"/>
    <xf numFmtId="3" fontId="54" fillId="0" borderId="0" xfId="0" applyNumberFormat="1" applyFont="1" applyAlignment="1">
      <alignment horizontal="center"/>
    </xf>
    <xf numFmtId="1" fontId="8" fillId="9" borderId="0" xfId="0" applyNumberFormat="1" applyFont="1" applyFill="1" applyBorder="1" applyAlignment="1" applyProtection="1">
      <alignment horizontal="center"/>
    </xf>
    <xf numFmtId="3" fontId="65" fillId="9" borderId="13" xfId="0" applyNumberFormat="1" applyFont="1" applyFill="1" applyBorder="1" applyAlignment="1">
      <alignment horizontal="center"/>
    </xf>
    <xf numFmtId="3" fontId="76" fillId="0" borderId="0" xfId="0" applyNumberFormat="1" applyFont="1" applyFill="1" applyAlignment="1">
      <alignment horizontal="center"/>
    </xf>
    <xf numFmtId="0" fontId="7" fillId="3" borderId="3" xfId="0" applyNumberFormat="1" applyFont="1" applyFill="1" applyBorder="1" applyAlignment="1">
      <alignment horizontal="center"/>
    </xf>
    <xf numFmtId="178" fontId="7" fillId="3" borderId="3" xfId="1" applyFont="1" applyFill="1" applyBorder="1" applyAlignment="1">
      <alignment horizontal="center"/>
    </xf>
    <xf numFmtId="1" fontId="10" fillId="9" borderId="1" xfId="0" applyNumberFormat="1" applyFont="1" applyFill="1" applyBorder="1" applyAlignment="1">
      <alignment horizontal="center" vertical="center" wrapText="1"/>
    </xf>
    <xf numFmtId="3" fontId="8" fillId="2" borderId="0" xfId="0" applyNumberFormat="1" applyFont="1" applyFill="1" applyBorder="1" applyAlignment="1">
      <alignment vertical="top" wrapText="1"/>
    </xf>
    <xf numFmtId="1" fontId="7" fillId="3" borderId="1" xfId="0" applyNumberFormat="1" applyFont="1" applyFill="1" applyBorder="1" applyAlignment="1">
      <alignment horizontal="left"/>
    </xf>
    <xf numFmtId="0" fontId="9" fillId="0" borderId="0" xfId="11" applyFont="1" applyFill="1" applyAlignment="1" applyProtection="1">
      <alignment horizontal="right"/>
    </xf>
    <xf numFmtId="0" fontId="9" fillId="0" borderId="0" xfId="0" applyFont="1" applyFill="1" applyAlignment="1" applyProtection="1">
      <alignment horizontal="right"/>
    </xf>
    <xf numFmtId="164" fontId="64" fillId="0" borderId="0" xfId="0" applyNumberFormat="1" applyFont="1" applyFill="1" applyBorder="1" applyAlignment="1" applyProtection="1">
      <alignment horizontal="left" vertical="top" wrapText="1"/>
    </xf>
    <xf numFmtId="164" fontId="10" fillId="0" borderId="0" xfId="0" applyNumberFormat="1" applyFont="1" applyFill="1" applyBorder="1" applyAlignment="1" applyProtection="1">
      <alignment horizontal="left" vertical="top" wrapText="1"/>
    </xf>
    <xf numFmtId="164" fontId="64" fillId="0" borderId="0" xfId="0" applyNumberFormat="1" applyFont="1" applyFill="1" applyBorder="1" applyAlignment="1" applyProtection="1">
      <alignment horizontal="left" wrapText="1"/>
    </xf>
    <xf numFmtId="0" fontId="10" fillId="0" borderId="0" xfId="0" applyFont="1" applyAlignment="1">
      <alignment horizontal="left" vertical="top" wrapText="1"/>
    </xf>
    <xf numFmtId="1" fontId="8" fillId="0" borderId="0" xfId="0" applyNumberFormat="1" applyFont="1" applyFill="1" applyAlignment="1">
      <alignment horizontal="center"/>
    </xf>
    <xf numFmtId="3" fontId="8" fillId="0" borderId="2" xfId="0" applyNumberFormat="1" applyFont="1" applyFill="1" applyBorder="1" applyAlignment="1">
      <alignment horizontal="left"/>
    </xf>
    <xf numFmtId="3" fontId="65" fillId="2" borderId="0" xfId="0" applyNumberFormat="1" applyFont="1" applyFill="1" applyAlignment="1">
      <alignment horizontal="left"/>
    </xf>
    <xf numFmtId="1" fontId="8" fillId="2" borderId="0" xfId="0" applyNumberFormat="1" applyFont="1" applyFill="1" applyAlignment="1">
      <alignment horizontal="center"/>
    </xf>
    <xf numFmtId="0" fontId="7" fillId="3" borderId="8" xfId="0" applyNumberFormat="1" applyFont="1" applyFill="1" applyBorder="1" applyAlignment="1">
      <alignment horizontal="center"/>
    </xf>
    <xf numFmtId="0" fontId="61" fillId="3" borderId="0" xfId="0" applyNumberFormat="1" applyFont="1" applyFill="1" applyBorder="1" applyAlignment="1">
      <alignment horizontal="center" wrapText="1"/>
    </xf>
    <xf numFmtId="0" fontId="61" fillId="3" borderId="8" xfId="0" applyNumberFormat="1" applyFont="1" applyFill="1" applyBorder="1" applyAlignment="1">
      <alignment horizontal="center" wrapText="1"/>
    </xf>
    <xf numFmtId="0" fontId="7" fillId="3" borderId="0" xfId="0" applyNumberFormat="1" applyFont="1" applyFill="1" applyBorder="1" applyAlignment="1">
      <alignment horizontal="center" wrapText="1"/>
    </xf>
    <xf numFmtId="0" fontId="7" fillId="3" borderId="8" xfId="0" applyNumberFormat="1" applyFont="1" applyFill="1" applyBorder="1" applyAlignment="1">
      <alignment horizontal="center" wrapText="1"/>
    </xf>
    <xf numFmtId="3" fontId="8" fillId="0" borderId="0" xfId="0" applyNumberFormat="1" applyFont="1" applyAlignment="1">
      <alignment horizontal="justify" vertical="top" wrapText="1"/>
    </xf>
    <xf numFmtId="3" fontId="8" fillId="0" borderId="0" xfId="0" applyNumberFormat="1" applyFont="1" applyFill="1" applyBorder="1" applyAlignment="1">
      <alignment horizontal="left" vertical="top" wrapText="1"/>
    </xf>
    <xf numFmtId="3" fontId="62" fillId="0" borderId="0" xfId="0" applyNumberFormat="1" applyFont="1" applyFill="1" applyBorder="1" applyAlignment="1">
      <alignment horizontal="center"/>
    </xf>
    <xf numFmtId="164" fontId="10" fillId="9" borderId="3" xfId="0" applyNumberFormat="1" applyFont="1" applyFill="1" applyBorder="1" applyAlignment="1">
      <alignment horizontal="center" vertical="center"/>
    </xf>
    <xf numFmtId="3" fontId="10" fillId="9" borderId="3" xfId="0" applyNumberFormat="1" applyFont="1" applyFill="1" applyBorder="1" applyAlignment="1">
      <alignment horizontal="center" vertical="center"/>
    </xf>
    <xf numFmtId="3" fontId="0" fillId="0" borderId="0" xfId="0" applyNumberFormat="1" applyFill="1" applyBorder="1" applyAlignment="1">
      <alignment horizontal="center"/>
    </xf>
    <xf numFmtId="0" fontId="7" fillId="3" borderId="0" xfId="0" applyNumberFormat="1" applyFont="1" applyFill="1" applyBorder="1" applyAlignment="1">
      <alignment horizontal="center"/>
    </xf>
    <xf numFmtId="0" fontId="20" fillId="3" borderId="0" xfId="0" applyNumberFormat="1" applyFont="1" applyFill="1" applyBorder="1" applyAlignment="1">
      <alignment horizontal="center"/>
    </xf>
    <xf numFmtId="3" fontId="8" fillId="0" borderId="2" xfId="0" applyNumberFormat="1" applyFont="1" applyFill="1" applyBorder="1" applyAlignment="1">
      <alignment horizontal="left" wrapText="1"/>
    </xf>
    <xf numFmtId="0" fontId="10" fillId="0" borderId="0" xfId="0" applyFont="1" applyAlignment="1">
      <alignment horizontal="justify" wrapText="1"/>
    </xf>
    <xf numFmtId="0" fontId="7" fillId="0" borderId="0" xfId="0" applyNumberFormat="1" applyFont="1" applyFill="1" applyBorder="1" applyAlignment="1">
      <alignment horizontal="center"/>
    </xf>
    <xf numFmtId="178" fontId="7" fillId="0" borderId="0" xfId="1" applyFont="1" applyFill="1" applyBorder="1" applyAlignment="1">
      <alignment horizontal="center"/>
    </xf>
    <xf numFmtId="0" fontId="7" fillId="3" borderId="3" xfId="0" applyNumberFormat="1" applyFont="1" applyFill="1" applyBorder="1" applyAlignment="1">
      <alignment horizontal="center"/>
    </xf>
    <xf numFmtId="178" fontId="7" fillId="3" borderId="3" xfId="1" applyFont="1" applyFill="1" applyBorder="1" applyAlignment="1">
      <alignment horizontal="center"/>
    </xf>
    <xf numFmtId="0" fontId="7" fillId="3" borderId="2" xfId="0" applyNumberFormat="1" applyFont="1" applyFill="1" applyBorder="1" applyAlignment="1">
      <alignment horizontal="center" wrapText="1"/>
    </xf>
    <xf numFmtId="3" fontId="10" fillId="0" borderId="0" xfId="0" applyNumberFormat="1" applyFont="1" applyFill="1" applyBorder="1" applyAlignment="1">
      <alignment horizontal="left" vertical="top" wrapText="1"/>
    </xf>
    <xf numFmtId="0" fontId="8" fillId="0" borderId="0" xfId="0" applyFont="1" applyFill="1" applyBorder="1" applyAlignment="1" applyProtection="1">
      <alignment horizontal="left"/>
    </xf>
    <xf numFmtId="3" fontId="10" fillId="0" borderId="0" xfId="0" applyNumberFormat="1" applyFont="1" applyFill="1" applyAlignment="1">
      <alignment horizontal="left" vertical="top" wrapText="1"/>
    </xf>
    <xf numFmtId="0" fontId="8" fillId="0" borderId="2" xfId="0" applyFont="1" applyFill="1" applyBorder="1" applyAlignment="1" applyProtection="1">
      <alignment horizontal="left"/>
    </xf>
    <xf numFmtId="3" fontId="8" fillId="2" borderId="2" xfId="0" applyNumberFormat="1" applyFont="1" applyFill="1" applyBorder="1" applyAlignment="1">
      <alignment horizontal="justify" vertical="top" wrapText="1"/>
    </xf>
    <xf numFmtId="3" fontId="8" fillId="2" borderId="0" xfId="0" applyNumberFormat="1" applyFont="1" applyFill="1" applyBorder="1" applyAlignment="1">
      <alignment horizontal="justify" vertical="top" wrapText="1"/>
    </xf>
    <xf numFmtId="3" fontId="8" fillId="2" borderId="0" xfId="0" applyNumberFormat="1" applyFont="1" applyFill="1" applyBorder="1" applyAlignment="1">
      <alignment horizontal="left" vertical="top" wrapText="1"/>
    </xf>
    <xf numFmtId="3" fontId="8" fillId="0" borderId="0" xfId="0" applyNumberFormat="1" applyFont="1" applyFill="1" applyBorder="1" applyAlignment="1">
      <alignment horizontal="left"/>
    </xf>
    <xf numFmtId="3" fontId="65" fillId="0" borderId="2" xfId="0" applyNumberFormat="1" applyFont="1" applyFill="1" applyBorder="1" applyAlignment="1">
      <alignment horizontal="justify" wrapText="1"/>
    </xf>
    <xf numFmtId="4" fontId="57" fillId="0" borderId="0" xfId="0" applyNumberFormat="1" applyFont="1" applyFill="1" applyAlignment="1">
      <alignment horizontal="left" vertical="center" wrapText="1"/>
    </xf>
    <xf numFmtId="1" fontId="10" fillId="9" borderId="2" xfId="0" applyNumberFormat="1" applyFont="1" applyFill="1" applyBorder="1" applyAlignment="1">
      <alignment horizontal="center" vertical="center" wrapText="1"/>
    </xf>
    <xf numFmtId="1" fontId="10" fillId="9" borderId="1" xfId="0" applyNumberFormat="1" applyFont="1" applyFill="1" applyBorder="1" applyAlignment="1">
      <alignment horizontal="center" vertical="center" wrapText="1"/>
    </xf>
    <xf numFmtId="3" fontId="10" fillId="9" borderId="12" xfId="0" applyNumberFormat="1" applyFont="1" applyFill="1" applyBorder="1" applyAlignment="1">
      <alignment horizontal="center"/>
    </xf>
    <xf numFmtId="0" fontId="10" fillId="9" borderId="2" xfId="0" applyNumberFormat="1" applyFont="1" applyFill="1" applyBorder="1" applyAlignment="1">
      <alignment horizontal="center"/>
    </xf>
    <xf numFmtId="0" fontId="10" fillId="9" borderId="0" xfId="0" applyNumberFormat="1" applyFont="1" applyFill="1" applyBorder="1" applyAlignment="1">
      <alignment horizontal="center"/>
    </xf>
    <xf numFmtId="0" fontId="10" fillId="9" borderId="0" xfId="0" applyNumberFormat="1" applyFont="1" applyFill="1" applyBorder="1" applyAlignment="1">
      <alignment horizontal="center" wrapText="1"/>
    </xf>
    <xf numFmtId="0" fontId="10" fillId="9" borderId="1" xfId="0" applyNumberFormat="1" applyFont="1" applyFill="1" applyBorder="1" applyAlignment="1">
      <alignment horizontal="center" wrapText="1"/>
    </xf>
    <xf numFmtId="0" fontId="64" fillId="9" borderId="5" xfId="0" applyNumberFormat="1" applyFont="1" applyFill="1" applyBorder="1" applyAlignment="1">
      <alignment horizontal="center"/>
    </xf>
    <xf numFmtId="3" fontId="10" fillId="9" borderId="2" xfId="0" applyNumberFormat="1" applyFont="1" applyFill="1" applyBorder="1" applyAlignment="1">
      <alignment horizontal="center" vertical="center"/>
    </xf>
    <xf numFmtId="0" fontId="10" fillId="9" borderId="0"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3" fontId="10" fillId="9" borderId="11" xfId="0" applyNumberFormat="1" applyFont="1" applyFill="1" applyBorder="1" applyAlignment="1">
      <alignment horizontal="center" vertical="center" wrapText="1"/>
    </xf>
    <xf numFmtId="3" fontId="10" fillId="9" borderId="8" xfId="0" applyNumberFormat="1" applyFont="1" applyFill="1" applyBorder="1" applyAlignment="1">
      <alignment horizontal="center" vertical="center" wrapText="1"/>
    </xf>
    <xf numFmtId="3" fontId="10" fillId="0" borderId="8" xfId="0" applyNumberFormat="1" applyFont="1" applyFill="1" applyBorder="1" applyAlignment="1">
      <alignment horizontal="left" vertical="center" wrapText="1"/>
    </xf>
    <xf numFmtId="3" fontId="10" fillId="0" borderId="0" xfId="0" applyNumberFormat="1" applyFont="1" applyFill="1" applyBorder="1" applyAlignment="1">
      <alignment horizontal="left" vertical="center" wrapText="1"/>
    </xf>
    <xf numFmtId="3" fontId="10" fillId="9" borderId="16" xfId="0" applyNumberFormat="1" applyFont="1" applyFill="1" applyBorder="1" applyAlignment="1">
      <alignment horizontal="center"/>
    </xf>
    <xf numFmtId="0" fontId="10" fillId="9" borderId="3" xfId="0" applyNumberFormat="1" applyFont="1" applyFill="1" applyBorder="1" applyAlignment="1">
      <alignment horizontal="center"/>
    </xf>
    <xf numFmtId="3" fontId="10" fillId="9" borderId="12" xfId="0" applyNumberFormat="1" applyFont="1" applyFill="1" applyBorder="1" applyAlignment="1">
      <alignment horizontal="right"/>
    </xf>
    <xf numFmtId="3" fontId="10" fillId="9" borderId="15" xfId="0" applyNumberFormat="1" applyFont="1" applyFill="1" applyBorder="1" applyAlignment="1">
      <alignment horizontal="center"/>
    </xf>
    <xf numFmtId="0" fontId="10" fillId="9" borderId="2" xfId="0" applyNumberFormat="1" applyFont="1" applyFill="1" applyBorder="1" applyAlignment="1">
      <alignment horizontal="center" wrapText="1"/>
    </xf>
    <xf numFmtId="3" fontId="58" fillId="0" borderId="0" xfId="0" applyNumberFormat="1" applyFont="1" applyFill="1" applyAlignment="1">
      <alignment horizontal="center" wrapText="1"/>
    </xf>
    <xf numFmtId="0" fontId="64" fillId="9" borderId="20" xfId="0" applyFont="1" applyFill="1" applyBorder="1" applyAlignment="1">
      <alignment horizontal="center"/>
    </xf>
    <xf numFmtId="0" fontId="64" fillId="11" borderId="25" xfId="6" applyFont="1" applyFill="1" applyBorder="1" applyAlignment="1">
      <alignment horizontal="center"/>
    </xf>
    <xf numFmtId="0" fontId="65" fillId="9" borderId="26" xfId="0" applyFont="1" applyFill="1" applyBorder="1" applyAlignment="1">
      <alignment horizontal="center"/>
    </xf>
    <xf numFmtId="0" fontId="64" fillId="11" borderId="25" xfId="6" quotePrefix="1" applyFont="1" applyFill="1" applyBorder="1" applyAlignment="1">
      <alignment horizontal="center"/>
    </xf>
    <xf numFmtId="0" fontId="65" fillId="9" borderId="22" xfId="0" applyFont="1" applyFill="1" applyBorder="1" applyAlignment="1">
      <alignment horizontal="center"/>
    </xf>
    <xf numFmtId="3" fontId="64" fillId="9" borderId="16" xfId="0" applyNumberFormat="1" applyFont="1" applyFill="1" applyBorder="1" applyAlignment="1">
      <alignment horizontal="right" wrapText="1"/>
    </xf>
    <xf numFmtId="3" fontId="64" fillId="9" borderId="13" xfId="0" applyNumberFormat="1" applyFont="1" applyFill="1" applyBorder="1" applyAlignment="1">
      <alignment horizontal="right" wrapText="1"/>
    </xf>
    <xf numFmtId="3" fontId="8" fillId="9" borderId="28" xfId="0" applyNumberFormat="1" applyFont="1" applyFill="1" applyBorder="1" applyAlignment="1"/>
    <xf numFmtId="3" fontId="10" fillId="9" borderId="28" xfId="0" applyNumberFormat="1" applyFont="1" applyFill="1" applyBorder="1" applyAlignment="1">
      <alignment horizontal="center"/>
    </xf>
    <xf numFmtId="0" fontId="54" fillId="0" borderId="0" xfId="0" applyFont="1" applyFill="1" applyBorder="1" applyProtection="1"/>
    <xf numFmtId="0" fontId="65" fillId="0" borderId="0" xfId="7" applyFont="1" applyAlignment="1">
      <alignment horizontal="right"/>
    </xf>
    <xf numFmtId="3" fontId="64" fillId="0" borderId="0" xfId="0" applyNumberFormat="1" applyFont="1" applyFill="1" applyAlignment="1">
      <alignment horizontal="left" vertical="top" wrapText="1"/>
    </xf>
  </cellXfs>
  <cellStyles count="17">
    <cellStyle name="Euro" xfId="1" xr:uid="{00000000-0005-0000-0000-000000000000}"/>
    <cellStyle name="FUTURA9" xfId="2" xr:uid="{00000000-0005-0000-0000-000001000000}"/>
    <cellStyle name="Hipervínculo" xfId="3" builtinId="8"/>
    <cellStyle name="MSTRStyle.All.c12_73f9af77-3b67-4e30-857e-a07fd4a2b3f5" xfId="16" xr:uid="{22F8D382-32DF-4C9A-A68D-8C3FF9AFE4D2}"/>
    <cellStyle name="MSTRStyle.All.c14_299390cd-d429-49fc-85b2-53213256ee02" xfId="4" xr:uid="{00000000-0005-0000-0000-000003000000}"/>
    <cellStyle name="MSTRStyle.All.c2_5696d1a6-f616-4779-aa80-d9c617845275" xfId="5" xr:uid="{00000000-0005-0000-0000-000004000000}"/>
    <cellStyle name="MSTRStyle.All.c7_3c5d14b8-174b-4300-b95c-75a922e1a7bc" xfId="14" xr:uid="{00000000-0005-0000-0000-000005000000}"/>
    <cellStyle name="MSTRStyle.All.c7_c547a131-0756-4df1-aa6d-40412e7ec293" xfId="6" xr:uid="{00000000-0005-0000-0000-000006000000}"/>
    <cellStyle name="Normal" xfId="0" builtinId="0"/>
    <cellStyle name="Normal 10" xfId="15" xr:uid="{89494A9B-973A-4B8F-8D3F-D17E063B3409}"/>
    <cellStyle name="Normal 2 2 2" xfId="7" xr:uid="{00000000-0005-0000-0000-000008000000}"/>
    <cellStyle name="Normal 4" xfId="8" xr:uid="{00000000-0005-0000-0000-000009000000}"/>
    <cellStyle name="Normal 5" xfId="9" xr:uid="{00000000-0005-0000-0000-00000A000000}"/>
    <cellStyle name="Normal 6" xfId="10" xr:uid="{00000000-0005-0000-0000-00000B000000}"/>
    <cellStyle name="Normal_A1 Comparacion Internacional" xfId="11" xr:uid="{00000000-0005-0000-0000-00000C000000}"/>
    <cellStyle name="Porcentaje" xfId="12" builtinId="5"/>
    <cellStyle name="Porcentual 2" xfId="13"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004563"/>
      <color rgb="FF000000"/>
      <color rgb="FF92D050"/>
      <color rgb="FFFF9933"/>
      <color rgb="FF7030A0"/>
      <color rgb="FFD19392"/>
      <color rgb="FF00B050"/>
      <color rgb="FF4FA7FF"/>
      <color rgb="FF007CF9"/>
      <color rgb="FF009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Gill Sans"/>
                <a:ea typeface="Gill Sans"/>
                <a:cs typeface="Gill Sans"/>
              </a:defRPr>
            </a:pPr>
            <a:r>
              <a:rPr lang="es-ES"/>
              <a:t>Mercado de producción: Precios y energías finales </a:t>
            </a:r>
          </a:p>
        </c:rich>
      </c:tx>
      <c:overlay val="0"/>
      <c:spPr>
        <a:noFill/>
        <a:ln w="25400">
          <a:noFill/>
        </a:ln>
      </c:spPr>
    </c:title>
    <c:autoTitleDeleted val="0"/>
    <c:plotArea>
      <c:layout/>
      <c:barChart>
        <c:barDir val="col"/>
        <c:grouping val="stacked"/>
        <c:varyColors val="0"/>
        <c:ser>
          <c:idx val="0"/>
          <c:order val="0"/>
          <c:spPr>
            <a:solidFill>
              <a:srgbClr val="A6CAF0"/>
            </a:solidFill>
            <a:ln w="25400">
              <a:noFill/>
            </a:ln>
          </c:spPr>
          <c:invertIfNegative val="0"/>
          <c:val>
            <c:numLit>
              <c:formatCode>General</c:formatCode>
              <c:ptCount val="1"/>
              <c:pt idx="0">
                <c:v>0</c:v>
              </c:pt>
            </c:numLit>
          </c:val>
          <c:extLst>
            <c:ext xmlns:c16="http://schemas.microsoft.com/office/drawing/2014/chart" uri="{C3380CC4-5D6E-409C-BE32-E72D297353CC}">
              <c16:uniqueId val="{00000000-3284-477E-8C80-6B9BD5EB4AF7}"/>
            </c:ext>
          </c:extLst>
        </c:ser>
        <c:ser>
          <c:idx val="1"/>
          <c:order val="1"/>
          <c:spPr>
            <a:solidFill>
              <a:srgbClr val="FF80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1-3284-477E-8C80-6B9BD5EB4AF7}"/>
            </c:ext>
          </c:extLst>
        </c:ser>
        <c:ser>
          <c:idx val="2"/>
          <c:order val="2"/>
          <c:spPr>
            <a:solidFill>
              <a:srgbClr val="FFFF80"/>
            </a:solidFill>
            <a:ln w="25400">
              <a:noFill/>
            </a:ln>
          </c:spPr>
          <c:invertIfNegative val="0"/>
          <c:val>
            <c:numLit>
              <c:formatCode>General</c:formatCode>
              <c:ptCount val="1"/>
              <c:pt idx="0">
                <c:v>0</c:v>
              </c:pt>
            </c:numLit>
          </c:val>
          <c:extLst>
            <c:ext xmlns:c16="http://schemas.microsoft.com/office/drawing/2014/chart" uri="{C3380CC4-5D6E-409C-BE32-E72D297353CC}">
              <c16:uniqueId val="{00000002-3284-477E-8C80-6B9BD5EB4AF7}"/>
            </c:ext>
          </c:extLst>
        </c:ser>
        <c:dLbls>
          <c:showLegendKey val="0"/>
          <c:showVal val="0"/>
          <c:showCatName val="0"/>
          <c:showSerName val="0"/>
          <c:showPercent val="0"/>
          <c:showBubbleSize val="0"/>
        </c:dLbls>
        <c:gapWidth val="30"/>
        <c:overlap val="100"/>
        <c:axId val="372981416"/>
        <c:axId val="372982592"/>
      </c:barChart>
      <c:lineChart>
        <c:grouping val="standard"/>
        <c:varyColors val="0"/>
        <c:ser>
          <c:idx val="3"/>
          <c:order val="3"/>
          <c:spPr>
            <a:ln w="25400">
              <a:solidFill>
                <a:srgbClr val="DB0705"/>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3284-477E-8C80-6B9BD5EB4AF7}"/>
            </c:ext>
          </c:extLst>
        </c:ser>
        <c:dLbls>
          <c:showLegendKey val="0"/>
          <c:showVal val="0"/>
          <c:showCatName val="0"/>
          <c:showSerName val="0"/>
          <c:showPercent val="0"/>
          <c:showBubbleSize val="0"/>
        </c:dLbls>
        <c:marker val="1"/>
        <c:smooth val="0"/>
        <c:axId val="372982984"/>
        <c:axId val="377128928"/>
      </c:lineChart>
      <c:catAx>
        <c:axId val="372981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372982592"/>
        <c:crosses val="autoZero"/>
        <c:auto val="1"/>
        <c:lblAlgn val="ctr"/>
        <c:lblOffset val="100"/>
        <c:tickLblSkip val="1"/>
        <c:tickMarkSkip val="1"/>
        <c:noMultiLvlLbl val="0"/>
      </c:catAx>
      <c:valAx>
        <c:axId val="372982592"/>
        <c:scaling>
          <c:orientation val="minMax"/>
          <c:max val="8"/>
        </c:scaling>
        <c:delete val="0"/>
        <c:axPos val="l"/>
        <c:majorGridlines>
          <c:spPr>
            <a:ln w="3175">
              <a:solidFill>
                <a:srgbClr val="969696"/>
              </a:solidFill>
              <a:prstDash val="lgDashDot"/>
            </a:ln>
          </c:spPr>
        </c:majorGridlines>
        <c:title>
          <c:tx>
            <c:rich>
              <a:bodyPr/>
              <a:lstStyle/>
              <a:p>
                <a:pPr>
                  <a:defRPr sz="175" b="0" i="0" u="none" strike="noStrike" baseline="0">
                    <a:solidFill>
                      <a:srgbClr val="000000"/>
                    </a:solidFill>
                    <a:latin typeface="Gill Sans"/>
                    <a:ea typeface="Gill Sans"/>
                    <a:cs typeface="Gill Sans"/>
                  </a:defRPr>
                </a:pPr>
                <a:r>
                  <a:rPr lang="es-ES"/>
                  <a:t>PTA/kWh</a:t>
                </a:r>
              </a:p>
            </c:rich>
          </c:tx>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372981416"/>
        <c:crosses val="autoZero"/>
        <c:crossBetween val="between"/>
      </c:valAx>
      <c:catAx>
        <c:axId val="372982984"/>
        <c:scaling>
          <c:orientation val="minMax"/>
        </c:scaling>
        <c:delete val="1"/>
        <c:axPos val="b"/>
        <c:majorTickMark val="out"/>
        <c:minorTickMark val="none"/>
        <c:tickLblPos val="nextTo"/>
        <c:crossAx val="377128928"/>
        <c:crosses val="autoZero"/>
        <c:auto val="1"/>
        <c:lblAlgn val="ctr"/>
        <c:lblOffset val="100"/>
        <c:noMultiLvlLbl val="0"/>
      </c:catAx>
      <c:valAx>
        <c:axId val="377128928"/>
        <c:scaling>
          <c:orientation val="minMax"/>
          <c:max val="16000"/>
          <c:min val="0"/>
        </c:scaling>
        <c:delete val="0"/>
        <c:axPos val="r"/>
        <c:title>
          <c:tx>
            <c:rich>
              <a:bodyPr/>
              <a:lstStyle/>
              <a:p>
                <a:pPr>
                  <a:defRPr sz="175" b="0" i="0" u="none" strike="noStrike" baseline="0">
                    <a:solidFill>
                      <a:srgbClr val="000000"/>
                    </a:solidFill>
                    <a:latin typeface="Gill Sans"/>
                    <a:ea typeface="Gill Sans"/>
                    <a:cs typeface="Gill Sans"/>
                  </a:defRPr>
                </a:pPr>
                <a:r>
                  <a:rPr lang="es-ES"/>
                  <a:t>GWh</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Gill Sans"/>
                <a:ea typeface="Gill Sans"/>
                <a:cs typeface="Gill Sans"/>
              </a:defRPr>
            </a:pPr>
            <a:endParaRPr lang="es-ES"/>
          </a:p>
        </c:txPr>
        <c:crossAx val="372982984"/>
        <c:crosses val="max"/>
        <c:crossBetween val="between"/>
      </c:valAx>
      <c:spPr>
        <a:noFill/>
        <a:ln w="25400">
          <a:noFill/>
        </a:ln>
      </c:spPr>
    </c:plotArea>
    <c:legend>
      <c:legendPos val="b"/>
      <c:overlay val="0"/>
      <c:spPr>
        <a:noFill/>
        <a:ln w="25400">
          <a:noFill/>
        </a:ln>
      </c:spPr>
      <c:txPr>
        <a:bodyPr/>
        <a:lstStyle/>
        <a:p>
          <a:pPr>
            <a:defRPr sz="735" b="0" i="0" u="none" strike="noStrike" baseline="0">
              <a:solidFill>
                <a:srgbClr val="000000"/>
              </a:solidFill>
              <a:latin typeface="Gill Sans"/>
              <a:ea typeface="Gill Sans"/>
              <a:cs typeface="Gill Sans"/>
            </a:defRPr>
          </a:pPr>
          <a:endParaRPr lang="es-ES"/>
        </a:p>
      </c:txPr>
    </c:legend>
    <c:plotVisOnly val="1"/>
    <c:dispBlanksAs val="gap"/>
    <c:showDLblsOverMax val="0"/>
  </c:chart>
  <c:spPr>
    <a:noFill/>
    <a:ln w="9525">
      <a:noFill/>
    </a:ln>
  </c:spPr>
  <c:txPr>
    <a:bodyPr/>
    <a:lstStyle/>
    <a:p>
      <a:pPr>
        <a:defRPr sz="175" b="0" i="0" u="none" strike="noStrike" baseline="0">
          <a:solidFill>
            <a:srgbClr val="000000"/>
          </a:solidFill>
          <a:latin typeface="Gill Sans"/>
          <a:ea typeface="Gill Sans"/>
          <a:cs typeface="Gill Sans"/>
        </a:defRPr>
      </a:pPr>
      <a:endParaRPr lang="es-ES"/>
    </a:p>
  </c:txPr>
  <c:printSettings>
    <c:headerFooter alignWithMargins="0"/>
    <c:pageMargins b="1" l="0.75000000000000033" r="0.75000000000000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'Data 5'!$E$5</c:f>
              <c:strCache>
                <c:ptCount val="1"/>
                <c:pt idx="0">
                  <c:v>Mercados Diario e Intradiario </c:v>
                </c:pt>
              </c:strCache>
            </c:strRef>
          </c:tx>
          <c:spPr>
            <a:solidFill>
              <a:srgbClr val="00B0F0"/>
            </a:solidFill>
            <a:ln>
              <a:noFill/>
            </a:ln>
          </c:spPr>
          <c:invertIfNegative val="0"/>
          <c:val>
            <c:numRef>
              <c:f>'Data 5'!$E$7:$E$31</c:f>
              <c:numCache>
                <c:formatCode>0.000</c:formatCode>
                <c:ptCount val="25"/>
                <c:pt idx="0">
                  <c:v>62.949999999999996</c:v>
                </c:pt>
                <c:pt idx="1">
                  <c:v>54.9</c:v>
                </c:pt>
                <c:pt idx="2">
                  <c:v>49.33</c:v>
                </c:pt>
                <c:pt idx="3">
                  <c:v>50.89</c:v>
                </c:pt>
                <c:pt idx="4">
                  <c:v>48.92</c:v>
                </c:pt>
                <c:pt idx="5">
                  <c:v>47.39</c:v>
                </c:pt>
                <c:pt idx="6">
                  <c:v>51.96</c:v>
                </c:pt>
                <c:pt idx="7">
                  <c:v>45.37</c:v>
                </c:pt>
                <c:pt idx="8">
                  <c:v>42.580000000000005</c:v>
                </c:pt>
                <c:pt idx="9">
                  <c:v>47.72</c:v>
                </c:pt>
                <c:pt idx="10">
                  <c:v>43.57</c:v>
                </c:pt>
                <c:pt idx="11">
                  <c:v>35.369999999999997</c:v>
                </c:pt>
                <c:pt idx="13">
                  <c:v>42.04</c:v>
                </c:pt>
                <c:pt idx="14">
                  <c:v>36.51</c:v>
                </c:pt>
                <c:pt idx="15">
                  <c:v>28.27</c:v>
                </c:pt>
                <c:pt idx="16">
                  <c:v>17.79</c:v>
                </c:pt>
                <c:pt idx="17">
                  <c:v>21.689999999999998</c:v>
                </c:pt>
                <c:pt idx="18">
                  <c:v>30.979999999999997</c:v>
                </c:pt>
                <c:pt idx="19">
                  <c:v>35.190000000000005</c:v>
                </c:pt>
                <c:pt idx="20">
                  <c:v>36.74</c:v>
                </c:pt>
                <c:pt idx="21">
                  <c:v>42.72</c:v>
                </c:pt>
                <c:pt idx="22">
                  <c:v>37.450000000000003</c:v>
                </c:pt>
                <c:pt idx="23">
                  <c:v>42.879999999999995</c:v>
                </c:pt>
                <c:pt idx="24">
                  <c:v>43.5</c:v>
                </c:pt>
              </c:numCache>
            </c:numRef>
          </c:val>
          <c:extLst>
            <c:ext xmlns:c16="http://schemas.microsoft.com/office/drawing/2014/chart" uri="{C3380CC4-5D6E-409C-BE32-E72D297353CC}">
              <c16:uniqueId val="{00000000-57FB-4D46-B8E6-B0B91485A61A}"/>
            </c:ext>
          </c:extLst>
        </c:ser>
        <c:ser>
          <c:idx val="1"/>
          <c:order val="1"/>
          <c:tx>
            <c:strRef>
              <c:f>'Data 5'!$F$5</c:f>
              <c:strCache>
                <c:ptCount val="1"/>
                <c:pt idx="0">
                  <c:v>Servicios de ajuste</c:v>
                </c:pt>
              </c:strCache>
            </c:strRef>
          </c:tx>
          <c:spPr>
            <a:solidFill>
              <a:srgbClr val="FFC000"/>
            </a:solidFill>
            <a:ln>
              <a:noFill/>
            </a:ln>
          </c:spPr>
          <c:invertIfNegative val="0"/>
          <c:val>
            <c:numRef>
              <c:f>'Data 5'!$F$7:$F$31</c:f>
              <c:numCache>
                <c:formatCode>0.000</c:formatCode>
                <c:ptCount val="25"/>
                <c:pt idx="0">
                  <c:v>1.1499999999999997</c:v>
                </c:pt>
                <c:pt idx="1">
                  <c:v>1.1399999999999997</c:v>
                </c:pt>
                <c:pt idx="2">
                  <c:v>1.7299999999999998</c:v>
                </c:pt>
                <c:pt idx="3">
                  <c:v>2.56</c:v>
                </c:pt>
                <c:pt idx="4">
                  <c:v>1.7999999999999998</c:v>
                </c:pt>
                <c:pt idx="5">
                  <c:v>1.3</c:v>
                </c:pt>
                <c:pt idx="6">
                  <c:v>0.81</c:v>
                </c:pt>
                <c:pt idx="7">
                  <c:v>1.0199999999999998</c:v>
                </c:pt>
                <c:pt idx="8">
                  <c:v>1.0799999999999998</c:v>
                </c:pt>
                <c:pt idx="9">
                  <c:v>1.39</c:v>
                </c:pt>
                <c:pt idx="10">
                  <c:v>1.5499999999999998</c:v>
                </c:pt>
                <c:pt idx="11">
                  <c:v>2.1100000000000003</c:v>
                </c:pt>
                <c:pt idx="13">
                  <c:v>1.7799999999999998</c:v>
                </c:pt>
                <c:pt idx="14">
                  <c:v>1.8800000000000001</c:v>
                </c:pt>
                <c:pt idx="15">
                  <c:v>2.5500000000000003</c:v>
                </c:pt>
                <c:pt idx="16">
                  <c:v>5.0500000000000007</c:v>
                </c:pt>
                <c:pt idx="17">
                  <c:v>3.3600000000000003</c:v>
                </c:pt>
                <c:pt idx="18">
                  <c:v>2.2400000000000002</c:v>
                </c:pt>
                <c:pt idx="19">
                  <c:v>1.5999999999999999</c:v>
                </c:pt>
                <c:pt idx="20">
                  <c:v>2.1799999999999997</c:v>
                </c:pt>
                <c:pt idx="21">
                  <c:v>2.3600000000000003</c:v>
                </c:pt>
                <c:pt idx="22">
                  <c:v>2.9499999999999997</c:v>
                </c:pt>
                <c:pt idx="23">
                  <c:v>2.8800000000000003</c:v>
                </c:pt>
                <c:pt idx="24">
                  <c:v>2.6</c:v>
                </c:pt>
              </c:numCache>
            </c:numRef>
          </c:val>
          <c:extLst>
            <c:ext xmlns:c16="http://schemas.microsoft.com/office/drawing/2014/chart" uri="{C3380CC4-5D6E-409C-BE32-E72D297353CC}">
              <c16:uniqueId val="{00000001-57FB-4D46-B8E6-B0B91485A61A}"/>
            </c:ext>
          </c:extLst>
        </c:ser>
        <c:ser>
          <c:idx val="2"/>
          <c:order val="2"/>
          <c:tx>
            <c:strRef>
              <c:f>'Data 5'!$G$5</c:f>
              <c:strCache>
                <c:ptCount val="1"/>
                <c:pt idx="0">
                  <c:v>Pagos por capacidad</c:v>
                </c:pt>
              </c:strCache>
            </c:strRef>
          </c:tx>
          <c:spPr>
            <a:solidFill>
              <a:srgbClr val="92D050"/>
            </a:solidFill>
            <a:ln>
              <a:noFill/>
            </a:ln>
          </c:spPr>
          <c:invertIfNegative val="0"/>
          <c:val>
            <c:numRef>
              <c:f>'Data 5'!$G$7:$G$31</c:f>
              <c:numCache>
                <c:formatCode>0.000</c:formatCode>
                <c:ptCount val="25"/>
                <c:pt idx="0">
                  <c:v>3.16</c:v>
                </c:pt>
                <c:pt idx="1">
                  <c:v>3.08</c:v>
                </c:pt>
                <c:pt idx="2">
                  <c:v>2.38</c:v>
                </c:pt>
                <c:pt idx="3">
                  <c:v>2.41</c:v>
                </c:pt>
                <c:pt idx="4">
                  <c:v>2.2999999999999998</c:v>
                </c:pt>
                <c:pt idx="5">
                  <c:v>2.7</c:v>
                </c:pt>
                <c:pt idx="6">
                  <c:v>3.25</c:v>
                </c:pt>
                <c:pt idx="7">
                  <c:v>2.1</c:v>
                </c:pt>
                <c:pt idx="8">
                  <c:v>2.38</c:v>
                </c:pt>
                <c:pt idx="9">
                  <c:v>2.34</c:v>
                </c:pt>
                <c:pt idx="10">
                  <c:v>2.44</c:v>
                </c:pt>
                <c:pt idx="11">
                  <c:v>3.02</c:v>
                </c:pt>
                <c:pt idx="13">
                  <c:v>3.11</c:v>
                </c:pt>
                <c:pt idx="14">
                  <c:v>2.98</c:v>
                </c:pt>
                <c:pt idx="15">
                  <c:v>2.39</c:v>
                </c:pt>
                <c:pt idx="16">
                  <c:v>2.42</c:v>
                </c:pt>
                <c:pt idx="17">
                  <c:v>2.25</c:v>
                </c:pt>
                <c:pt idx="18">
                  <c:v>2.76</c:v>
                </c:pt>
                <c:pt idx="19">
                  <c:v>3.23</c:v>
                </c:pt>
                <c:pt idx="20">
                  <c:v>2.12</c:v>
                </c:pt>
                <c:pt idx="21">
                  <c:v>2.37</c:v>
                </c:pt>
                <c:pt idx="22">
                  <c:v>2.27</c:v>
                </c:pt>
                <c:pt idx="23">
                  <c:v>2.37</c:v>
                </c:pt>
                <c:pt idx="24">
                  <c:v>3.1</c:v>
                </c:pt>
              </c:numCache>
            </c:numRef>
          </c:val>
          <c:extLst>
            <c:ext xmlns:c16="http://schemas.microsoft.com/office/drawing/2014/chart" uri="{C3380CC4-5D6E-409C-BE32-E72D297353CC}">
              <c16:uniqueId val="{00000002-57FB-4D46-B8E6-B0B91485A61A}"/>
            </c:ext>
          </c:extLst>
        </c:ser>
        <c:ser>
          <c:idx val="4"/>
          <c:order val="3"/>
          <c:tx>
            <c:strRef>
              <c:f>'Data 5'!$H$5</c:f>
              <c:strCache>
                <c:ptCount val="1"/>
                <c:pt idx="0">
                  <c:v>Servicio de interrumpibilidad</c:v>
                </c:pt>
              </c:strCache>
            </c:strRef>
          </c:tx>
          <c:spPr>
            <a:solidFill>
              <a:srgbClr val="CC00CC"/>
            </a:solidFill>
            <a:ln>
              <a:noFill/>
            </a:ln>
          </c:spPr>
          <c:invertIfNegative val="0"/>
          <c:val>
            <c:numRef>
              <c:f>'Data 5'!$H$7:$H$31</c:f>
              <c:numCache>
                <c:formatCode>0.000</c:formatCode>
                <c:ptCount val="25"/>
                <c:pt idx="0">
                  <c:v>0.71</c:v>
                </c:pt>
                <c:pt idx="1">
                  <c:v>0.75</c:v>
                </c:pt>
                <c:pt idx="2">
                  <c:v>0.72</c:v>
                </c:pt>
                <c:pt idx="3">
                  <c:v>0.77</c:v>
                </c:pt>
                <c:pt idx="4">
                  <c:v>0.75</c:v>
                </c:pt>
                <c:pt idx="5">
                  <c:v>0.75</c:v>
                </c:pt>
                <c:pt idx="6">
                  <c:v>0.69</c:v>
                </c:pt>
                <c:pt idx="7">
                  <c:v>0.73</c:v>
                </c:pt>
                <c:pt idx="8">
                  <c:v>0.78</c:v>
                </c:pt>
                <c:pt idx="9">
                  <c:v>0.77</c:v>
                </c:pt>
                <c:pt idx="10">
                  <c:v>0.75</c:v>
                </c:pt>
                <c:pt idx="11">
                  <c:v>0.74</c:v>
                </c:pt>
                <c:pt idx="13">
                  <c:v>0.03</c:v>
                </c:pt>
                <c:pt idx="14">
                  <c:v>0.03</c:v>
                </c:pt>
                <c:pt idx="15">
                  <c:v>0.03</c:v>
                </c:pt>
                <c:pt idx="16">
                  <c:v>0.04</c:v>
                </c:pt>
                <c:pt idx="17">
                  <c:v>0.04</c:v>
                </c:pt>
                <c:pt idx="18">
                  <c:v>0.04</c:v>
                </c:pt>
                <c:pt idx="19">
                  <c:v>0</c:v>
                </c:pt>
                <c:pt idx="20">
                  <c:v>0</c:v>
                </c:pt>
                <c:pt idx="21">
                  <c:v>0</c:v>
                </c:pt>
                <c:pt idx="22">
                  <c:v>0</c:v>
                </c:pt>
                <c:pt idx="23">
                  <c:v>0</c:v>
                </c:pt>
                <c:pt idx="24">
                  <c:v>0</c:v>
                </c:pt>
              </c:numCache>
            </c:numRef>
          </c:val>
          <c:extLst>
            <c:ext xmlns:c16="http://schemas.microsoft.com/office/drawing/2014/chart" uri="{C3380CC4-5D6E-409C-BE32-E72D297353CC}">
              <c16:uniqueId val="{00000003-57FB-4D46-B8E6-B0B91485A61A}"/>
            </c:ext>
          </c:extLst>
        </c:ser>
        <c:dLbls>
          <c:showLegendKey val="0"/>
          <c:showVal val="0"/>
          <c:showCatName val="0"/>
          <c:showSerName val="0"/>
          <c:showPercent val="0"/>
          <c:showBubbleSize val="0"/>
        </c:dLbls>
        <c:gapWidth val="50"/>
        <c:overlap val="100"/>
        <c:axId val="377129712"/>
        <c:axId val="377130104"/>
      </c:barChart>
      <c:lineChart>
        <c:grouping val="standard"/>
        <c:varyColors val="0"/>
        <c:ser>
          <c:idx val="3"/>
          <c:order val="4"/>
          <c:tx>
            <c:v>Precio medio final</c:v>
          </c:tx>
          <c:spPr>
            <a:ln w="25400">
              <a:solidFill>
                <a:srgbClr val="FF0000"/>
              </a:solidFill>
            </a:ln>
          </c:spPr>
          <c:marker>
            <c:symbol val="none"/>
          </c:marker>
          <c:cat>
            <c:strRef>
              <c:f>'Data 5'!$A$7:$A$31</c:f>
              <c:strCache>
                <c:ptCount val="25"/>
                <c:pt idx="0">
                  <c:v>E</c:v>
                </c:pt>
                <c:pt idx="1">
                  <c:v>F</c:v>
                </c:pt>
                <c:pt idx="2">
                  <c:v>M</c:v>
                </c:pt>
                <c:pt idx="3">
                  <c:v>A</c:v>
                </c:pt>
                <c:pt idx="4">
                  <c:v>M</c:v>
                </c:pt>
                <c:pt idx="5">
                  <c:v>J</c:v>
                </c:pt>
                <c:pt idx="6">
                  <c:v>J</c:v>
                </c:pt>
                <c:pt idx="7">
                  <c:v>A</c:v>
                </c:pt>
                <c:pt idx="8">
                  <c:v>S</c:v>
                </c:pt>
                <c:pt idx="9">
                  <c:v>O</c:v>
                </c:pt>
                <c:pt idx="10">
                  <c:v>N</c:v>
                </c:pt>
                <c:pt idx="11">
                  <c:v>D</c:v>
                </c:pt>
                <c:pt idx="13">
                  <c:v>E</c:v>
                </c:pt>
                <c:pt idx="14">
                  <c:v>F</c:v>
                </c:pt>
                <c:pt idx="15">
                  <c:v>M</c:v>
                </c:pt>
                <c:pt idx="16">
                  <c:v>A</c:v>
                </c:pt>
                <c:pt idx="17">
                  <c:v>M</c:v>
                </c:pt>
                <c:pt idx="18">
                  <c:v>J</c:v>
                </c:pt>
                <c:pt idx="19">
                  <c:v>J</c:v>
                </c:pt>
                <c:pt idx="20">
                  <c:v>A</c:v>
                </c:pt>
                <c:pt idx="21">
                  <c:v>S</c:v>
                </c:pt>
                <c:pt idx="22">
                  <c:v>O</c:v>
                </c:pt>
                <c:pt idx="23">
                  <c:v>N</c:v>
                </c:pt>
                <c:pt idx="24">
                  <c:v>D</c:v>
                </c:pt>
              </c:strCache>
            </c:strRef>
          </c:cat>
          <c:val>
            <c:numRef>
              <c:f>'Data 5'!$L$7:$L$31</c:f>
              <c:numCache>
                <c:formatCode>0.000</c:formatCode>
                <c:ptCount val="25"/>
                <c:pt idx="0">
                  <c:v>53.41</c:v>
                </c:pt>
                <c:pt idx="1">
                  <c:v>53.41</c:v>
                </c:pt>
                <c:pt idx="2">
                  <c:v>53.41</c:v>
                </c:pt>
                <c:pt idx="3">
                  <c:v>53.41</c:v>
                </c:pt>
                <c:pt idx="4">
                  <c:v>53.41</c:v>
                </c:pt>
                <c:pt idx="5">
                  <c:v>53.41</c:v>
                </c:pt>
                <c:pt idx="6">
                  <c:v>53.41</c:v>
                </c:pt>
                <c:pt idx="7">
                  <c:v>53.41</c:v>
                </c:pt>
                <c:pt idx="8">
                  <c:v>53.41</c:v>
                </c:pt>
                <c:pt idx="9">
                  <c:v>53.41</c:v>
                </c:pt>
                <c:pt idx="10">
                  <c:v>53.41</c:v>
                </c:pt>
                <c:pt idx="11">
                  <c:v>53.41</c:v>
                </c:pt>
                <c:pt idx="13">
                  <c:v>40.380000000000003</c:v>
                </c:pt>
                <c:pt idx="14">
                  <c:v>40.380000000000003</c:v>
                </c:pt>
                <c:pt idx="15">
                  <c:v>40.380000000000003</c:v>
                </c:pt>
                <c:pt idx="16">
                  <c:v>40.380000000000003</c:v>
                </c:pt>
                <c:pt idx="17">
                  <c:v>40.380000000000003</c:v>
                </c:pt>
                <c:pt idx="18">
                  <c:v>40.380000000000003</c:v>
                </c:pt>
                <c:pt idx="19">
                  <c:v>40.380000000000003</c:v>
                </c:pt>
                <c:pt idx="20">
                  <c:v>40.380000000000003</c:v>
                </c:pt>
                <c:pt idx="21">
                  <c:v>40.380000000000003</c:v>
                </c:pt>
                <c:pt idx="22">
                  <c:v>40.380000000000003</c:v>
                </c:pt>
                <c:pt idx="23">
                  <c:v>40.380000000000003</c:v>
                </c:pt>
                <c:pt idx="24">
                  <c:v>40.380000000000003</c:v>
                </c:pt>
              </c:numCache>
            </c:numRef>
          </c:val>
          <c:smooth val="0"/>
          <c:extLst>
            <c:ext xmlns:c16="http://schemas.microsoft.com/office/drawing/2014/chart" uri="{C3380CC4-5D6E-409C-BE32-E72D297353CC}">
              <c16:uniqueId val="{00000004-57FB-4D46-B8E6-B0B91485A61A}"/>
            </c:ext>
          </c:extLst>
        </c:ser>
        <c:dLbls>
          <c:showLegendKey val="0"/>
          <c:showVal val="0"/>
          <c:showCatName val="0"/>
          <c:showSerName val="0"/>
          <c:showPercent val="0"/>
          <c:showBubbleSize val="0"/>
        </c:dLbls>
        <c:marker val="1"/>
        <c:smooth val="0"/>
        <c:axId val="377129712"/>
        <c:axId val="377130104"/>
      </c:lineChart>
      <c:catAx>
        <c:axId val="377129712"/>
        <c:scaling>
          <c:orientation val="minMax"/>
        </c:scaling>
        <c:delete val="0"/>
        <c:axPos val="b"/>
        <c:numFmt formatCode="General" sourceLinked="1"/>
        <c:majorTickMark val="none"/>
        <c:minorTickMark val="none"/>
        <c:tickLblPos val="nextTo"/>
        <c:spPr>
          <a:ln w="3175">
            <a:solidFill>
              <a:schemeClr val="bg1">
                <a:lumMod val="65000"/>
              </a:schemeClr>
            </a:solidFill>
          </a:ln>
        </c:spPr>
        <c:txPr>
          <a:bodyPr rot="0" vert="horz"/>
          <a:lstStyle/>
          <a:p>
            <a:pPr>
              <a:defRPr/>
            </a:pPr>
            <a:endParaRPr lang="es-ES"/>
          </a:p>
        </c:txPr>
        <c:crossAx val="377130104"/>
        <c:crosses val="autoZero"/>
        <c:auto val="1"/>
        <c:lblAlgn val="ctr"/>
        <c:lblOffset val="100"/>
        <c:noMultiLvlLbl val="0"/>
      </c:catAx>
      <c:valAx>
        <c:axId val="37713010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377129712"/>
        <c:crosses val="autoZero"/>
        <c:crossBetween val="between"/>
      </c:valAx>
      <c:spPr>
        <a:noFill/>
        <a:ln w="25400">
          <a:noFill/>
        </a:ln>
      </c:spPr>
    </c:plotArea>
    <c:legend>
      <c:legendPos val="b"/>
      <c:layout>
        <c:manualLayout>
          <c:xMode val="edge"/>
          <c:yMode val="edge"/>
          <c:x val="0.1857293473411526"/>
          <c:y val="4.1666732894155012E-2"/>
          <c:w val="0.70094465550220286"/>
          <c:h val="9.8958490623618153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'Data 1'!$C$18</c:f>
              <c:strCache>
                <c:ptCount val="1"/>
                <c:pt idx="0">
                  <c:v>Restricciones técnicas PDBF</c:v>
                </c:pt>
              </c:strCache>
            </c:strRef>
          </c:tx>
          <c:spPr>
            <a:solidFill>
              <a:srgbClr val="0070C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1'!$D$18:$O$18</c:f>
              <c:numCache>
                <c:formatCode>#,##0.00</c:formatCode>
                <c:ptCount val="12"/>
                <c:pt idx="0">
                  <c:v>1.32</c:v>
                </c:pt>
                <c:pt idx="1">
                  <c:v>1.44</c:v>
                </c:pt>
                <c:pt idx="2">
                  <c:v>2.0299999999999998</c:v>
                </c:pt>
                <c:pt idx="3">
                  <c:v>4.54</c:v>
                </c:pt>
                <c:pt idx="4">
                  <c:v>2.96</c:v>
                </c:pt>
                <c:pt idx="5">
                  <c:v>1.68</c:v>
                </c:pt>
                <c:pt idx="6">
                  <c:v>1.07</c:v>
                </c:pt>
                <c:pt idx="7">
                  <c:v>1.29</c:v>
                </c:pt>
                <c:pt idx="8">
                  <c:v>1.05</c:v>
                </c:pt>
                <c:pt idx="9">
                  <c:v>1.76</c:v>
                </c:pt>
                <c:pt idx="10">
                  <c:v>1.7</c:v>
                </c:pt>
                <c:pt idx="11">
                  <c:v>1.52</c:v>
                </c:pt>
              </c:numCache>
            </c:numRef>
          </c:val>
          <c:extLst>
            <c:ext xmlns:c16="http://schemas.microsoft.com/office/drawing/2014/chart" uri="{C3380CC4-5D6E-409C-BE32-E72D297353CC}">
              <c16:uniqueId val="{00000000-B02D-4BDC-A591-F13A3EB95566}"/>
            </c:ext>
          </c:extLst>
        </c:ser>
        <c:ser>
          <c:idx val="6"/>
          <c:order val="1"/>
          <c:tx>
            <c:strRef>
              <c:f>'Data 1'!$C$21</c:f>
              <c:strCache>
                <c:ptCount val="1"/>
                <c:pt idx="0">
                  <c:v>Reserva de potencia adicional a subir</c:v>
                </c:pt>
              </c:strCache>
            </c:strRef>
          </c:tx>
          <c:spPr>
            <a:solidFill>
              <a:srgbClr val="CC6600"/>
            </a:solidFill>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1'!$D$21:$O$21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02D-4BDC-A591-F13A3EB95566}"/>
            </c:ext>
          </c:extLst>
        </c:ser>
        <c:ser>
          <c:idx val="2"/>
          <c:order val="2"/>
          <c:tx>
            <c:strRef>
              <c:f>'Data 1'!$C$22</c:f>
              <c:strCache>
                <c:ptCount val="1"/>
                <c:pt idx="0">
                  <c:v>Banda de regulación secundaria</c:v>
                </c:pt>
              </c:strCache>
            </c:strRef>
          </c:tx>
          <c:spPr>
            <a:solidFill>
              <a:srgbClr val="F79646"/>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1'!$D$22:$O$22</c:f>
              <c:numCache>
                <c:formatCode>0.00</c:formatCode>
                <c:ptCount val="12"/>
                <c:pt idx="0">
                  <c:v>0.3</c:v>
                </c:pt>
                <c:pt idx="1">
                  <c:v>0.33</c:v>
                </c:pt>
                <c:pt idx="2">
                  <c:v>0.35</c:v>
                </c:pt>
                <c:pt idx="3">
                  <c:v>0.45</c:v>
                </c:pt>
                <c:pt idx="4">
                  <c:v>0.37</c:v>
                </c:pt>
                <c:pt idx="5">
                  <c:v>0.38</c:v>
                </c:pt>
                <c:pt idx="6">
                  <c:v>0.33</c:v>
                </c:pt>
                <c:pt idx="7">
                  <c:v>0.35</c:v>
                </c:pt>
                <c:pt idx="8">
                  <c:v>0.41</c:v>
                </c:pt>
                <c:pt idx="9">
                  <c:v>0.53</c:v>
                </c:pt>
                <c:pt idx="10">
                  <c:v>0.49</c:v>
                </c:pt>
                <c:pt idx="11">
                  <c:v>0.54</c:v>
                </c:pt>
              </c:numCache>
            </c:numRef>
          </c:val>
          <c:extLst>
            <c:ext xmlns:c16="http://schemas.microsoft.com/office/drawing/2014/chart" uri="{C3380CC4-5D6E-409C-BE32-E72D297353CC}">
              <c16:uniqueId val="{00000002-B02D-4BDC-A591-F13A3EB95566}"/>
            </c:ext>
          </c:extLst>
        </c:ser>
        <c:ser>
          <c:idx val="1"/>
          <c:order val="3"/>
          <c:tx>
            <c:strRef>
              <c:f>'Data 1'!$C$19</c:f>
              <c:strCache>
                <c:ptCount val="1"/>
                <c:pt idx="0">
                  <c:v>Restricciones técnicas en tiempo real</c:v>
                </c:pt>
              </c:strCache>
            </c:strRef>
          </c:tx>
          <c:spPr>
            <a:solidFill>
              <a:srgbClr val="92D05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1'!$D$19:$O$19</c:f>
              <c:numCache>
                <c:formatCode>#,##0.00</c:formatCode>
                <c:ptCount val="12"/>
                <c:pt idx="0">
                  <c:v>0.18</c:v>
                </c:pt>
                <c:pt idx="1">
                  <c:v>7.0000000000000007E-2</c:v>
                </c:pt>
                <c:pt idx="2">
                  <c:v>0.12</c:v>
                </c:pt>
                <c:pt idx="3">
                  <c:v>7.0000000000000007E-2</c:v>
                </c:pt>
                <c:pt idx="4">
                  <c:v>0.08</c:v>
                </c:pt>
                <c:pt idx="5">
                  <c:v>0.15</c:v>
                </c:pt>
                <c:pt idx="6">
                  <c:v>0.15</c:v>
                </c:pt>
                <c:pt idx="7">
                  <c:v>0.48</c:v>
                </c:pt>
                <c:pt idx="8">
                  <c:v>0.88</c:v>
                </c:pt>
                <c:pt idx="9">
                  <c:v>0.64</c:v>
                </c:pt>
                <c:pt idx="10">
                  <c:v>0.63</c:v>
                </c:pt>
                <c:pt idx="11">
                  <c:v>0.53</c:v>
                </c:pt>
              </c:numCache>
            </c:numRef>
          </c:val>
          <c:extLst>
            <c:ext xmlns:c16="http://schemas.microsoft.com/office/drawing/2014/chart" uri="{C3380CC4-5D6E-409C-BE32-E72D297353CC}">
              <c16:uniqueId val="{00000003-B02D-4BDC-A591-F13A3EB95566}"/>
            </c:ext>
          </c:extLst>
        </c:ser>
        <c:ser>
          <c:idx val="3"/>
          <c:order val="4"/>
          <c:tx>
            <c:strRef>
              <c:f>'Data 1'!$C$24</c:f>
              <c:strCache>
                <c:ptCount val="1"/>
                <c:pt idx="0">
                  <c:v>Coste desvíos</c:v>
                </c:pt>
              </c:strCache>
            </c:strRef>
          </c:tx>
          <c:spPr>
            <a:solidFill>
              <a:srgbClr val="7030A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1'!$D$24:$O$24</c:f>
              <c:numCache>
                <c:formatCode>0.00</c:formatCode>
                <c:ptCount val="12"/>
                <c:pt idx="0">
                  <c:v>0.16</c:v>
                </c:pt>
                <c:pt idx="1">
                  <c:v>0.14000000000000001</c:v>
                </c:pt>
                <c:pt idx="2">
                  <c:v>0.23</c:v>
                </c:pt>
                <c:pt idx="3">
                  <c:v>0.21</c:v>
                </c:pt>
                <c:pt idx="4">
                  <c:v>0.11</c:v>
                </c:pt>
                <c:pt idx="5">
                  <c:v>0.16</c:v>
                </c:pt>
                <c:pt idx="6">
                  <c:v>0.17</c:v>
                </c:pt>
                <c:pt idx="7">
                  <c:v>0.19</c:v>
                </c:pt>
                <c:pt idx="8">
                  <c:v>0.15</c:v>
                </c:pt>
                <c:pt idx="9">
                  <c:v>0.14000000000000001</c:v>
                </c:pt>
                <c:pt idx="10">
                  <c:v>0.12</c:v>
                </c:pt>
                <c:pt idx="11">
                  <c:v>0.13</c:v>
                </c:pt>
              </c:numCache>
            </c:numRef>
          </c:val>
          <c:extLst>
            <c:ext xmlns:c16="http://schemas.microsoft.com/office/drawing/2014/chart" uri="{C3380CC4-5D6E-409C-BE32-E72D297353CC}">
              <c16:uniqueId val="{00000004-B02D-4BDC-A591-F13A3EB95566}"/>
            </c:ext>
          </c:extLst>
        </c:ser>
        <c:ser>
          <c:idx val="5"/>
          <c:order val="6"/>
          <c:tx>
            <c:strRef>
              <c:f>'Data 1'!$C$25</c:f>
              <c:strCache>
                <c:ptCount val="1"/>
                <c:pt idx="0">
                  <c:v>Saldo desvíos</c:v>
                </c:pt>
              </c:strCache>
            </c:strRef>
          </c:tx>
          <c:spPr>
            <a:solidFill>
              <a:srgbClr val="FFCC00"/>
            </a:solidFill>
            <a:ln w="25400">
              <a:noFill/>
            </a:ln>
          </c:spPr>
          <c:invertIfNegative val="0"/>
          <c:cat>
            <c:strRef>
              <c:f>'Data 1'!$D$6:$O$6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1'!$D$25:$O$25</c:f>
              <c:numCache>
                <c:formatCode>0.00</c:formatCode>
                <c:ptCount val="12"/>
                <c:pt idx="0">
                  <c:v>-0.09</c:v>
                </c:pt>
                <c:pt idx="1">
                  <c:v>-0.06</c:v>
                </c:pt>
                <c:pt idx="2">
                  <c:v>-0.11</c:v>
                </c:pt>
                <c:pt idx="3">
                  <c:v>-0.12</c:v>
                </c:pt>
                <c:pt idx="4">
                  <c:v>-7.0000000000000007E-2</c:v>
                </c:pt>
                <c:pt idx="5">
                  <c:v>-0.05</c:v>
                </c:pt>
                <c:pt idx="6">
                  <c:v>-0.05</c:v>
                </c:pt>
                <c:pt idx="7">
                  <c:v>-0.06</c:v>
                </c:pt>
                <c:pt idx="8">
                  <c:v>-0.04</c:v>
                </c:pt>
                <c:pt idx="9">
                  <c:v>-0.04</c:v>
                </c:pt>
                <c:pt idx="10">
                  <c:v>-0.02</c:v>
                </c:pt>
                <c:pt idx="11">
                  <c:v>-0.04</c:v>
                </c:pt>
              </c:numCache>
            </c:numRef>
          </c:val>
          <c:extLst>
            <c:ext xmlns:c16="http://schemas.microsoft.com/office/drawing/2014/chart" uri="{C3380CC4-5D6E-409C-BE32-E72D297353CC}">
              <c16:uniqueId val="{00000005-B02D-4BDC-A591-F13A3EB95566}"/>
            </c:ext>
          </c:extLst>
        </c:ser>
        <c:ser>
          <c:idx val="7"/>
          <c:order val="7"/>
          <c:tx>
            <c:strRef>
              <c:f>'Data 1'!$C$26</c:f>
              <c:strCache>
                <c:ptCount val="1"/>
                <c:pt idx="0">
                  <c:v>Control del factor de potencia</c:v>
                </c:pt>
              </c:strCache>
            </c:strRef>
          </c:tx>
          <c:invertIfNegative val="0"/>
          <c:val>
            <c:numRef>
              <c:f>'Data 1'!$D$26:$O$26</c:f>
              <c:numCache>
                <c:formatCode>0.00</c:formatCode>
                <c:ptCount val="12"/>
                <c:pt idx="0">
                  <c:v>-0.06</c:v>
                </c:pt>
                <c:pt idx="1">
                  <c:v>-0.06</c:v>
                </c:pt>
                <c:pt idx="2">
                  <c:v>-7.0000000000000007E-2</c:v>
                </c:pt>
                <c:pt idx="3">
                  <c:v>-0.1</c:v>
                </c:pt>
                <c:pt idx="4">
                  <c:v>-0.09</c:v>
                </c:pt>
                <c:pt idx="5">
                  <c:v>-7.0000000000000007E-2</c:v>
                </c:pt>
                <c:pt idx="6">
                  <c:v>-0.06</c:v>
                </c:pt>
                <c:pt idx="7">
                  <c:v>-0.06</c:v>
                </c:pt>
                <c:pt idx="8">
                  <c:v>-0.06</c:v>
                </c:pt>
                <c:pt idx="9">
                  <c:v>-7.0000000000000007E-2</c:v>
                </c:pt>
                <c:pt idx="10">
                  <c:v>-0.05</c:v>
                </c:pt>
                <c:pt idx="11">
                  <c:v>-7.0000000000000007E-2</c:v>
                </c:pt>
              </c:numCache>
            </c:numRef>
          </c:val>
          <c:extLst>
            <c:ext xmlns:c16="http://schemas.microsoft.com/office/drawing/2014/chart" uri="{C3380CC4-5D6E-409C-BE32-E72D297353CC}">
              <c16:uniqueId val="{00000006-B02D-4BDC-A591-F13A3EB95566}"/>
            </c:ext>
          </c:extLst>
        </c:ser>
        <c:ser>
          <c:idx val="8"/>
          <c:order val="8"/>
          <c:tx>
            <c:strRef>
              <c:f>'Data 1'!$C$23</c:f>
              <c:strCache>
                <c:ptCount val="1"/>
                <c:pt idx="0">
                  <c:v>Incumplimiento de energía de balance</c:v>
                </c:pt>
              </c:strCache>
            </c:strRef>
          </c:tx>
          <c:invertIfNegative val="0"/>
          <c:val>
            <c:numRef>
              <c:f>'Data 1'!$D$23:$O$23</c:f>
              <c:numCache>
                <c:formatCode>0.00</c:formatCode>
                <c:ptCount val="12"/>
                <c:pt idx="0">
                  <c:v>-0.02</c:v>
                </c:pt>
                <c:pt idx="1">
                  <c:v>-0.01</c:v>
                </c:pt>
                <c:pt idx="2">
                  <c:v>-0.01</c:v>
                </c:pt>
                <c:pt idx="3">
                  <c:v>-0.01</c:v>
                </c:pt>
                <c:pt idx="4">
                  <c:v>-0.01</c:v>
                </c:pt>
                <c:pt idx="5">
                  <c:v>-0.02</c:v>
                </c:pt>
                <c:pt idx="6">
                  <c:v>-0.01</c:v>
                </c:pt>
                <c:pt idx="7">
                  <c:v>-0.02</c:v>
                </c:pt>
                <c:pt idx="8">
                  <c:v>-0.02</c:v>
                </c:pt>
                <c:pt idx="9">
                  <c:v>-0.02</c:v>
                </c:pt>
                <c:pt idx="10">
                  <c:v>-0.02</c:v>
                </c:pt>
                <c:pt idx="11">
                  <c:v>-0.03</c:v>
                </c:pt>
              </c:numCache>
            </c:numRef>
          </c:val>
          <c:extLst>
            <c:ext xmlns:c16="http://schemas.microsoft.com/office/drawing/2014/chart" uri="{C3380CC4-5D6E-409C-BE32-E72D297353CC}">
              <c16:uniqueId val="{00000007-B02D-4BDC-A591-F13A3EB95566}"/>
            </c:ext>
          </c:extLst>
        </c:ser>
        <c:ser>
          <c:idx val="9"/>
          <c:order val="9"/>
          <c:tx>
            <c:strRef>
              <c:f>'Data 1'!$C$27</c:f>
              <c:strCache>
                <c:ptCount val="1"/>
                <c:pt idx="0">
                  <c:v>Saldo PO 14.6</c:v>
                </c:pt>
              </c:strCache>
            </c:strRef>
          </c:tx>
          <c:invertIfNegative val="0"/>
          <c:val>
            <c:numRef>
              <c:f>'Data 1'!$D$27:$O$27</c:f>
              <c:numCache>
                <c:formatCode>0.00</c:formatCode>
                <c:ptCount val="12"/>
                <c:pt idx="0">
                  <c:v>-0.01</c:v>
                </c:pt>
                <c:pt idx="1">
                  <c:v>0.03</c:v>
                </c:pt>
                <c:pt idx="2">
                  <c:v>0.01</c:v>
                </c:pt>
                <c:pt idx="3">
                  <c:v>0.01</c:v>
                </c:pt>
                <c:pt idx="4">
                  <c:v>0.01</c:v>
                </c:pt>
                <c:pt idx="5">
                  <c:v>0.01</c:v>
                </c:pt>
                <c:pt idx="6">
                  <c:v>0</c:v>
                </c:pt>
                <c:pt idx="7">
                  <c:v>0.01</c:v>
                </c:pt>
                <c:pt idx="8">
                  <c:v>-0.01</c:v>
                </c:pt>
                <c:pt idx="9">
                  <c:v>0.01</c:v>
                </c:pt>
                <c:pt idx="10">
                  <c:v>0.03</c:v>
                </c:pt>
                <c:pt idx="11">
                  <c:v>0.02</c:v>
                </c:pt>
              </c:numCache>
            </c:numRef>
          </c:val>
          <c:extLst>
            <c:ext xmlns:c16="http://schemas.microsoft.com/office/drawing/2014/chart" uri="{C3380CC4-5D6E-409C-BE32-E72D297353CC}">
              <c16:uniqueId val="{00000008-B02D-4BDC-A591-F13A3EB95566}"/>
            </c:ext>
          </c:extLst>
        </c:ser>
        <c:dLbls>
          <c:showLegendKey val="0"/>
          <c:showVal val="0"/>
          <c:showCatName val="0"/>
          <c:showSerName val="0"/>
          <c:showPercent val="0"/>
          <c:showBubbleSize val="0"/>
        </c:dLbls>
        <c:gapWidth val="150"/>
        <c:overlap val="100"/>
        <c:axId val="377130888"/>
        <c:axId val="377131280"/>
      </c:barChart>
      <c:lineChart>
        <c:grouping val="standard"/>
        <c:varyColors val="0"/>
        <c:ser>
          <c:idx val="4"/>
          <c:order val="5"/>
          <c:tx>
            <c:strRef>
              <c:f>'Data 1'!$C$29</c:f>
              <c:strCache>
                <c:ptCount val="1"/>
                <c:pt idx="0">
                  <c:v>Repercusión media en 2018</c:v>
                </c:pt>
              </c:strCache>
            </c:strRef>
          </c:tx>
          <c:spPr>
            <a:ln w="25400">
              <a:solidFill>
                <a:srgbClr val="DB0705"/>
              </a:solidFill>
              <a:prstDash val="solid"/>
            </a:ln>
          </c:spPr>
          <c:marker>
            <c:symbol val="none"/>
          </c:marker>
          <c:val>
            <c:numRef>
              <c:f>'Data 1'!$D$29:$O$29</c:f>
              <c:numCache>
                <c:formatCode>#,##0.00</c:formatCode>
                <c:ptCount val="12"/>
                <c:pt idx="0">
                  <c:v>2.54</c:v>
                </c:pt>
                <c:pt idx="1">
                  <c:v>2.54</c:v>
                </c:pt>
                <c:pt idx="2">
                  <c:v>2.54</c:v>
                </c:pt>
                <c:pt idx="3">
                  <c:v>2.54</c:v>
                </c:pt>
                <c:pt idx="4">
                  <c:v>2.54</c:v>
                </c:pt>
                <c:pt idx="5">
                  <c:v>2.54</c:v>
                </c:pt>
                <c:pt idx="6">
                  <c:v>2.54</c:v>
                </c:pt>
                <c:pt idx="7">
                  <c:v>2.54</c:v>
                </c:pt>
                <c:pt idx="8">
                  <c:v>2.54</c:v>
                </c:pt>
                <c:pt idx="9">
                  <c:v>2.54</c:v>
                </c:pt>
                <c:pt idx="10">
                  <c:v>2.54</c:v>
                </c:pt>
                <c:pt idx="11">
                  <c:v>2.54</c:v>
                </c:pt>
              </c:numCache>
            </c:numRef>
          </c:val>
          <c:smooth val="0"/>
          <c:extLst>
            <c:ext xmlns:c16="http://schemas.microsoft.com/office/drawing/2014/chart" uri="{C3380CC4-5D6E-409C-BE32-E72D297353CC}">
              <c16:uniqueId val="{00000009-B02D-4BDC-A591-F13A3EB95566}"/>
            </c:ext>
          </c:extLst>
        </c:ser>
        <c:dLbls>
          <c:showLegendKey val="0"/>
          <c:showVal val="0"/>
          <c:showCatName val="0"/>
          <c:showSerName val="0"/>
          <c:showPercent val="0"/>
          <c:showBubbleSize val="0"/>
        </c:dLbls>
        <c:marker val="1"/>
        <c:smooth val="0"/>
        <c:axId val="377130888"/>
        <c:axId val="377131280"/>
      </c:lineChart>
      <c:catAx>
        <c:axId val="377130888"/>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377131280"/>
        <c:crosses val="autoZero"/>
        <c:auto val="1"/>
        <c:lblAlgn val="ctr"/>
        <c:lblOffset val="100"/>
        <c:tickLblSkip val="1"/>
        <c:tickMarkSkip val="1"/>
        <c:noMultiLvlLbl val="0"/>
      </c:catAx>
      <c:valAx>
        <c:axId val="377131280"/>
        <c:scaling>
          <c:orientation val="minMax"/>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77130888"/>
        <c:crosses val="autoZero"/>
        <c:crossBetween val="between"/>
        <c:majorUnit val="1"/>
        <c:minorUnit val="2.8000000000000001E-2"/>
      </c:valAx>
      <c:spPr>
        <a:noFill/>
        <a:ln w="25400">
          <a:noFill/>
        </a:ln>
      </c:spPr>
    </c:plotArea>
    <c:legend>
      <c:legendPos val="b"/>
      <c:legendEntry>
        <c:idx val="1"/>
        <c:delete val="1"/>
      </c:legendEntry>
      <c:layout>
        <c:manualLayout>
          <c:xMode val="edge"/>
          <c:yMode val="edge"/>
          <c:x val="2.4713995770771567E-2"/>
          <c:y val="3.1413592857607274E-2"/>
          <c:w val="0.96268403696501514"/>
          <c:h val="0.17332621557898484"/>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01350621285793"/>
          <c:y val="6.2056737588652482E-2"/>
          <c:w val="0.54997298757428414"/>
          <c:h val="0.90248226950354615"/>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90E-428E-8913-8D566B87743E}"/>
              </c:ext>
            </c:extLst>
          </c:dPt>
          <c:dPt>
            <c:idx val="1"/>
            <c:bubble3D val="0"/>
            <c:spPr>
              <a:solidFill>
                <a:schemeClr val="accent2"/>
              </a:solidFill>
              <a:ln w="19050">
                <a:noFill/>
              </a:ln>
              <a:effectLst/>
            </c:spPr>
            <c:extLst>
              <c:ext xmlns:c16="http://schemas.microsoft.com/office/drawing/2014/chart" uri="{C3380CC4-5D6E-409C-BE32-E72D297353CC}">
                <c16:uniqueId val="{00000003-C90E-428E-8913-8D566B87743E}"/>
              </c:ext>
            </c:extLst>
          </c:dPt>
          <c:dLbls>
            <c:dLbl>
              <c:idx val="0"/>
              <c:layout>
                <c:manualLayout>
                  <c:x val="-0.26263585973957471"/>
                  <c:y val="-0.200813927514379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90E-428E-8913-8D566B87743E}"/>
                </c:ext>
              </c:extLst>
            </c:dLbl>
            <c:dLbl>
              <c:idx val="1"/>
              <c:layout>
                <c:manualLayout>
                  <c:x val="0.19143110555264869"/>
                  <c:y val="0.2141121488803261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90E-428E-8913-8D566B87743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ES"/>
              </a:p>
            </c:txPr>
            <c:dLblPos val="ct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'Data 5'!$B$34:$B$35</c:f>
              <c:strCache>
                <c:ptCount val="2"/>
                <c:pt idx="0">
                  <c:v>Mercado spot</c:v>
                </c:pt>
                <c:pt idx="1">
                  <c:v>Bilaterales</c:v>
                </c:pt>
              </c:strCache>
            </c:strRef>
          </c:cat>
          <c:val>
            <c:numRef>
              <c:f>'Data 5'!$C$34:$C$35</c:f>
              <c:numCache>
                <c:formatCode>0.000</c:formatCode>
                <c:ptCount val="2"/>
                <c:pt idx="0">
                  <c:v>169.23099999999999</c:v>
                </c:pt>
                <c:pt idx="1">
                  <c:v>66.375</c:v>
                </c:pt>
              </c:numCache>
            </c:numRef>
          </c:val>
          <c:extLst>
            <c:ext xmlns:c16="http://schemas.microsoft.com/office/drawing/2014/chart" uri="{C3380CC4-5D6E-409C-BE32-E72D297353CC}">
              <c16:uniqueId val="{00000004-C90E-428E-8913-8D566B87743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5000477724008E-2"/>
          <c:y val="0.14196796828967806"/>
          <c:w val="0.86855528928449166"/>
          <c:h val="0.70342077775992284"/>
        </c:manualLayout>
      </c:layout>
      <c:barChart>
        <c:barDir val="col"/>
        <c:grouping val="stacked"/>
        <c:varyColors val="0"/>
        <c:ser>
          <c:idx val="0"/>
          <c:order val="0"/>
          <c:tx>
            <c:strRef>
              <c:f>'Data 4'!$C$71</c:f>
              <c:strCache>
                <c:ptCount val="1"/>
                <c:pt idx="0">
                  <c:v>Comercializador-BIL</c:v>
                </c:pt>
              </c:strCache>
            </c:strRef>
          </c:tx>
          <c:spPr>
            <a:solidFill>
              <a:srgbClr val="0070C0"/>
            </a:solidFill>
            <a:ln w="25400">
              <a:noFill/>
            </a:ln>
          </c:spPr>
          <c:invertIfNegative val="0"/>
          <c:cat>
            <c:numRef>
              <c:f>'Data 4'!$B$72:$B$76</c:f>
              <c:numCache>
                <c:formatCode>General</c:formatCode>
                <c:ptCount val="5"/>
                <c:pt idx="0">
                  <c:v>2016</c:v>
                </c:pt>
                <c:pt idx="1">
                  <c:v>2017</c:v>
                </c:pt>
                <c:pt idx="2">
                  <c:v>2018</c:v>
                </c:pt>
                <c:pt idx="3">
                  <c:v>2019</c:v>
                </c:pt>
                <c:pt idx="4">
                  <c:v>2020</c:v>
                </c:pt>
              </c:numCache>
            </c:numRef>
          </c:cat>
          <c:val>
            <c:numRef>
              <c:f>'Data 4'!$C$72:$C$76</c:f>
              <c:numCache>
                <c:formatCode>#,##0;\(#,##0\)</c:formatCode>
                <c:ptCount val="5"/>
                <c:pt idx="0">
                  <c:v>96707557.400000006</c:v>
                </c:pt>
                <c:pt idx="1">
                  <c:v>90610453</c:v>
                </c:pt>
                <c:pt idx="2">
                  <c:v>95018911</c:v>
                </c:pt>
                <c:pt idx="3">
                  <c:v>90403111.799999997</c:v>
                </c:pt>
                <c:pt idx="4">
                  <c:v>88033033.099999994</c:v>
                </c:pt>
              </c:numCache>
            </c:numRef>
          </c:val>
          <c:extLst>
            <c:ext xmlns:c16="http://schemas.microsoft.com/office/drawing/2014/chart" uri="{C3380CC4-5D6E-409C-BE32-E72D297353CC}">
              <c16:uniqueId val="{00000000-43D0-4928-90CF-FDB6451D8C5F}"/>
            </c:ext>
          </c:extLst>
        </c:ser>
        <c:ser>
          <c:idx val="1"/>
          <c:order val="1"/>
          <c:tx>
            <c:strRef>
              <c:f>'Data 4'!$D$71</c:f>
              <c:strCache>
                <c:ptCount val="1"/>
                <c:pt idx="0">
                  <c:v>Comercializador-MD</c:v>
                </c:pt>
              </c:strCache>
            </c:strRef>
          </c:tx>
          <c:spPr>
            <a:solidFill>
              <a:schemeClr val="accent1">
                <a:lumMod val="60000"/>
                <a:lumOff val="40000"/>
              </a:schemeClr>
            </a:solidFill>
            <a:ln>
              <a:noFill/>
            </a:ln>
            <a:effectLst/>
          </c:spPr>
          <c:invertIfNegative val="0"/>
          <c:cat>
            <c:numRef>
              <c:f>'Data 4'!$B$72:$B$76</c:f>
              <c:numCache>
                <c:formatCode>General</c:formatCode>
                <c:ptCount val="5"/>
                <c:pt idx="0">
                  <c:v>2016</c:v>
                </c:pt>
                <c:pt idx="1">
                  <c:v>2017</c:v>
                </c:pt>
                <c:pt idx="2">
                  <c:v>2018</c:v>
                </c:pt>
                <c:pt idx="3">
                  <c:v>2019</c:v>
                </c:pt>
                <c:pt idx="4">
                  <c:v>2020</c:v>
                </c:pt>
              </c:numCache>
            </c:numRef>
          </c:cat>
          <c:val>
            <c:numRef>
              <c:f>'Data 4'!$D$72:$D$76</c:f>
              <c:numCache>
                <c:formatCode>#,##0;\(#,##0\)</c:formatCode>
                <c:ptCount val="5"/>
                <c:pt idx="0">
                  <c:v>115230602.59999999</c:v>
                </c:pt>
                <c:pt idx="1">
                  <c:v>126247512.90000001</c:v>
                </c:pt>
                <c:pt idx="2">
                  <c:v>118183626.40000001</c:v>
                </c:pt>
                <c:pt idx="3">
                  <c:v>118867906</c:v>
                </c:pt>
                <c:pt idx="4">
                  <c:v>110777984.5</c:v>
                </c:pt>
              </c:numCache>
            </c:numRef>
          </c:val>
          <c:extLst>
            <c:ext xmlns:c16="http://schemas.microsoft.com/office/drawing/2014/chart" uri="{C3380CC4-5D6E-409C-BE32-E72D297353CC}">
              <c16:uniqueId val="{00000001-43D0-4928-90CF-FDB6451D8C5F}"/>
            </c:ext>
          </c:extLst>
        </c:ser>
        <c:ser>
          <c:idx val="2"/>
          <c:order val="2"/>
          <c:tx>
            <c:strRef>
              <c:f>'Data 4'!$E$71</c:f>
              <c:strCache>
                <c:ptCount val="1"/>
                <c:pt idx="0">
                  <c:v>COR- BIL</c:v>
                </c:pt>
              </c:strCache>
            </c:strRef>
          </c:tx>
          <c:spPr>
            <a:solidFill>
              <a:srgbClr val="FF0000"/>
            </a:solidFill>
            <a:ln w="25400">
              <a:noFill/>
            </a:ln>
          </c:spPr>
          <c:invertIfNegative val="0"/>
          <c:cat>
            <c:numRef>
              <c:f>'Data 4'!$B$72:$B$76</c:f>
              <c:numCache>
                <c:formatCode>General</c:formatCode>
                <c:ptCount val="5"/>
                <c:pt idx="0">
                  <c:v>2016</c:v>
                </c:pt>
                <c:pt idx="1">
                  <c:v>2017</c:v>
                </c:pt>
                <c:pt idx="2">
                  <c:v>2018</c:v>
                </c:pt>
                <c:pt idx="3">
                  <c:v>2019</c:v>
                </c:pt>
                <c:pt idx="4">
                  <c:v>2020</c:v>
                </c:pt>
              </c:numCache>
            </c:numRef>
          </c:cat>
          <c:val>
            <c:numRef>
              <c:f>'Data 4'!$E$72:$E$76</c:f>
              <c:numCache>
                <c:formatCode>#,##0;\(#,##0\)</c:formatCode>
                <c:ptCount val="5"/>
                <c:pt idx="0">
                  <c:v>1211504.1000000001</c:v>
                </c:pt>
                <c:pt idx="1">
                  <c:v>1235841.3999999999</c:v>
                </c:pt>
                <c:pt idx="2">
                  <c:v>1217806</c:v>
                </c:pt>
                <c:pt idx="3">
                  <c:v>3849230.3</c:v>
                </c:pt>
                <c:pt idx="4">
                  <c:v>6746086.2000000002</c:v>
                </c:pt>
              </c:numCache>
            </c:numRef>
          </c:val>
          <c:extLst>
            <c:ext xmlns:c16="http://schemas.microsoft.com/office/drawing/2014/chart" uri="{C3380CC4-5D6E-409C-BE32-E72D297353CC}">
              <c16:uniqueId val="{00000002-43D0-4928-90CF-FDB6451D8C5F}"/>
            </c:ext>
          </c:extLst>
        </c:ser>
        <c:ser>
          <c:idx val="3"/>
          <c:order val="3"/>
          <c:tx>
            <c:strRef>
              <c:f>'Data 4'!$F$71</c:f>
              <c:strCache>
                <c:ptCount val="1"/>
                <c:pt idx="0">
                  <c:v>COR-MD</c:v>
                </c:pt>
              </c:strCache>
            </c:strRef>
          </c:tx>
          <c:spPr>
            <a:solidFill>
              <a:srgbClr val="FFB4A7"/>
            </a:solidFill>
            <a:ln w="25400">
              <a:noFill/>
            </a:ln>
          </c:spPr>
          <c:invertIfNegative val="0"/>
          <c:cat>
            <c:numRef>
              <c:f>'Data 4'!$B$72:$B$76</c:f>
              <c:numCache>
                <c:formatCode>General</c:formatCode>
                <c:ptCount val="5"/>
                <c:pt idx="0">
                  <c:v>2016</c:v>
                </c:pt>
                <c:pt idx="1">
                  <c:v>2017</c:v>
                </c:pt>
                <c:pt idx="2">
                  <c:v>2018</c:v>
                </c:pt>
                <c:pt idx="3">
                  <c:v>2019</c:v>
                </c:pt>
                <c:pt idx="4">
                  <c:v>2020</c:v>
                </c:pt>
              </c:numCache>
            </c:numRef>
          </c:cat>
          <c:val>
            <c:numRef>
              <c:f>'Data 4'!$F$72:$F$76</c:f>
              <c:numCache>
                <c:formatCode>#,##0;\(#,##0\)</c:formatCode>
                <c:ptCount val="5"/>
                <c:pt idx="0">
                  <c:v>29548638.399999999</c:v>
                </c:pt>
                <c:pt idx="1">
                  <c:v>27710989.600000001</c:v>
                </c:pt>
                <c:pt idx="2">
                  <c:v>26506888.699999999</c:v>
                </c:pt>
                <c:pt idx="3">
                  <c:v>22509953</c:v>
                </c:pt>
                <c:pt idx="4">
                  <c:v>19812995.800000001</c:v>
                </c:pt>
              </c:numCache>
            </c:numRef>
          </c:val>
          <c:extLst>
            <c:ext xmlns:c16="http://schemas.microsoft.com/office/drawing/2014/chart" uri="{C3380CC4-5D6E-409C-BE32-E72D297353CC}">
              <c16:uniqueId val="{00000003-43D0-4928-90CF-FDB6451D8C5F}"/>
            </c:ext>
          </c:extLst>
        </c:ser>
        <c:dLbls>
          <c:showLegendKey val="0"/>
          <c:showVal val="0"/>
          <c:showCatName val="0"/>
          <c:showSerName val="0"/>
          <c:showPercent val="0"/>
          <c:showBubbleSize val="0"/>
        </c:dLbls>
        <c:gapWidth val="150"/>
        <c:overlap val="100"/>
        <c:axId val="377134024"/>
        <c:axId val="377134416"/>
      </c:barChart>
      <c:lineChart>
        <c:grouping val="stacked"/>
        <c:varyColors val="0"/>
        <c:ser>
          <c:idx val="4"/>
          <c:order val="4"/>
          <c:spPr>
            <a:ln w="28575">
              <a:noFill/>
            </a:ln>
          </c:spPr>
          <c:marker>
            <c:symbol val="none"/>
          </c:marker>
          <c:dLbls>
            <c:dLbl>
              <c:idx val="0"/>
              <c:layout>
                <c:manualLayout>
                  <c:x val="3.3542976939203356E-2"/>
                  <c:y val="2.0931418249168117E-2"/>
                </c:manualLayout>
              </c:layout>
              <c:numFmt formatCode="0.0%" sourceLinked="0"/>
              <c:spPr>
                <a:solidFill>
                  <a:srgbClr val="00B0F0"/>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D0-4928-90CF-FDB6451D8C5F}"/>
                </c:ext>
              </c:extLst>
            </c:dLbl>
            <c:dLbl>
              <c:idx val="1"/>
              <c:layout>
                <c:manualLayout>
                  <c:x val="3.1865828092243184E-2"/>
                  <c:y val="5.023547052737018E-2"/>
                </c:manualLayout>
              </c:layout>
              <c:numFmt formatCode="0.0%" sourceLinked="0"/>
              <c:spPr>
                <a:solidFill>
                  <a:srgbClr val="00B0F0"/>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D0-4928-90CF-FDB6451D8C5F}"/>
                </c:ext>
              </c:extLst>
            </c:dLbl>
            <c:dLbl>
              <c:idx val="2"/>
              <c:layout>
                <c:manualLayout>
                  <c:x val="3.3542976939203356E-2"/>
                  <c:y val="6.2794254747504344E-2"/>
                </c:manualLayout>
              </c:layout>
              <c:numFmt formatCode="0.0%" sourceLinked="0"/>
              <c:spPr>
                <a:solidFill>
                  <a:srgbClr val="00B0F0"/>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D0-4928-90CF-FDB6451D8C5F}"/>
                </c:ext>
              </c:extLst>
            </c:dLbl>
            <c:dLbl>
              <c:idx val="3"/>
              <c:layout>
                <c:manualLayout>
                  <c:x val="2.8511530398322851E-2"/>
                  <c:y val="6.2794338159212815E-2"/>
                </c:manualLayout>
              </c:layout>
              <c:numFmt formatCode="0.0%" sourceLinked="0"/>
              <c:spPr>
                <a:solidFill>
                  <a:srgbClr val="00B0F0"/>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D0-4928-90CF-FDB6451D8C5F}"/>
                </c:ext>
              </c:extLst>
            </c:dLbl>
            <c:dLbl>
              <c:idx val="4"/>
              <c:layout>
                <c:manualLayout>
                  <c:x val="3.1865828092243184E-2"/>
                  <c:y val="7.1167070904837135E-2"/>
                </c:manualLayout>
              </c:layout>
              <c:numFmt formatCode="0.0%" sourceLinked="0"/>
              <c:spPr>
                <a:solidFill>
                  <a:srgbClr val="00B0F0"/>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3D0-4928-90CF-FDB6451D8C5F}"/>
                </c:ext>
              </c:extLst>
            </c:dLbl>
            <c:numFmt formatCode="0.0%" sourceLinked="0"/>
            <c:spPr>
              <a:solidFill>
                <a:srgbClr val="00B0F0"/>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4'!$Q$72:$Q$76</c:f>
              <c:numCache>
                <c:formatCode>General</c:formatCode>
                <c:ptCount val="5"/>
                <c:pt idx="0">
                  <c:v>0.77644340644742638</c:v>
                </c:pt>
                <c:pt idx="1">
                  <c:v>0.80686704418328126</c:v>
                </c:pt>
                <c:pt idx="2">
                  <c:v>0.84301218906762942</c:v>
                </c:pt>
                <c:pt idx="3">
                  <c:v>0.8626459801392905</c:v>
                </c:pt>
                <c:pt idx="4">
                  <c:v>0.87325769408708576</c:v>
                </c:pt>
              </c:numCache>
            </c:numRef>
          </c:val>
          <c:smooth val="0"/>
          <c:extLst>
            <c:ext xmlns:c16="http://schemas.microsoft.com/office/drawing/2014/chart" uri="{C3380CC4-5D6E-409C-BE32-E72D297353CC}">
              <c16:uniqueId val="{00000009-43D0-4928-90CF-FDB6451D8C5F}"/>
            </c:ext>
          </c:extLst>
        </c:ser>
        <c:ser>
          <c:idx val="5"/>
          <c:order val="5"/>
          <c:spPr>
            <a:ln w="28575">
              <a:noFill/>
            </a:ln>
          </c:spPr>
          <c:marker>
            <c:symbol val="none"/>
          </c:marker>
          <c:dLbls>
            <c:dLbl>
              <c:idx val="0"/>
              <c:layout>
                <c:manualLayout>
                  <c:x val="3.1865828092243156E-2"/>
                  <c:y val="3.767660289552769E-2"/>
                </c:manualLayout>
              </c:layout>
              <c:numFmt formatCode="0.0%" sourceLinked="0"/>
              <c:spPr>
                <a:solidFill>
                  <a:srgbClr val="FF8181"/>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3D0-4928-90CF-FDB6451D8C5F}"/>
                </c:ext>
              </c:extLst>
            </c:dLbl>
            <c:dLbl>
              <c:idx val="1"/>
              <c:layout>
                <c:manualLayout>
                  <c:x val="3.1865828092243184E-2"/>
                  <c:y val="5.0235470527370291E-2"/>
                </c:manualLayout>
              </c:layout>
              <c:numFmt formatCode="0.0%" sourceLinked="0"/>
              <c:spPr>
                <a:solidFill>
                  <a:srgbClr val="FF8181"/>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D0-4928-90CF-FDB6451D8C5F}"/>
                </c:ext>
              </c:extLst>
            </c:dLbl>
            <c:dLbl>
              <c:idx val="2"/>
              <c:layout>
                <c:manualLayout>
                  <c:x val="3.1865828092243122E-2"/>
                  <c:y val="6.2794338159212856E-2"/>
                </c:manualLayout>
              </c:layout>
              <c:numFmt formatCode="0.0%" sourceLinked="0"/>
              <c:spPr>
                <a:solidFill>
                  <a:srgbClr val="FF8181"/>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3D0-4928-90CF-FDB6451D8C5F}"/>
                </c:ext>
              </c:extLst>
            </c:dLbl>
            <c:dLbl>
              <c:idx val="3"/>
              <c:layout>
                <c:manualLayout>
                  <c:x val="3.5220125786163521E-2"/>
                  <c:y val="6.2794338159212856E-2"/>
                </c:manualLayout>
              </c:layout>
              <c:numFmt formatCode="0.0%" sourceLinked="0"/>
              <c:spPr>
                <a:solidFill>
                  <a:srgbClr val="FF8181"/>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D0-4928-90CF-FDB6451D8C5F}"/>
                </c:ext>
              </c:extLst>
            </c:dLbl>
            <c:dLbl>
              <c:idx val="4"/>
              <c:layout>
                <c:manualLayout>
                  <c:x val="3.0188679245283019E-2"/>
                  <c:y val="7.1166916580441233E-2"/>
                </c:manualLayout>
              </c:layout>
              <c:numFmt formatCode="0.0%" sourceLinked="0"/>
              <c:spPr>
                <a:solidFill>
                  <a:srgbClr val="FF8181"/>
                </a:solidFill>
                <a:ln w="25400">
                  <a:noFill/>
                </a:ln>
              </c:spPr>
              <c:txPr>
                <a:bodyPr/>
                <a:lstStyle/>
                <a:p>
                  <a:pPr>
                    <a:defRPr/>
                  </a:pPr>
                  <a:endParaRPr lang="es-E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3D0-4928-90CF-FDB6451D8C5F}"/>
                </c:ext>
              </c:extLst>
            </c:dLbl>
            <c:numFmt formatCode="0.0%" sourceLinked="0"/>
            <c:spPr>
              <a:solidFill>
                <a:srgbClr val="FF818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4'!$R$72:$R$76</c:f>
              <c:numCache>
                <c:formatCode>General</c:formatCode>
                <c:ptCount val="5"/>
                <c:pt idx="0">
                  <c:v>0.22355659355257362</c:v>
                </c:pt>
                <c:pt idx="1">
                  <c:v>0.19313295581671874</c:v>
                </c:pt>
                <c:pt idx="2">
                  <c:v>0.15698781093237058</c:v>
                </c:pt>
                <c:pt idx="3">
                  <c:v>0.1373540198607095</c:v>
                </c:pt>
                <c:pt idx="4">
                  <c:v>0.12674230591291424</c:v>
                </c:pt>
              </c:numCache>
            </c:numRef>
          </c:val>
          <c:smooth val="0"/>
          <c:extLst>
            <c:ext xmlns:c16="http://schemas.microsoft.com/office/drawing/2014/chart" uri="{C3380CC4-5D6E-409C-BE32-E72D297353CC}">
              <c16:uniqueId val="{0000000F-43D0-4928-90CF-FDB6451D8C5F}"/>
            </c:ext>
          </c:extLst>
        </c:ser>
        <c:dLbls>
          <c:showLegendKey val="0"/>
          <c:showVal val="0"/>
          <c:showCatName val="0"/>
          <c:showSerName val="0"/>
          <c:showPercent val="0"/>
          <c:showBubbleSize val="0"/>
        </c:dLbls>
        <c:marker val="1"/>
        <c:smooth val="0"/>
        <c:axId val="377134808"/>
        <c:axId val="377135200"/>
      </c:lineChart>
      <c:catAx>
        <c:axId val="377134024"/>
        <c:scaling>
          <c:orientation val="minMax"/>
        </c:scaling>
        <c:delete val="0"/>
        <c:axPos val="b"/>
        <c:numFmt formatCode="General" sourceLinked="1"/>
        <c:majorTickMark val="none"/>
        <c:minorTickMark val="none"/>
        <c:tickLblPos val="nextTo"/>
        <c:spPr>
          <a:noFill/>
          <a:ln w="3175" cap="flat" cmpd="sng" algn="ctr">
            <a:solidFill>
              <a:schemeClr val="bg1">
                <a:lumMod val="65000"/>
              </a:schemeClr>
            </a:solidFill>
            <a:round/>
          </a:ln>
          <a:effectLst/>
        </c:spPr>
        <c:txPr>
          <a:bodyPr rot="0" vert="horz"/>
          <a:lstStyle/>
          <a:p>
            <a:pPr>
              <a:defRPr/>
            </a:pPr>
            <a:endParaRPr lang="es-ES"/>
          </a:p>
        </c:txPr>
        <c:crossAx val="377134416"/>
        <c:crosses val="autoZero"/>
        <c:auto val="1"/>
        <c:lblAlgn val="ctr"/>
        <c:lblOffset val="100"/>
        <c:noMultiLvlLbl val="0"/>
      </c:catAx>
      <c:valAx>
        <c:axId val="377134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a:pPr>
            <a:endParaRPr lang="es-ES"/>
          </a:p>
        </c:txPr>
        <c:crossAx val="377134024"/>
        <c:crosses val="autoZero"/>
        <c:crossBetween val="between"/>
        <c:dispUnits>
          <c:custUnit val="1000000"/>
        </c:dispUnits>
      </c:valAx>
      <c:catAx>
        <c:axId val="377134808"/>
        <c:scaling>
          <c:orientation val="minMax"/>
        </c:scaling>
        <c:delete val="1"/>
        <c:axPos val="b"/>
        <c:majorTickMark val="out"/>
        <c:minorTickMark val="none"/>
        <c:tickLblPos val="nextTo"/>
        <c:crossAx val="377135200"/>
        <c:crosses val="autoZero"/>
        <c:auto val="1"/>
        <c:lblAlgn val="ctr"/>
        <c:lblOffset val="100"/>
        <c:noMultiLvlLbl val="0"/>
      </c:catAx>
      <c:valAx>
        <c:axId val="377135200"/>
        <c:scaling>
          <c:orientation val="minMax"/>
        </c:scaling>
        <c:delete val="0"/>
        <c:axPos val="r"/>
        <c:numFmt formatCode="General" sourceLinked="1"/>
        <c:majorTickMark val="out"/>
        <c:minorTickMark val="none"/>
        <c:tickLblPos val="none"/>
        <c:spPr>
          <a:ln w="9525">
            <a:noFill/>
          </a:ln>
        </c:spPr>
        <c:crossAx val="377134808"/>
        <c:crosses val="max"/>
        <c:crossBetween val="between"/>
      </c:valAx>
      <c:spPr>
        <a:noFill/>
        <a:ln w="25400">
          <a:noFill/>
        </a:ln>
      </c:spPr>
    </c:plotArea>
    <c:legend>
      <c:legendPos val="b"/>
      <c:legendEntry>
        <c:idx val="4"/>
        <c:delete val="1"/>
      </c:legendEntry>
      <c:legendEntry>
        <c:idx val="5"/>
        <c:delete val="1"/>
      </c:legendEntry>
      <c:layout>
        <c:manualLayout>
          <c:xMode val="edge"/>
          <c:yMode val="edge"/>
          <c:x val="0.12937455493775246"/>
          <c:y val="3.3163327269250871E-2"/>
          <c:w val="0.74019212579140337"/>
          <c:h val="7.142870488761725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39259566238434E-2"/>
          <c:y val="0.15543043926897002"/>
          <c:w val="0.85459455725929001"/>
          <c:h val="0.7241109702975782"/>
        </c:manualLayout>
      </c:layout>
      <c:lineChart>
        <c:grouping val="standard"/>
        <c:varyColors val="0"/>
        <c:ser>
          <c:idx val="1"/>
          <c:order val="1"/>
          <c:tx>
            <c:strRef>
              <c:f>'Data 2'!$E$246:$E$247</c:f>
              <c:strCache>
                <c:ptCount val="2"/>
                <c:pt idx="0">
                  <c:v>Precio medio diario (€/MWh)</c:v>
                </c:pt>
              </c:strCache>
            </c:strRef>
          </c:tx>
          <c:spPr>
            <a:ln w="12700">
              <a:solidFill>
                <a:srgbClr val="C00000"/>
              </a:solidFill>
              <a:prstDash val="solid"/>
            </a:ln>
          </c:spPr>
          <c:marker>
            <c:symbol val="none"/>
          </c:marker>
          <c:cat>
            <c:numRef>
              <c:f>'Data 2'!$C$248:$C$613</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'Data 2'!$E$248:$E$613</c:f>
              <c:numCache>
                <c:formatCode>#,##0.00</c:formatCode>
                <c:ptCount val="366"/>
                <c:pt idx="0">
                  <c:v>35.540416666666701</c:v>
                </c:pt>
                <c:pt idx="1">
                  <c:v>39.994999999999997</c:v>
                </c:pt>
                <c:pt idx="2">
                  <c:v>39.506250000000001</c:v>
                </c:pt>
                <c:pt idx="3">
                  <c:v>35.670833333333299</c:v>
                </c:pt>
                <c:pt idx="4">
                  <c:v>38.175416666666699</c:v>
                </c:pt>
                <c:pt idx="5">
                  <c:v>42.166249999999998</c:v>
                </c:pt>
                <c:pt idx="6">
                  <c:v>47.012500000000003</c:v>
                </c:pt>
                <c:pt idx="7">
                  <c:v>46.806249999999999</c:v>
                </c:pt>
                <c:pt idx="8">
                  <c:v>44.205833333333302</c:v>
                </c:pt>
                <c:pt idx="9">
                  <c:v>40.569166666666703</c:v>
                </c:pt>
                <c:pt idx="10">
                  <c:v>41.839166666666699</c:v>
                </c:pt>
                <c:pt idx="11">
                  <c:v>42.359583333333298</c:v>
                </c:pt>
                <c:pt idx="12">
                  <c:v>46.487083333333302</c:v>
                </c:pt>
                <c:pt idx="13">
                  <c:v>38.677916666666697</c:v>
                </c:pt>
                <c:pt idx="14">
                  <c:v>38.451250000000002</c:v>
                </c:pt>
                <c:pt idx="15">
                  <c:v>38.53</c:v>
                </c:pt>
                <c:pt idx="16">
                  <c:v>39.396666666666697</c:v>
                </c:pt>
                <c:pt idx="17">
                  <c:v>38.295416666666704</c:v>
                </c:pt>
                <c:pt idx="18">
                  <c:v>29.764583333333299</c:v>
                </c:pt>
                <c:pt idx="19">
                  <c:v>35.710833333333298</c:v>
                </c:pt>
                <c:pt idx="20">
                  <c:v>39.104583333333302</c:v>
                </c:pt>
                <c:pt idx="21">
                  <c:v>47.271250000000002</c:v>
                </c:pt>
                <c:pt idx="22">
                  <c:v>53.954166666666701</c:v>
                </c:pt>
                <c:pt idx="23">
                  <c:v>53.705833333333302</c:v>
                </c:pt>
                <c:pt idx="24">
                  <c:v>48.175416666666699</c:v>
                </c:pt>
                <c:pt idx="25">
                  <c:v>40.007916666666702</c:v>
                </c:pt>
                <c:pt idx="26">
                  <c:v>39.340416666666698</c:v>
                </c:pt>
                <c:pt idx="27">
                  <c:v>38.470416666666701</c:v>
                </c:pt>
                <c:pt idx="28">
                  <c:v>39.771250000000002</c:v>
                </c:pt>
                <c:pt idx="29">
                  <c:v>37.948749999999997</c:v>
                </c:pt>
                <c:pt idx="30">
                  <c:v>37.232916666666704</c:v>
                </c:pt>
                <c:pt idx="31">
                  <c:v>29.231666666666701</c:v>
                </c:pt>
                <c:pt idx="32">
                  <c:v>27.847083333333298</c:v>
                </c:pt>
                <c:pt idx="33">
                  <c:v>40.659999999999997</c:v>
                </c:pt>
                <c:pt idx="34">
                  <c:v>37.821666666666701</c:v>
                </c:pt>
                <c:pt idx="35">
                  <c:v>36.82</c:v>
                </c:pt>
                <c:pt idx="36">
                  <c:v>38.637500000000003</c:v>
                </c:pt>
                <c:pt idx="37">
                  <c:v>39.872916666666697</c:v>
                </c:pt>
                <c:pt idx="38">
                  <c:v>39.054583333333298</c:v>
                </c:pt>
                <c:pt idx="39">
                  <c:v>30.0804166666667</c:v>
                </c:pt>
                <c:pt idx="40">
                  <c:v>31.812916666666698</c:v>
                </c:pt>
                <c:pt idx="41">
                  <c:v>41.988750000000003</c:v>
                </c:pt>
                <c:pt idx="42">
                  <c:v>44.282916666666701</c:v>
                </c:pt>
                <c:pt idx="43">
                  <c:v>38.2291666666667</c:v>
                </c:pt>
                <c:pt idx="44">
                  <c:v>41.741250000000001</c:v>
                </c:pt>
                <c:pt idx="45">
                  <c:v>35.172083333333298</c:v>
                </c:pt>
                <c:pt idx="46">
                  <c:v>24.477499999999999</c:v>
                </c:pt>
                <c:pt idx="47">
                  <c:v>35.9583333333333</c:v>
                </c:pt>
                <c:pt idx="48">
                  <c:v>38.230416666666699</c:v>
                </c:pt>
                <c:pt idx="49">
                  <c:v>42.755000000000003</c:v>
                </c:pt>
                <c:pt idx="50">
                  <c:v>42.528750000000002</c:v>
                </c:pt>
                <c:pt idx="51">
                  <c:v>39.286666666666697</c:v>
                </c:pt>
                <c:pt idx="52">
                  <c:v>39.723333333333301</c:v>
                </c:pt>
                <c:pt idx="53">
                  <c:v>36.476666666666702</c:v>
                </c:pt>
                <c:pt idx="54">
                  <c:v>41.615000000000002</c:v>
                </c:pt>
                <c:pt idx="55">
                  <c:v>32.7841666666667</c:v>
                </c:pt>
                <c:pt idx="56">
                  <c:v>31.973333333333301</c:v>
                </c:pt>
                <c:pt idx="57">
                  <c:v>30.619583333333299</c:v>
                </c:pt>
                <c:pt idx="58">
                  <c:v>33.915416666666701</c:v>
                </c:pt>
                <c:pt idx="59">
                  <c:v>16.594999999999999</c:v>
                </c:pt>
                <c:pt idx="60">
                  <c:v>14.2191666666667</c:v>
                </c:pt>
                <c:pt idx="61">
                  <c:v>21.893750000000001</c:v>
                </c:pt>
                <c:pt idx="62">
                  <c:v>26.142499999999998</c:v>
                </c:pt>
                <c:pt idx="63">
                  <c:v>32.6</c:v>
                </c:pt>
                <c:pt idx="64">
                  <c:v>25.151250000000001</c:v>
                </c:pt>
                <c:pt idx="65">
                  <c:v>21.4279166666667</c:v>
                </c:pt>
                <c:pt idx="66">
                  <c:v>27.7320833333333</c:v>
                </c:pt>
                <c:pt idx="67">
                  <c:v>26.877500000000001</c:v>
                </c:pt>
                <c:pt idx="68">
                  <c:v>32.522083333333299</c:v>
                </c:pt>
                <c:pt idx="69">
                  <c:v>34.542499999999997</c:v>
                </c:pt>
                <c:pt idx="70">
                  <c:v>38.633749999999999</c:v>
                </c:pt>
                <c:pt idx="71">
                  <c:v>38.783749999999998</c:v>
                </c:pt>
                <c:pt idx="72">
                  <c:v>33.987499999999997</c:v>
                </c:pt>
                <c:pt idx="73">
                  <c:v>35.591250000000002</c:v>
                </c:pt>
                <c:pt idx="74">
                  <c:v>26.801666666666701</c:v>
                </c:pt>
                <c:pt idx="75">
                  <c:v>27.019583333333301</c:v>
                </c:pt>
                <c:pt idx="76">
                  <c:v>28.427499999999998</c:v>
                </c:pt>
                <c:pt idx="77">
                  <c:v>30.692916666666701</c:v>
                </c:pt>
                <c:pt idx="78">
                  <c:v>30.425416666666699</c:v>
                </c:pt>
                <c:pt idx="79">
                  <c:v>28.0804166666667</c:v>
                </c:pt>
                <c:pt idx="80">
                  <c:v>27.653749999999999</c:v>
                </c:pt>
                <c:pt idx="81">
                  <c:v>27.529166666666701</c:v>
                </c:pt>
                <c:pt idx="82">
                  <c:v>29.044166666666701</c:v>
                </c:pt>
                <c:pt idx="83">
                  <c:v>27.414583333333301</c:v>
                </c:pt>
                <c:pt idx="84">
                  <c:v>31.589583333333302</c:v>
                </c:pt>
                <c:pt idx="85">
                  <c:v>22.823333333333299</c:v>
                </c:pt>
                <c:pt idx="86">
                  <c:v>25.0720833333333</c:v>
                </c:pt>
                <c:pt idx="87">
                  <c:v>27.94125</c:v>
                </c:pt>
                <c:pt idx="88">
                  <c:v>19.3721739130435</c:v>
                </c:pt>
                <c:pt idx="89">
                  <c:v>19.049583333333299</c:v>
                </c:pt>
                <c:pt idx="90">
                  <c:v>20.55</c:v>
                </c:pt>
                <c:pt idx="91">
                  <c:v>26.2016666666667</c:v>
                </c:pt>
                <c:pt idx="92">
                  <c:v>23.897500000000001</c:v>
                </c:pt>
                <c:pt idx="93">
                  <c:v>23.728750000000002</c:v>
                </c:pt>
                <c:pt idx="94">
                  <c:v>16.239999999999998</c:v>
                </c:pt>
                <c:pt idx="95">
                  <c:v>8.1641666666666701</c:v>
                </c:pt>
                <c:pt idx="96">
                  <c:v>24.831250000000001</c:v>
                </c:pt>
                <c:pt idx="97">
                  <c:v>22.4545833333333</c:v>
                </c:pt>
                <c:pt idx="98">
                  <c:v>23.617083333333301</c:v>
                </c:pt>
                <c:pt idx="99">
                  <c:v>22.31625</c:v>
                </c:pt>
                <c:pt idx="100">
                  <c:v>19.071249999999999</c:v>
                </c:pt>
                <c:pt idx="101">
                  <c:v>22.024166666666702</c:v>
                </c:pt>
                <c:pt idx="102">
                  <c:v>17.817916666666701</c:v>
                </c:pt>
                <c:pt idx="103">
                  <c:v>22.257916666666699</c:v>
                </c:pt>
                <c:pt idx="104">
                  <c:v>21.9516666666667</c:v>
                </c:pt>
                <c:pt idx="105">
                  <c:v>16.6145833333333</c:v>
                </c:pt>
                <c:pt idx="106">
                  <c:v>12.733750000000001</c:v>
                </c:pt>
                <c:pt idx="107">
                  <c:v>14.54</c:v>
                </c:pt>
                <c:pt idx="108">
                  <c:v>21.283333333333299</c:v>
                </c:pt>
                <c:pt idx="109">
                  <c:v>13.3029166666667</c:v>
                </c:pt>
                <c:pt idx="110">
                  <c:v>11.1191666666667</c:v>
                </c:pt>
                <c:pt idx="111">
                  <c:v>9.2362500000000001</c:v>
                </c:pt>
                <c:pt idx="112">
                  <c:v>9.9849999999999994</c:v>
                </c:pt>
                <c:pt idx="113">
                  <c:v>17.753333333333298</c:v>
                </c:pt>
                <c:pt idx="114">
                  <c:v>18.820416666666699</c:v>
                </c:pt>
                <c:pt idx="115">
                  <c:v>17.634166666666701</c:v>
                </c:pt>
                <c:pt idx="116">
                  <c:v>15.217083333333299</c:v>
                </c:pt>
                <c:pt idx="117">
                  <c:v>19.98875</c:v>
                </c:pt>
                <c:pt idx="118">
                  <c:v>18.594166666666698</c:v>
                </c:pt>
                <c:pt idx="119">
                  <c:v>10.6908333333333</c:v>
                </c:pt>
                <c:pt idx="120">
                  <c:v>7.5008333333333299</c:v>
                </c:pt>
                <c:pt idx="121">
                  <c:v>4.6295833333333301</c:v>
                </c:pt>
                <c:pt idx="122">
                  <c:v>11.3054166666667</c:v>
                </c:pt>
                <c:pt idx="123">
                  <c:v>14.1525</c:v>
                </c:pt>
                <c:pt idx="124">
                  <c:v>16.1458333333333</c:v>
                </c:pt>
                <c:pt idx="125">
                  <c:v>18.235416666666701</c:v>
                </c:pt>
                <c:pt idx="126">
                  <c:v>22.391666666666701</c:v>
                </c:pt>
                <c:pt idx="127">
                  <c:v>20.936666666666699</c:v>
                </c:pt>
                <c:pt idx="128">
                  <c:v>20.0483333333333</c:v>
                </c:pt>
                <c:pt idx="129">
                  <c:v>18.709583333333299</c:v>
                </c:pt>
                <c:pt idx="130">
                  <c:v>12.7054166666667</c:v>
                </c:pt>
                <c:pt idx="131">
                  <c:v>15.3225</c:v>
                </c:pt>
                <c:pt idx="132">
                  <c:v>24.2433333333333</c:v>
                </c:pt>
                <c:pt idx="133">
                  <c:v>25.295000000000002</c:v>
                </c:pt>
                <c:pt idx="134">
                  <c:v>24.472916666666698</c:v>
                </c:pt>
                <c:pt idx="135">
                  <c:v>20.137499999999999</c:v>
                </c:pt>
                <c:pt idx="136">
                  <c:v>16.1933333333333</c:v>
                </c:pt>
                <c:pt idx="137">
                  <c:v>15.6208333333333</c:v>
                </c:pt>
                <c:pt idx="138">
                  <c:v>26.124583333333302</c:v>
                </c:pt>
                <c:pt idx="139">
                  <c:v>26.06</c:v>
                </c:pt>
                <c:pt idx="140">
                  <c:v>26.827083333333299</c:v>
                </c:pt>
                <c:pt idx="141">
                  <c:v>28.118749999999999</c:v>
                </c:pt>
                <c:pt idx="142">
                  <c:v>29.442916666666701</c:v>
                </c:pt>
                <c:pt idx="143">
                  <c:v>17.47625</c:v>
                </c:pt>
                <c:pt idx="144">
                  <c:v>11.4925</c:v>
                </c:pt>
                <c:pt idx="145">
                  <c:v>23.786249999999999</c:v>
                </c:pt>
                <c:pt idx="146">
                  <c:v>22.2075</c:v>
                </c:pt>
                <c:pt idx="147">
                  <c:v>25.048749999999998</c:v>
                </c:pt>
                <c:pt idx="148">
                  <c:v>29.285416666666698</c:v>
                </c:pt>
                <c:pt idx="149">
                  <c:v>33.077500000000001</c:v>
                </c:pt>
                <c:pt idx="150">
                  <c:v>29.7129166666667</c:v>
                </c:pt>
                <c:pt idx="151">
                  <c:v>29.695833333333301</c:v>
                </c:pt>
                <c:pt idx="152">
                  <c:v>34.225833333333298</c:v>
                </c:pt>
                <c:pt idx="153">
                  <c:v>34.8645833333333</c:v>
                </c:pt>
                <c:pt idx="154">
                  <c:v>32.674999999999997</c:v>
                </c:pt>
                <c:pt idx="155">
                  <c:v>24.123333333333299</c:v>
                </c:pt>
                <c:pt idx="156">
                  <c:v>27.701250000000002</c:v>
                </c:pt>
                <c:pt idx="157">
                  <c:v>28.516666666666701</c:v>
                </c:pt>
                <c:pt idx="158">
                  <c:v>19.595833333333299</c:v>
                </c:pt>
                <c:pt idx="159">
                  <c:v>27.004166666666698</c:v>
                </c:pt>
                <c:pt idx="160">
                  <c:v>29.072500000000002</c:v>
                </c:pt>
                <c:pt idx="161">
                  <c:v>30.72</c:v>
                </c:pt>
                <c:pt idx="162">
                  <c:v>23.7129166666667</c:v>
                </c:pt>
                <c:pt idx="163">
                  <c:v>20.292083333333299</c:v>
                </c:pt>
                <c:pt idx="164">
                  <c:v>21.197500000000002</c:v>
                </c:pt>
                <c:pt idx="165">
                  <c:v>26.6145833333333</c:v>
                </c:pt>
                <c:pt idx="166">
                  <c:v>31.761666666666699</c:v>
                </c:pt>
                <c:pt idx="167">
                  <c:v>31.070833333333301</c:v>
                </c:pt>
                <c:pt idx="168">
                  <c:v>34.2633333333333</c:v>
                </c:pt>
                <c:pt idx="169">
                  <c:v>35.339166666666699</c:v>
                </c:pt>
                <c:pt idx="170">
                  <c:v>33.596249999999998</c:v>
                </c:pt>
                <c:pt idx="171">
                  <c:v>31.805</c:v>
                </c:pt>
                <c:pt idx="172">
                  <c:v>25.914166666666699</c:v>
                </c:pt>
                <c:pt idx="173">
                  <c:v>30.352499999999999</c:v>
                </c:pt>
                <c:pt idx="174">
                  <c:v>34.5445833333333</c:v>
                </c:pt>
                <c:pt idx="175">
                  <c:v>37.405000000000001</c:v>
                </c:pt>
                <c:pt idx="176">
                  <c:v>39.4345833333333</c:v>
                </c:pt>
                <c:pt idx="177">
                  <c:v>37.764166666666704</c:v>
                </c:pt>
                <c:pt idx="178">
                  <c:v>30.457916666666701</c:v>
                </c:pt>
                <c:pt idx="179">
                  <c:v>29.534583333333298</c:v>
                </c:pt>
                <c:pt idx="180">
                  <c:v>37.397500000000001</c:v>
                </c:pt>
                <c:pt idx="181">
                  <c:v>37.575000000000003</c:v>
                </c:pt>
                <c:pt idx="182">
                  <c:v>37.454166666666701</c:v>
                </c:pt>
                <c:pt idx="183">
                  <c:v>34.512916666666698</c:v>
                </c:pt>
                <c:pt idx="184">
                  <c:v>34.914999999999999</c:v>
                </c:pt>
                <c:pt idx="185">
                  <c:v>28.6770833333333</c:v>
                </c:pt>
                <c:pt idx="186">
                  <c:v>25.859166666666699</c:v>
                </c:pt>
                <c:pt idx="187">
                  <c:v>28.393750000000001</c:v>
                </c:pt>
                <c:pt idx="188">
                  <c:v>35.198749999999997</c:v>
                </c:pt>
                <c:pt idx="189">
                  <c:v>37.788333333333298</c:v>
                </c:pt>
                <c:pt idx="190">
                  <c:v>39.945</c:v>
                </c:pt>
                <c:pt idx="191">
                  <c:v>37.947083333333303</c:v>
                </c:pt>
                <c:pt idx="192">
                  <c:v>29.106666666666701</c:v>
                </c:pt>
                <c:pt idx="193">
                  <c:v>28.798749999999998</c:v>
                </c:pt>
                <c:pt idx="194">
                  <c:v>33.956666666666699</c:v>
                </c:pt>
                <c:pt idx="195">
                  <c:v>33.622500000000002</c:v>
                </c:pt>
                <c:pt idx="196">
                  <c:v>31.05875</c:v>
                </c:pt>
                <c:pt idx="197">
                  <c:v>34.892499999999998</c:v>
                </c:pt>
                <c:pt idx="198">
                  <c:v>32.172916666666701</c:v>
                </c:pt>
                <c:pt idx="199">
                  <c:v>30.831666666666699</c:v>
                </c:pt>
                <c:pt idx="200">
                  <c:v>30.4545833333333</c:v>
                </c:pt>
                <c:pt idx="201">
                  <c:v>35.550833333333301</c:v>
                </c:pt>
                <c:pt idx="202">
                  <c:v>36.070416666666702</c:v>
                </c:pt>
                <c:pt idx="203">
                  <c:v>40.842916666666703</c:v>
                </c:pt>
                <c:pt idx="204">
                  <c:v>42.036666666666697</c:v>
                </c:pt>
                <c:pt idx="205">
                  <c:v>36.097916666666698</c:v>
                </c:pt>
                <c:pt idx="206">
                  <c:v>33.321666666666701</c:v>
                </c:pt>
                <c:pt idx="207">
                  <c:v>29.777916666666702</c:v>
                </c:pt>
                <c:pt idx="208">
                  <c:v>38.282499999999999</c:v>
                </c:pt>
                <c:pt idx="209">
                  <c:v>35.889166666666704</c:v>
                </c:pt>
                <c:pt idx="210">
                  <c:v>37.746666666666698</c:v>
                </c:pt>
                <c:pt idx="211">
                  <c:v>40.446249999999999</c:v>
                </c:pt>
                <c:pt idx="212">
                  <c:v>42.067083333333301</c:v>
                </c:pt>
                <c:pt idx="213">
                  <c:v>33.504166666666698</c:v>
                </c:pt>
                <c:pt idx="214">
                  <c:v>28.6429166666667</c:v>
                </c:pt>
                <c:pt idx="215">
                  <c:v>36.617083333333298</c:v>
                </c:pt>
                <c:pt idx="216">
                  <c:v>35.39875</c:v>
                </c:pt>
                <c:pt idx="217">
                  <c:v>36.433750000000003</c:v>
                </c:pt>
                <c:pt idx="218">
                  <c:v>37.362916666666699</c:v>
                </c:pt>
                <c:pt idx="219">
                  <c:v>38.595833333333303</c:v>
                </c:pt>
                <c:pt idx="220">
                  <c:v>36.912916666666703</c:v>
                </c:pt>
                <c:pt idx="221">
                  <c:v>34.652500000000003</c:v>
                </c:pt>
                <c:pt idx="222">
                  <c:v>38.089583333333302</c:v>
                </c:pt>
                <c:pt idx="223">
                  <c:v>38.880000000000003</c:v>
                </c:pt>
                <c:pt idx="224">
                  <c:v>39.27375</c:v>
                </c:pt>
                <c:pt idx="225">
                  <c:v>40.519583333333301</c:v>
                </c:pt>
                <c:pt idx="226">
                  <c:v>36.711666666666702</c:v>
                </c:pt>
                <c:pt idx="227">
                  <c:v>31.554166666666699</c:v>
                </c:pt>
                <c:pt idx="228">
                  <c:v>29.078333333333301</c:v>
                </c:pt>
                <c:pt idx="229">
                  <c:v>36.211666666666702</c:v>
                </c:pt>
                <c:pt idx="230">
                  <c:v>38.513750000000002</c:v>
                </c:pt>
                <c:pt idx="231">
                  <c:v>34.903750000000002</c:v>
                </c:pt>
                <c:pt idx="232">
                  <c:v>34.497500000000002</c:v>
                </c:pt>
                <c:pt idx="233">
                  <c:v>33.584583333333299</c:v>
                </c:pt>
                <c:pt idx="234">
                  <c:v>32.173749999999998</c:v>
                </c:pt>
                <c:pt idx="235">
                  <c:v>29.220416666666701</c:v>
                </c:pt>
                <c:pt idx="236">
                  <c:v>38.702083333333299</c:v>
                </c:pt>
                <c:pt idx="237">
                  <c:v>39.852083333333297</c:v>
                </c:pt>
                <c:pt idx="238">
                  <c:v>39.4925</c:v>
                </c:pt>
                <c:pt idx="239">
                  <c:v>46.245833333333302</c:v>
                </c:pt>
                <c:pt idx="240">
                  <c:v>39.800416666666699</c:v>
                </c:pt>
                <c:pt idx="241">
                  <c:v>30.958749999999998</c:v>
                </c:pt>
                <c:pt idx="242">
                  <c:v>33.747500000000002</c:v>
                </c:pt>
                <c:pt idx="243">
                  <c:v>42.006250000000001</c:v>
                </c:pt>
                <c:pt idx="244">
                  <c:v>46.012500000000003</c:v>
                </c:pt>
                <c:pt idx="245">
                  <c:v>44.202500000000001</c:v>
                </c:pt>
                <c:pt idx="246">
                  <c:v>46.155833333333298</c:v>
                </c:pt>
                <c:pt idx="247">
                  <c:v>43.973333333333301</c:v>
                </c:pt>
                <c:pt idx="248">
                  <c:v>35.202500000000001</c:v>
                </c:pt>
                <c:pt idx="249">
                  <c:v>31.673749999999998</c:v>
                </c:pt>
                <c:pt idx="250">
                  <c:v>39.5283333333333</c:v>
                </c:pt>
                <c:pt idx="251">
                  <c:v>41.535833333333301</c:v>
                </c:pt>
                <c:pt idx="252">
                  <c:v>46.079166666666701</c:v>
                </c:pt>
                <c:pt idx="253">
                  <c:v>45.097916666666698</c:v>
                </c:pt>
                <c:pt idx="254">
                  <c:v>46.962499999999999</c:v>
                </c:pt>
                <c:pt idx="255">
                  <c:v>40.386249999999997</c:v>
                </c:pt>
                <c:pt idx="256">
                  <c:v>35.060416666666697</c:v>
                </c:pt>
                <c:pt idx="257">
                  <c:v>43.491250000000001</c:v>
                </c:pt>
                <c:pt idx="258">
                  <c:v>48.902083333333302</c:v>
                </c:pt>
                <c:pt idx="259">
                  <c:v>51.048333333333296</c:v>
                </c:pt>
                <c:pt idx="260">
                  <c:v>47.106250000000003</c:v>
                </c:pt>
                <c:pt idx="261">
                  <c:v>43.383749999999999</c:v>
                </c:pt>
                <c:pt idx="262">
                  <c:v>39.337083333333297</c:v>
                </c:pt>
                <c:pt idx="263">
                  <c:v>39.173749999999998</c:v>
                </c:pt>
                <c:pt idx="264">
                  <c:v>49.256250000000001</c:v>
                </c:pt>
                <c:pt idx="265">
                  <c:v>50.6666666666667</c:v>
                </c:pt>
                <c:pt idx="266">
                  <c:v>44.976666666666702</c:v>
                </c:pt>
                <c:pt idx="267">
                  <c:v>39.716666666666697</c:v>
                </c:pt>
                <c:pt idx="268">
                  <c:v>26.885833333333299</c:v>
                </c:pt>
                <c:pt idx="269">
                  <c:v>29.2470833333333</c:v>
                </c:pt>
                <c:pt idx="270">
                  <c:v>24.722083333333298</c:v>
                </c:pt>
                <c:pt idx="271">
                  <c:v>41.432499999999997</c:v>
                </c:pt>
                <c:pt idx="272">
                  <c:v>48.348750000000003</c:v>
                </c:pt>
                <c:pt idx="273">
                  <c:v>49.146666666666697</c:v>
                </c:pt>
                <c:pt idx="274">
                  <c:v>41.476666666666702</c:v>
                </c:pt>
                <c:pt idx="275">
                  <c:v>24.795833333333299</c:v>
                </c:pt>
                <c:pt idx="276">
                  <c:v>19.133333333333301</c:v>
                </c:pt>
                <c:pt idx="277">
                  <c:v>14.3995833333333</c:v>
                </c:pt>
                <c:pt idx="278">
                  <c:v>35.123750000000001</c:v>
                </c:pt>
                <c:pt idx="279">
                  <c:v>40.998750000000001</c:v>
                </c:pt>
                <c:pt idx="280">
                  <c:v>43.0179166666667</c:v>
                </c:pt>
                <c:pt idx="281">
                  <c:v>43.954166666666701</c:v>
                </c:pt>
                <c:pt idx="282">
                  <c:v>44.389166666666704</c:v>
                </c:pt>
                <c:pt idx="283">
                  <c:v>32.4895833333333</c:v>
                </c:pt>
                <c:pt idx="284">
                  <c:v>27.844166666666698</c:v>
                </c:pt>
                <c:pt idx="285">
                  <c:v>38.375833333333297</c:v>
                </c:pt>
                <c:pt idx="286">
                  <c:v>40.466666666666697</c:v>
                </c:pt>
                <c:pt idx="287">
                  <c:v>36.734999999999999</c:v>
                </c:pt>
                <c:pt idx="288">
                  <c:v>39.334166666666697</c:v>
                </c:pt>
                <c:pt idx="289">
                  <c:v>43.325416666666698</c:v>
                </c:pt>
                <c:pt idx="290">
                  <c:v>42.365833333333299</c:v>
                </c:pt>
                <c:pt idx="291">
                  <c:v>40.256250000000001</c:v>
                </c:pt>
                <c:pt idx="292">
                  <c:v>35.710833333333298</c:v>
                </c:pt>
                <c:pt idx="293">
                  <c:v>36.033333333333303</c:v>
                </c:pt>
                <c:pt idx="294">
                  <c:v>36.58</c:v>
                </c:pt>
                <c:pt idx="295">
                  <c:v>45.221249999999998</c:v>
                </c:pt>
                <c:pt idx="296">
                  <c:v>45.19</c:v>
                </c:pt>
                <c:pt idx="297">
                  <c:v>32.254583333333301</c:v>
                </c:pt>
                <c:pt idx="298">
                  <c:v>14.779199999999999</c:v>
                </c:pt>
                <c:pt idx="299">
                  <c:v>34.430416666666702</c:v>
                </c:pt>
                <c:pt idx="300">
                  <c:v>39.951666666666704</c:v>
                </c:pt>
                <c:pt idx="301">
                  <c:v>43.3616666666667</c:v>
                </c:pt>
                <c:pt idx="302">
                  <c:v>44.942500000000003</c:v>
                </c:pt>
                <c:pt idx="303">
                  <c:v>41.58</c:v>
                </c:pt>
                <c:pt idx="304">
                  <c:v>35.770416666666698</c:v>
                </c:pt>
                <c:pt idx="305">
                  <c:v>27.2158333333333</c:v>
                </c:pt>
                <c:pt idx="306">
                  <c:v>40.893749999999997</c:v>
                </c:pt>
                <c:pt idx="307">
                  <c:v>39.023333333333298</c:v>
                </c:pt>
                <c:pt idx="308">
                  <c:v>38.795000000000002</c:v>
                </c:pt>
                <c:pt idx="309">
                  <c:v>33.987083333333302</c:v>
                </c:pt>
                <c:pt idx="310">
                  <c:v>34.979583333333302</c:v>
                </c:pt>
                <c:pt idx="311">
                  <c:v>33.529583333333299</c:v>
                </c:pt>
                <c:pt idx="312">
                  <c:v>34.644166666666699</c:v>
                </c:pt>
                <c:pt idx="313">
                  <c:v>45.620833333333302</c:v>
                </c:pt>
                <c:pt idx="314">
                  <c:v>50.672083333333298</c:v>
                </c:pt>
                <c:pt idx="315">
                  <c:v>43.3</c:v>
                </c:pt>
                <c:pt idx="316">
                  <c:v>45.3466666666667</c:v>
                </c:pt>
                <c:pt idx="317">
                  <c:v>44.515000000000001</c:v>
                </c:pt>
                <c:pt idx="318">
                  <c:v>38.112916666666699</c:v>
                </c:pt>
                <c:pt idx="319">
                  <c:v>24.1391666666667</c:v>
                </c:pt>
                <c:pt idx="320">
                  <c:v>42.47625</c:v>
                </c:pt>
                <c:pt idx="321">
                  <c:v>44.746250000000003</c:v>
                </c:pt>
                <c:pt idx="322">
                  <c:v>42.459166666666697</c:v>
                </c:pt>
                <c:pt idx="323">
                  <c:v>39.079583333333296</c:v>
                </c:pt>
                <c:pt idx="324">
                  <c:v>41.301250000000003</c:v>
                </c:pt>
                <c:pt idx="325">
                  <c:v>40.25</c:v>
                </c:pt>
                <c:pt idx="326">
                  <c:v>42.000416666666702</c:v>
                </c:pt>
                <c:pt idx="327">
                  <c:v>50.51</c:v>
                </c:pt>
                <c:pt idx="328">
                  <c:v>46.68</c:v>
                </c:pt>
                <c:pt idx="329">
                  <c:v>47.341666666666697</c:v>
                </c:pt>
                <c:pt idx="330">
                  <c:v>48.162916666666703</c:v>
                </c:pt>
                <c:pt idx="331">
                  <c:v>52.558333333333302</c:v>
                </c:pt>
                <c:pt idx="332">
                  <c:v>48.070416666666702</c:v>
                </c:pt>
                <c:pt idx="333">
                  <c:v>45.442500000000003</c:v>
                </c:pt>
                <c:pt idx="334">
                  <c:v>52.230416666666699</c:v>
                </c:pt>
                <c:pt idx="335">
                  <c:v>50.364166666666698</c:v>
                </c:pt>
                <c:pt idx="336">
                  <c:v>49.462499999999999</c:v>
                </c:pt>
                <c:pt idx="337">
                  <c:v>49.490416666666697</c:v>
                </c:pt>
                <c:pt idx="338">
                  <c:v>43.359583333333298</c:v>
                </c:pt>
                <c:pt idx="339">
                  <c:v>45.214583333333302</c:v>
                </c:pt>
                <c:pt idx="340">
                  <c:v>39.985833333333296</c:v>
                </c:pt>
                <c:pt idx="341">
                  <c:v>38.015833333333298</c:v>
                </c:pt>
                <c:pt idx="342">
                  <c:v>27.4829166666667</c:v>
                </c:pt>
                <c:pt idx="343">
                  <c:v>47.516666666666701</c:v>
                </c:pt>
                <c:pt idx="344">
                  <c:v>43.417083333333302</c:v>
                </c:pt>
                <c:pt idx="345">
                  <c:v>37.246666666666698</c:v>
                </c:pt>
                <c:pt idx="346">
                  <c:v>36.266249999999999</c:v>
                </c:pt>
                <c:pt idx="347">
                  <c:v>43.192500000000003</c:v>
                </c:pt>
                <c:pt idx="348">
                  <c:v>46.494583333333303</c:v>
                </c:pt>
                <c:pt idx="349">
                  <c:v>48.917499999999997</c:v>
                </c:pt>
                <c:pt idx="350">
                  <c:v>49.344166666666702</c:v>
                </c:pt>
                <c:pt idx="351">
                  <c:v>56.871666666666698</c:v>
                </c:pt>
                <c:pt idx="352">
                  <c:v>49.110833333333296</c:v>
                </c:pt>
                <c:pt idx="353">
                  <c:v>44.262500000000003</c:v>
                </c:pt>
                <c:pt idx="354">
                  <c:v>43.421666666666702</c:v>
                </c:pt>
                <c:pt idx="355">
                  <c:v>46.7870833333333</c:v>
                </c:pt>
                <c:pt idx="356">
                  <c:v>46.709583333333299</c:v>
                </c:pt>
                <c:pt idx="357">
                  <c:v>46.297499999999999</c:v>
                </c:pt>
                <c:pt idx="358">
                  <c:v>39.939166666666701</c:v>
                </c:pt>
                <c:pt idx="359">
                  <c:v>16.035833333333301</c:v>
                </c:pt>
                <c:pt idx="360">
                  <c:v>32.864166666666698</c:v>
                </c:pt>
                <c:pt idx="361">
                  <c:v>26.504999999999999</c:v>
                </c:pt>
                <c:pt idx="362">
                  <c:v>20.0408333333333</c:v>
                </c:pt>
                <c:pt idx="363">
                  <c:v>38.661666666666697</c:v>
                </c:pt>
                <c:pt idx="364">
                  <c:v>48.984583333333298</c:v>
                </c:pt>
                <c:pt idx="365">
                  <c:v>48.66</c:v>
                </c:pt>
              </c:numCache>
            </c:numRef>
          </c:val>
          <c:smooth val="0"/>
          <c:extLst>
            <c:ext xmlns:c16="http://schemas.microsoft.com/office/drawing/2014/chart" uri="{C3380CC4-5D6E-409C-BE32-E72D297353CC}">
              <c16:uniqueId val="{00000000-2B53-4FDB-B903-57553C49BDE6}"/>
            </c:ext>
          </c:extLst>
        </c:ser>
        <c:dLbls>
          <c:showLegendKey val="0"/>
          <c:showVal val="0"/>
          <c:showCatName val="0"/>
          <c:showSerName val="0"/>
          <c:showPercent val="0"/>
          <c:showBubbleSize val="0"/>
        </c:dLbls>
        <c:marker val="1"/>
        <c:smooth val="0"/>
        <c:axId val="377136376"/>
        <c:axId val="376432160"/>
      </c:lineChart>
      <c:lineChart>
        <c:grouping val="standard"/>
        <c:varyColors val="0"/>
        <c:ser>
          <c:idx val="0"/>
          <c:order val="0"/>
          <c:tx>
            <c:strRef>
              <c:f>'Data 2'!$D$246:$D$247</c:f>
              <c:strCache>
                <c:ptCount val="2"/>
                <c:pt idx="0">
                  <c:v>Energía diaria (GWh)</c:v>
                </c:pt>
              </c:strCache>
            </c:strRef>
          </c:tx>
          <c:spPr>
            <a:ln w="12700">
              <a:solidFill>
                <a:srgbClr val="7030A0"/>
              </a:solidFill>
              <a:prstDash val="solid"/>
            </a:ln>
          </c:spPr>
          <c:marker>
            <c:symbol val="none"/>
          </c:marker>
          <c:cat>
            <c:numRef>
              <c:f>'Data 2'!$C$248:$C$613</c:f>
              <c:numCache>
                <c:formatCode>m/d/yyyy</c:formatCode>
                <c:ptCount val="366"/>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pt idx="31">
                  <c:v>43862</c:v>
                </c:pt>
                <c:pt idx="32">
                  <c:v>43863</c:v>
                </c:pt>
                <c:pt idx="33">
                  <c:v>43864</c:v>
                </c:pt>
                <c:pt idx="34">
                  <c:v>43865</c:v>
                </c:pt>
                <c:pt idx="35">
                  <c:v>43866</c:v>
                </c:pt>
                <c:pt idx="36">
                  <c:v>43867</c:v>
                </c:pt>
                <c:pt idx="37">
                  <c:v>43868</c:v>
                </c:pt>
                <c:pt idx="38">
                  <c:v>43869</c:v>
                </c:pt>
                <c:pt idx="39">
                  <c:v>43870</c:v>
                </c:pt>
                <c:pt idx="40">
                  <c:v>43871</c:v>
                </c:pt>
                <c:pt idx="41">
                  <c:v>43872</c:v>
                </c:pt>
                <c:pt idx="42">
                  <c:v>43873</c:v>
                </c:pt>
                <c:pt idx="43">
                  <c:v>43874</c:v>
                </c:pt>
                <c:pt idx="44">
                  <c:v>43875</c:v>
                </c:pt>
                <c:pt idx="45">
                  <c:v>43876</c:v>
                </c:pt>
                <c:pt idx="46">
                  <c:v>43877</c:v>
                </c:pt>
                <c:pt idx="47">
                  <c:v>43878</c:v>
                </c:pt>
                <c:pt idx="48">
                  <c:v>43879</c:v>
                </c:pt>
                <c:pt idx="49">
                  <c:v>43880</c:v>
                </c:pt>
                <c:pt idx="50">
                  <c:v>43881</c:v>
                </c:pt>
                <c:pt idx="51">
                  <c:v>43882</c:v>
                </c:pt>
                <c:pt idx="52">
                  <c:v>43883</c:v>
                </c:pt>
                <c:pt idx="53">
                  <c:v>43884</c:v>
                </c:pt>
                <c:pt idx="54">
                  <c:v>43885</c:v>
                </c:pt>
                <c:pt idx="55">
                  <c:v>43886</c:v>
                </c:pt>
                <c:pt idx="56">
                  <c:v>43887</c:v>
                </c:pt>
                <c:pt idx="57">
                  <c:v>43888</c:v>
                </c:pt>
                <c:pt idx="58">
                  <c:v>43889</c:v>
                </c:pt>
                <c:pt idx="59">
                  <c:v>43890</c:v>
                </c:pt>
                <c:pt idx="60">
                  <c:v>43891</c:v>
                </c:pt>
                <c:pt idx="61">
                  <c:v>43892</c:v>
                </c:pt>
                <c:pt idx="62">
                  <c:v>43893</c:v>
                </c:pt>
                <c:pt idx="63">
                  <c:v>43894</c:v>
                </c:pt>
                <c:pt idx="64">
                  <c:v>43895</c:v>
                </c:pt>
                <c:pt idx="65">
                  <c:v>43896</c:v>
                </c:pt>
                <c:pt idx="66">
                  <c:v>43897</c:v>
                </c:pt>
                <c:pt idx="67">
                  <c:v>43898</c:v>
                </c:pt>
                <c:pt idx="68">
                  <c:v>43899</c:v>
                </c:pt>
                <c:pt idx="69">
                  <c:v>43900</c:v>
                </c:pt>
                <c:pt idx="70">
                  <c:v>43901</c:v>
                </c:pt>
                <c:pt idx="71">
                  <c:v>43902</c:v>
                </c:pt>
                <c:pt idx="72">
                  <c:v>43903</c:v>
                </c:pt>
                <c:pt idx="73">
                  <c:v>43904</c:v>
                </c:pt>
                <c:pt idx="74">
                  <c:v>43905</c:v>
                </c:pt>
                <c:pt idx="75">
                  <c:v>43906</c:v>
                </c:pt>
                <c:pt idx="76">
                  <c:v>43907</c:v>
                </c:pt>
                <c:pt idx="77">
                  <c:v>43908</c:v>
                </c:pt>
                <c:pt idx="78">
                  <c:v>43909</c:v>
                </c:pt>
                <c:pt idx="79">
                  <c:v>43910</c:v>
                </c:pt>
                <c:pt idx="80">
                  <c:v>43911</c:v>
                </c:pt>
                <c:pt idx="81">
                  <c:v>43912</c:v>
                </c:pt>
                <c:pt idx="82">
                  <c:v>43913</c:v>
                </c:pt>
                <c:pt idx="83">
                  <c:v>43914</c:v>
                </c:pt>
                <c:pt idx="84">
                  <c:v>43915</c:v>
                </c:pt>
                <c:pt idx="85">
                  <c:v>43916</c:v>
                </c:pt>
                <c:pt idx="86">
                  <c:v>43917</c:v>
                </c:pt>
                <c:pt idx="87">
                  <c:v>43918</c:v>
                </c:pt>
                <c:pt idx="88">
                  <c:v>43919</c:v>
                </c:pt>
                <c:pt idx="89">
                  <c:v>43920</c:v>
                </c:pt>
                <c:pt idx="90">
                  <c:v>43921</c:v>
                </c:pt>
                <c:pt idx="91">
                  <c:v>43922</c:v>
                </c:pt>
                <c:pt idx="92">
                  <c:v>43923</c:v>
                </c:pt>
                <c:pt idx="93">
                  <c:v>43924</c:v>
                </c:pt>
                <c:pt idx="94">
                  <c:v>43925</c:v>
                </c:pt>
                <c:pt idx="95">
                  <c:v>43926</c:v>
                </c:pt>
                <c:pt idx="96">
                  <c:v>43927</c:v>
                </c:pt>
                <c:pt idx="97">
                  <c:v>43928</c:v>
                </c:pt>
                <c:pt idx="98">
                  <c:v>43929</c:v>
                </c:pt>
                <c:pt idx="99">
                  <c:v>43930</c:v>
                </c:pt>
                <c:pt idx="100">
                  <c:v>43931</c:v>
                </c:pt>
                <c:pt idx="101">
                  <c:v>43932</c:v>
                </c:pt>
                <c:pt idx="102">
                  <c:v>43933</c:v>
                </c:pt>
                <c:pt idx="103">
                  <c:v>43934</c:v>
                </c:pt>
                <c:pt idx="104">
                  <c:v>43935</c:v>
                </c:pt>
                <c:pt idx="105">
                  <c:v>43936</c:v>
                </c:pt>
                <c:pt idx="106">
                  <c:v>43937</c:v>
                </c:pt>
                <c:pt idx="107">
                  <c:v>43938</c:v>
                </c:pt>
                <c:pt idx="108">
                  <c:v>43939</c:v>
                </c:pt>
                <c:pt idx="109">
                  <c:v>43940</c:v>
                </c:pt>
                <c:pt idx="110">
                  <c:v>43941</c:v>
                </c:pt>
                <c:pt idx="111">
                  <c:v>43942</c:v>
                </c:pt>
                <c:pt idx="112">
                  <c:v>43943</c:v>
                </c:pt>
                <c:pt idx="113">
                  <c:v>43944</c:v>
                </c:pt>
                <c:pt idx="114">
                  <c:v>43945</c:v>
                </c:pt>
                <c:pt idx="115">
                  <c:v>43946</c:v>
                </c:pt>
                <c:pt idx="116">
                  <c:v>43947</c:v>
                </c:pt>
                <c:pt idx="117">
                  <c:v>43948</c:v>
                </c:pt>
                <c:pt idx="118">
                  <c:v>43949</c:v>
                </c:pt>
                <c:pt idx="119">
                  <c:v>43950</c:v>
                </c:pt>
                <c:pt idx="120">
                  <c:v>43951</c:v>
                </c:pt>
                <c:pt idx="121">
                  <c:v>43952</c:v>
                </c:pt>
                <c:pt idx="122">
                  <c:v>43953</c:v>
                </c:pt>
                <c:pt idx="123">
                  <c:v>43954</c:v>
                </c:pt>
                <c:pt idx="124">
                  <c:v>43955</c:v>
                </c:pt>
                <c:pt idx="125">
                  <c:v>43956</c:v>
                </c:pt>
                <c:pt idx="126">
                  <c:v>43957</c:v>
                </c:pt>
                <c:pt idx="127">
                  <c:v>43958</c:v>
                </c:pt>
                <c:pt idx="128">
                  <c:v>43959</c:v>
                </c:pt>
                <c:pt idx="129">
                  <c:v>43960</c:v>
                </c:pt>
                <c:pt idx="130">
                  <c:v>43961</c:v>
                </c:pt>
                <c:pt idx="131">
                  <c:v>43962</c:v>
                </c:pt>
                <c:pt idx="132">
                  <c:v>43963</c:v>
                </c:pt>
                <c:pt idx="133">
                  <c:v>43964</c:v>
                </c:pt>
                <c:pt idx="134">
                  <c:v>43965</c:v>
                </c:pt>
                <c:pt idx="135">
                  <c:v>43966</c:v>
                </c:pt>
                <c:pt idx="136">
                  <c:v>43967</c:v>
                </c:pt>
                <c:pt idx="137">
                  <c:v>43968</c:v>
                </c:pt>
                <c:pt idx="138">
                  <c:v>43969</c:v>
                </c:pt>
                <c:pt idx="139">
                  <c:v>43970</c:v>
                </c:pt>
                <c:pt idx="140">
                  <c:v>43971</c:v>
                </c:pt>
                <c:pt idx="141">
                  <c:v>43972</c:v>
                </c:pt>
                <c:pt idx="142">
                  <c:v>43973</c:v>
                </c:pt>
                <c:pt idx="143">
                  <c:v>43974</c:v>
                </c:pt>
                <c:pt idx="144">
                  <c:v>43975</c:v>
                </c:pt>
                <c:pt idx="145">
                  <c:v>43976</c:v>
                </c:pt>
                <c:pt idx="146">
                  <c:v>43977</c:v>
                </c:pt>
                <c:pt idx="147">
                  <c:v>43978</c:v>
                </c:pt>
                <c:pt idx="148">
                  <c:v>43979</c:v>
                </c:pt>
                <c:pt idx="149">
                  <c:v>43980</c:v>
                </c:pt>
                <c:pt idx="150">
                  <c:v>43981</c:v>
                </c:pt>
                <c:pt idx="151">
                  <c:v>43982</c:v>
                </c:pt>
                <c:pt idx="152">
                  <c:v>43983</c:v>
                </c:pt>
                <c:pt idx="153">
                  <c:v>43984</c:v>
                </c:pt>
                <c:pt idx="154">
                  <c:v>43985</c:v>
                </c:pt>
                <c:pt idx="155">
                  <c:v>43986</c:v>
                </c:pt>
                <c:pt idx="156">
                  <c:v>43987</c:v>
                </c:pt>
                <c:pt idx="157">
                  <c:v>43988</c:v>
                </c:pt>
                <c:pt idx="158">
                  <c:v>43989</c:v>
                </c:pt>
                <c:pt idx="159">
                  <c:v>43990</c:v>
                </c:pt>
                <c:pt idx="160">
                  <c:v>43991</c:v>
                </c:pt>
                <c:pt idx="161">
                  <c:v>43992</c:v>
                </c:pt>
                <c:pt idx="162">
                  <c:v>43993</c:v>
                </c:pt>
                <c:pt idx="163">
                  <c:v>43994</c:v>
                </c:pt>
                <c:pt idx="164">
                  <c:v>43995</c:v>
                </c:pt>
                <c:pt idx="165">
                  <c:v>43996</c:v>
                </c:pt>
                <c:pt idx="166">
                  <c:v>43997</c:v>
                </c:pt>
                <c:pt idx="167">
                  <c:v>43998</c:v>
                </c:pt>
                <c:pt idx="168">
                  <c:v>43999</c:v>
                </c:pt>
                <c:pt idx="169">
                  <c:v>44000</c:v>
                </c:pt>
                <c:pt idx="170">
                  <c:v>44001</c:v>
                </c:pt>
                <c:pt idx="171">
                  <c:v>44002</c:v>
                </c:pt>
                <c:pt idx="172">
                  <c:v>44003</c:v>
                </c:pt>
                <c:pt idx="173">
                  <c:v>44004</c:v>
                </c:pt>
                <c:pt idx="174">
                  <c:v>44005</c:v>
                </c:pt>
                <c:pt idx="175">
                  <c:v>44006</c:v>
                </c:pt>
                <c:pt idx="176">
                  <c:v>44007</c:v>
                </c:pt>
                <c:pt idx="177">
                  <c:v>44008</c:v>
                </c:pt>
                <c:pt idx="178">
                  <c:v>44009</c:v>
                </c:pt>
                <c:pt idx="179">
                  <c:v>44010</c:v>
                </c:pt>
                <c:pt idx="180">
                  <c:v>44011</c:v>
                </c:pt>
                <c:pt idx="181">
                  <c:v>44012</c:v>
                </c:pt>
                <c:pt idx="182">
                  <c:v>44013</c:v>
                </c:pt>
                <c:pt idx="183">
                  <c:v>44014</c:v>
                </c:pt>
                <c:pt idx="184">
                  <c:v>44015</c:v>
                </c:pt>
                <c:pt idx="185">
                  <c:v>44016</c:v>
                </c:pt>
                <c:pt idx="186">
                  <c:v>44017</c:v>
                </c:pt>
                <c:pt idx="187">
                  <c:v>44018</c:v>
                </c:pt>
                <c:pt idx="188">
                  <c:v>44019</c:v>
                </c:pt>
                <c:pt idx="189">
                  <c:v>44020</c:v>
                </c:pt>
                <c:pt idx="190">
                  <c:v>44021</c:v>
                </c:pt>
                <c:pt idx="191">
                  <c:v>44022</c:v>
                </c:pt>
                <c:pt idx="192">
                  <c:v>44023</c:v>
                </c:pt>
                <c:pt idx="193">
                  <c:v>44024</c:v>
                </c:pt>
                <c:pt idx="194">
                  <c:v>44025</c:v>
                </c:pt>
                <c:pt idx="195">
                  <c:v>44026</c:v>
                </c:pt>
                <c:pt idx="196">
                  <c:v>44027</c:v>
                </c:pt>
                <c:pt idx="197">
                  <c:v>44028</c:v>
                </c:pt>
                <c:pt idx="198">
                  <c:v>44029</c:v>
                </c:pt>
                <c:pt idx="199">
                  <c:v>44030</c:v>
                </c:pt>
                <c:pt idx="200">
                  <c:v>44031</c:v>
                </c:pt>
                <c:pt idx="201">
                  <c:v>44032</c:v>
                </c:pt>
                <c:pt idx="202">
                  <c:v>44033</c:v>
                </c:pt>
                <c:pt idx="203">
                  <c:v>44034</c:v>
                </c:pt>
                <c:pt idx="204">
                  <c:v>44035</c:v>
                </c:pt>
                <c:pt idx="205">
                  <c:v>44036</c:v>
                </c:pt>
                <c:pt idx="206">
                  <c:v>44037</c:v>
                </c:pt>
                <c:pt idx="207">
                  <c:v>44038</c:v>
                </c:pt>
                <c:pt idx="208">
                  <c:v>44039</c:v>
                </c:pt>
                <c:pt idx="209">
                  <c:v>44040</c:v>
                </c:pt>
                <c:pt idx="210">
                  <c:v>44041</c:v>
                </c:pt>
                <c:pt idx="211">
                  <c:v>44042</c:v>
                </c:pt>
                <c:pt idx="212">
                  <c:v>44043</c:v>
                </c:pt>
                <c:pt idx="213">
                  <c:v>44044</c:v>
                </c:pt>
                <c:pt idx="214">
                  <c:v>44045</c:v>
                </c:pt>
                <c:pt idx="215">
                  <c:v>44046</c:v>
                </c:pt>
                <c:pt idx="216">
                  <c:v>44047</c:v>
                </c:pt>
                <c:pt idx="217">
                  <c:v>44048</c:v>
                </c:pt>
                <c:pt idx="218">
                  <c:v>44049</c:v>
                </c:pt>
                <c:pt idx="219">
                  <c:v>44050</c:v>
                </c:pt>
                <c:pt idx="220">
                  <c:v>44051</c:v>
                </c:pt>
                <c:pt idx="221">
                  <c:v>44052</c:v>
                </c:pt>
                <c:pt idx="222">
                  <c:v>44053</c:v>
                </c:pt>
                <c:pt idx="223">
                  <c:v>44054</c:v>
                </c:pt>
                <c:pt idx="224">
                  <c:v>44055</c:v>
                </c:pt>
                <c:pt idx="225">
                  <c:v>44056</c:v>
                </c:pt>
                <c:pt idx="226">
                  <c:v>44057</c:v>
                </c:pt>
                <c:pt idx="227">
                  <c:v>44058</c:v>
                </c:pt>
                <c:pt idx="228">
                  <c:v>44059</c:v>
                </c:pt>
                <c:pt idx="229">
                  <c:v>44060</c:v>
                </c:pt>
                <c:pt idx="230">
                  <c:v>44061</c:v>
                </c:pt>
                <c:pt idx="231">
                  <c:v>44062</c:v>
                </c:pt>
                <c:pt idx="232">
                  <c:v>44063</c:v>
                </c:pt>
                <c:pt idx="233">
                  <c:v>44064</c:v>
                </c:pt>
                <c:pt idx="234">
                  <c:v>44065</c:v>
                </c:pt>
                <c:pt idx="235">
                  <c:v>44066</c:v>
                </c:pt>
                <c:pt idx="236">
                  <c:v>44067</c:v>
                </c:pt>
                <c:pt idx="237">
                  <c:v>44068</c:v>
                </c:pt>
                <c:pt idx="238">
                  <c:v>44069</c:v>
                </c:pt>
                <c:pt idx="239">
                  <c:v>44070</c:v>
                </c:pt>
                <c:pt idx="240">
                  <c:v>44071</c:v>
                </c:pt>
                <c:pt idx="241">
                  <c:v>44072</c:v>
                </c:pt>
                <c:pt idx="242">
                  <c:v>44073</c:v>
                </c:pt>
                <c:pt idx="243">
                  <c:v>44074</c:v>
                </c:pt>
                <c:pt idx="244">
                  <c:v>44075</c:v>
                </c:pt>
                <c:pt idx="245">
                  <c:v>44076</c:v>
                </c:pt>
                <c:pt idx="246">
                  <c:v>44077</c:v>
                </c:pt>
                <c:pt idx="247">
                  <c:v>44078</c:v>
                </c:pt>
                <c:pt idx="248">
                  <c:v>44079</c:v>
                </c:pt>
                <c:pt idx="249">
                  <c:v>44080</c:v>
                </c:pt>
                <c:pt idx="250">
                  <c:v>44081</c:v>
                </c:pt>
                <c:pt idx="251">
                  <c:v>44082</c:v>
                </c:pt>
                <c:pt idx="252">
                  <c:v>44083</c:v>
                </c:pt>
                <c:pt idx="253">
                  <c:v>44084</c:v>
                </c:pt>
                <c:pt idx="254">
                  <c:v>44085</c:v>
                </c:pt>
                <c:pt idx="255">
                  <c:v>44086</c:v>
                </c:pt>
                <c:pt idx="256">
                  <c:v>44087</c:v>
                </c:pt>
                <c:pt idx="257">
                  <c:v>44088</c:v>
                </c:pt>
                <c:pt idx="258">
                  <c:v>44089</c:v>
                </c:pt>
                <c:pt idx="259">
                  <c:v>44090</c:v>
                </c:pt>
                <c:pt idx="260">
                  <c:v>44091</c:v>
                </c:pt>
                <c:pt idx="261">
                  <c:v>44092</c:v>
                </c:pt>
                <c:pt idx="262">
                  <c:v>44093</c:v>
                </c:pt>
                <c:pt idx="263">
                  <c:v>44094</c:v>
                </c:pt>
                <c:pt idx="264">
                  <c:v>44095</c:v>
                </c:pt>
                <c:pt idx="265">
                  <c:v>44096</c:v>
                </c:pt>
                <c:pt idx="266">
                  <c:v>44097</c:v>
                </c:pt>
                <c:pt idx="267">
                  <c:v>44098</c:v>
                </c:pt>
                <c:pt idx="268">
                  <c:v>44099</c:v>
                </c:pt>
                <c:pt idx="269">
                  <c:v>44100</c:v>
                </c:pt>
                <c:pt idx="270">
                  <c:v>44101</c:v>
                </c:pt>
                <c:pt idx="271">
                  <c:v>44102</c:v>
                </c:pt>
                <c:pt idx="272">
                  <c:v>44103</c:v>
                </c:pt>
                <c:pt idx="273">
                  <c:v>44104</c:v>
                </c:pt>
                <c:pt idx="274">
                  <c:v>44105</c:v>
                </c:pt>
                <c:pt idx="275">
                  <c:v>44106</c:v>
                </c:pt>
                <c:pt idx="276">
                  <c:v>44107</c:v>
                </c:pt>
                <c:pt idx="277">
                  <c:v>44108</c:v>
                </c:pt>
                <c:pt idx="278">
                  <c:v>44109</c:v>
                </c:pt>
                <c:pt idx="279">
                  <c:v>44110</c:v>
                </c:pt>
                <c:pt idx="280">
                  <c:v>44111</c:v>
                </c:pt>
                <c:pt idx="281">
                  <c:v>44112</c:v>
                </c:pt>
                <c:pt idx="282">
                  <c:v>44113</c:v>
                </c:pt>
                <c:pt idx="283">
                  <c:v>44114</c:v>
                </c:pt>
                <c:pt idx="284">
                  <c:v>44115</c:v>
                </c:pt>
                <c:pt idx="285">
                  <c:v>44116</c:v>
                </c:pt>
                <c:pt idx="286">
                  <c:v>44117</c:v>
                </c:pt>
                <c:pt idx="287">
                  <c:v>44118</c:v>
                </c:pt>
                <c:pt idx="288">
                  <c:v>44119</c:v>
                </c:pt>
                <c:pt idx="289">
                  <c:v>44120</c:v>
                </c:pt>
                <c:pt idx="290">
                  <c:v>44121</c:v>
                </c:pt>
                <c:pt idx="291">
                  <c:v>44122</c:v>
                </c:pt>
                <c:pt idx="292">
                  <c:v>44123</c:v>
                </c:pt>
                <c:pt idx="293">
                  <c:v>44124</c:v>
                </c:pt>
                <c:pt idx="294">
                  <c:v>44125</c:v>
                </c:pt>
                <c:pt idx="295">
                  <c:v>44126</c:v>
                </c:pt>
                <c:pt idx="296">
                  <c:v>44127</c:v>
                </c:pt>
                <c:pt idx="297">
                  <c:v>44128</c:v>
                </c:pt>
                <c:pt idx="298">
                  <c:v>44129</c:v>
                </c:pt>
                <c:pt idx="299">
                  <c:v>44130</c:v>
                </c:pt>
                <c:pt idx="300">
                  <c:v>44131</c:v>
                </c:pt>
                <c:pt idx="301">
                  <c:v>44132</c:v>
                </c:pt>
                <c:pt idx="302">
                  <c:v>44133</c:v>
                </c:pt>
                <c:pt idx="303">
                  <c:v>44134</c:v>
                </c:pt>
                <c:pt idx="304">
                  <c:v>44135</c:v>
                </c:pt>
                <c:pt idx="305">
                  <c:v>44136</c:v>
                </c:pt>
                <c:pt idx="306">
                  <c:v>44137</c:v>
                </c:pt>
                <c:pt idx="307">
                  <c:v>44138</c:v>
                </c:pt>
                <c:pt idx="308">
                  <c:v>44139</c:v>
                </c:pt>
                <c:pt idx="309">
                  <c:v>44140</c:v>
                </c:pt>
                <c:pt idx="310">
                  <c:v>44141</c:v>
                </c:pt>
                <c:pt idx="311">
                  <c:v>44142</c:v>
                </c:pt>
                <c:pt idx="312">
                  <c:v>44143</c:v>
                </c:pt>
                <c:pt idx="313">
                  <c:v>44144</c:v>
                </c:pt>
                <c:pt idx="314">
                  <c:v>44145</c:v>
                </c:pt>
                <c:pt idx="315">
                  <c:v>44146</c:v>
                </c:pt>
                <c:pt idx="316">
                  <c:v>44147</c:v>
                </c:pt>
                <c:pt idx="317">
                  <c:v>44148</c:v>
                </c:pt>
                <c:pt idx="318">
                  <c:v>44149</c:v>
                </c:pt>
                <c:pt idx="319">
                  <c:v>44150</c:v>
                </c:pt>
                <c:pt idx="320">
                  <c:v>44151</c:v>
                </c:pt>
                <c:pt idx="321">
                  <c:v>44152</c:v>
                </c:pt>
                <c:pt idx="322">
                  <c:v>44153</c:v>
                </c:pt>
                <c:pt idx="323">
                  <c:v>44154</c:v>
                </c:pt>
                <c:pt idx="324">
                  <c:v>44155</c:v>
                </c:pt>
                <c:pt idx="325">
                  <c:v>44156</c:v>
                </c:pt>
                <c:pt idx="326">
                  <c:v>44157</c:v>
                </c:pt>
                <c:pt idx="327">
                  <c:v>44158</c:v>
                </c:pt>
                <c:pt idx="328">
                  <c:v>44159</c:v>
                </c:pt>
                <c:pt idx="329">
                  <c:v>44160</c:v>
                </c:pt>
                <c:pt idx="330">
                  <c:v>44161</c:v>
                </c:pt>
                <c:pt idx="331">
                  <c:v>44162</c:v>
                </c:pt>
                <c:pt idx="332">
                  <c:v>44163</c:v>
                </c:pt>
                <c:pt idx="333">
                  <c:v>44164</c:v>
                </c:pt>
                <c:pt idx="334">
                  <c:v>44165</c:v>
                </c:pt>
                <c:pt idx="335">
                  <c:v>44166</c:v>
                </c:pt>
                <c:pt idx="336">
                  <c:v>44167</c:v>
                </c:pt>
                <c:pt idx="337">
                  <c:v>44168</c:v>
                </c:pt>
                <c:pt idx="338">
                  <c:v>44169</c:v>
                </c:pt>
                <c:pt idx="339">
                  <c:v>44170</c:v>
                </c:pt>
                <c:pt idx="340">
                  <c:v>44171</c:v>
                </c:pt>
                <c:pt idx="341">
                  <c:v>44172</c:v>
                </c:pt>
                <c:pt idx="342">
                  <c:v>44173</c:v>
                </c:pt>
                <c:pt idx="343">
                  <c:v>44174</c:v>
                </c:pt>
                <c:pt idx="344">
                  <c:v>44175</c:v>
                </c:pt>
                <c:pt idx="345">
                  <c:v>44176</c:v>
                </c:pt>
                <c:pt idx="346">
                  <c:v>44177</c:v>
                </c:pt>
                <c:pt idx="347">
                  <c:v>44178</c:v>
                </c:pt>
                <c:pt idx="348">
                  <c:v>44179</c:v>
                </c:pt>
                <c:pt idx="349">
                  <c:v>44180</c:v>
                </c:pt>
                <c:pt idx="350">
                  <c:v>44181</c:v>
                </c:pt>
                <c:pt idx="351">
                  <c:v>44182</c:v>
                </c:pt>
                <c:pt idx="352">
                  <c:v>44183</c:v>
                </c:pt>
                <c:pt idx="353">
                  <c:v>44184</c:v>
                </c:pt>
                <c:pt idx="354">
                  <c:v>44185</c:v>
                </c:pt>
                <c:pt idx="355">
                  <c:v>44186</c:v>
                </c:pt>
                <c:pt idx="356">
                  <c:v>44187</c:v>
                </c:pt>
                <c:pt idx="357">
                  <c:v>44188</c:v>
                </c:pt>
                <c:pt idx="358">
                  <c:v>44189</c:v>
                </c:pt>
                <c:pt idx="359">
                  <c:v>44190</c:v>
                </c:pt>
                <c:pt idx="360">
                  <c:v>44191</c:v>
                </c:pt>
                <c:pt idx="361">
                  <c:v>44192</c:v>
                </c:pt>
                <c:pt idx="362">
                  <c:v>44193</c:v>
                </c:pt>
                <c:pt idx="363">
                  <c:v>44194</c:v>
                </c:pt>
                <c:pt idx="364">
                  <c:v>44195</c:v>
                </c:pt>
                <c:pt idx="365">
                  <c:v>44196</c:v>
                </c:pt>
              </c:numCache>
            </c:numRef>
          </c:cat>
          <c:val>
            <c:numRef>
              <c:f>'Data 2'!$D$248:$D$613</c:f>
              <c:numCache>
                <c:formatCode>0</c:formatCode>
                <c:ptCount val="366"/>
                <c:pt idx="0">
                  <c:v>332.04500000000002</c:v>
                </c:pt>
                <c:pt idx="1">
                  <c:v>430.209</c:v>
                </c:pt>
                <c:pt idx="2">
                  <c:v>458.65800000000002</c:v>
                </c:pt>
                <c:pt idx="3">
                  <c:v>426.803</c:v>
                </c:pt>
                <c:pt idx="4">
                  <c:v>394.64600000000002</c:v>
                </c:pt>
                <c:pt idx="5">
                  <c:v>378.89699999999999</c:v>
                </c:pt>
                <c:pt idx="6">
                  <c:v>505.22</c:v>
                </c:pt>
                <c:pt idx="7">
                  <c:v>528.95699999999999</c:v>
                </c:pt>
                <c:pt idx="8">
                  <c:v>522.86199999999997</c:v>
                </c:pt>
                <c:pt idx="9">
                  <c:v>517.12199999999996</c:v>
                </c:pt>
                <c:pt idx="10">
                  <c:v>462.18700000000001</c:v>
                </c:pt>
                <c:pt idx="11">
                  <c:v>426.53500000000003</c:v>
                </c:pt>
                <c:pt idx="12">
                  <c:v>512.30899999999997</c:v>
                </c:pt>
                <c:pt idx="13">
                  <c:v>524.553</c:v>
                </c:pt>
                <c:pt idx="14">
                  <c:v>534.02800000000002</c:v>
                </c:pt>
                <c:pt idx="15">
                  <c:v>514.62900000000002</c:v>
                </c:pt>
                <c:pt idx="16">
                  <c:v>525.87800000000004</c:v>
                </c:pt>
                <c:pt idx="17">
                  <c:v>439.23</c:v>
                </c:pt>
                <c:pt idx="18">
                  <c:v>453.20800000000003</c:v>
                </c:pt>
                <c:pt idx="19">
                  <c:v>538.20600000000002</c:v>
                </c:pt>
                <c:pt idx="20">
                  <c:v>535.78599999999994</c:v>
                </c:pt>
                <c:pt idx="21">
                  <c:v>539.13499999999999</c:v>
                </c:pt>
                <c:pt idx="22">
                  <c:v>545.67999999999995</c:v>
                </c:pt>
                <c:pt idx="23">
                  <c:v>532.05200000000002</c:v>
                </c:pt>
                <c:pt idx="24">
                  <c:v>454.351</c:v>
                </c:pt>
                <c:pt idx="25">
                  <c:v>429.55399999999997</c:v>
                </c:pt>
                <c:pt idx="26">
                  <c:v>511.88400000000001</c:v>
                </c:pt>
                <c:pt idx="27">
                  <c:v>525.79100000000005</c:v>
                </c:pt>
                <c:pt idx="28">
                  <c:v>515.12800000000004</c:v>
                </c:pt>
                <c:pt idx="29">
                  <c:v>510.83699999999999</c:v>
                </c:pt>
                <c:pt idx="30">
                  <c:v>488.65699999999998</c:v>
                </c:pt>
                <c:pt idx="31" formatCode="#,##0">
                  <c:v>441.99700000000001</c:v>
                </c:pt>
                <c:pt idx="32" formatCode="#,##0">
                  <c:v>410.55099999999999</c:v>
                </c:pt>
                <c:pt idx="33" formatCode="#,##0">
                  <c:v>498.33300000000003</c:v>
                </c:pt>
                <c:pt idx="34" formatCode="#,##0">
                  <c:v>485.202</c:v>
                </c:pt>
                <c:pt idx="35" formatCode="#,##0">
                  <c:v>490.07799999999997</c:v>
                </c:pt>
                <c:pt idx="36" formatCode="#,##0">
                  <c:v>481.80399999999997</c:v>
                </c:pt>
                <c:pt idx="37" formatCode="#,##0">
                  <c:v>472.25799999999998</c:v>
                </c:pt>
                <c:pt idx="38" formatCode="#,##0">
                  <c:v>422.41399999999999</c:v>
                </c:pt>
                <c:pt idx="39" formatCode="#,##0">
                  <c:v>394.38400000000001</c:v>
                </c:pt>
                <c:pt idx="40" formatCode="#,##0">
                  <c:v>475.75299999999999</c:v>
                </c:pt>
                <c:pt idx="41" formatCode="#,##0">
                  <c:v>464.613</c:v>
                </c:pt>
                <c:pt idx="42" formatCode="#,##0">
                  <c:v>467.57</c:v>
                </c:pt>
                <c:pt idx="43" formatCode="#,##0">
                  <c:v>461.69299999999998</c:v>
                </c:pt>
                <c:pt idx="44" formatCode="#,##0">
                  <c:v>472.24</c:v>
                </c:pt>
                <c:pt idx="45" formatCode="#,##0">
                  <c:v>416.166</c:v>
                </c:pt>
                <c:pt idx="46" formatCode="#,##0">
                  <c:v>431.65699999999998</c:v>
                </c:pt>
                <c:pt idx="47" formatCode="#,##0">
                  <c:v>479.67099999999999</c:v>
                </c:pt>
                <c:pt idx="48" formatCode="#,##0">
                  <c:v>483.80500000000001</c:v>
                </c:pt>
                <c:pt idx="49" formatCode="#,##0">
                  <c:v>495.92</c:v>
                </c:pt>
                <c:pt idx="50" formatCode="#,##0">
                  <c:v>489.95299999999997</c:v>
                </c:pt>
                <c:pt idx="51" formatCode="#,##0">
                  <c:v>487.233</c:v>
                </c:pt>
                <c:pt idx="52" formatCode="#,##0">
                  <c:v>425.30099999999999</c:v>
                </c:pt>
                <c:pt idx="53" formatCode="#,##0">
                  <c:v>385.16</c:v>
                </c:pt>
                <c:pt idx="54" formatCode="#,##0">
                  <c:v>462.101</c:v>
                </c:pt>
                <c:pt idx="55" formatCode="#,##0">
                  <c:v>473.33699999999999</c:v>
                </c:pt>
                <c:pt idx="56" formatCode="#,##0">
                  <c:v>478.9</c:v>
                </c:pt>
                <c:pt idx="57" formatCode="#,##0">
                  <c:v>471.97899999999998</c:v>
                </c:pt>
                <c:pt idx="58" formatCode="#,##0">
                  <c:v>460.49900000000002</c:v>
                </c:pt>
                <c:pt idx="59" formatCode="#,##0">
                  <c:v>570.57000000000005</c:v>
                </c:pt>
                <c:pt idx="60" formatCode="#,##0">
                  <c:v>554.17200000000003</c:v>
                </c:pt>
                <c:pt idx="61" formatCode="#,##0">
                  <c:v>653.69100000000003</c:v>
                </c:pt>
                <c:pt idx="62" formatCode="#,##0">
                  <c:v>485.70800000000003</c:v>
                </c:pt>
                <c:pt idx="63" formatCode="#,##0">
                  <c:v>470.15600000000001</c:v>
                </c:pt>
                <c:pt idx="64" formatCode="#,##0">
                  <c:v>494.21199999999999</c:v>
                </c:pt>
                <c:pt idx="65" formatCode="#,##0">
                  <c:v>505.11599999999999</c:v>
                </c:pt>
                <c:pt idx="66" formatCode="#,##0">
                  <c:v>425.22899999999998</c:v>
                </c:pt>
                <c:pt idx="67" formatCode="#,##0">
                  <c:v>403.18200000000002</c:v>
                </c:pt>
                <c:pt idx="68" formatCode="#,##0">
                  <c:v>458.78199999999998</c:v>
                </c:pt>
                <c:pt idx="69" formatCode="#,##0">
                  <c:v>472.32100000000003</c:v>
                </c:pt>
                <c:pt idx="70" formatCode="#,##0">
                  <c:v>467.74599999999998</c:v>
                </c:pt>
                <c:pt idx="71" formatCode="#,##0">
                  <c:v>473.08</c:v>
                </c:pt>
                <c:pt idx="72" formatCode="#,##0">
                  <c:v>594.80499999999995</c:v>
                </c:pt>
                <c:pt idx="73" formatCode="#,##0">
                  <c:v>514.298</c:v>
                </c:pt>
                <c:pt idx="74" formatCode="#,##0">
                  <c:v>494.95400000000001</c:v>
                </c:pt>
                <c:pt idx="75" formatCode="#,##0">
                  <c:v>589.755</c:v>
                </c:pt>
                <c:pt idx="76" formatCode="#,##0">
                  <c:v>574.92600000000004</c:v>
                </c:pt>
                <c:pt idx="77" formatCode="#,##0">
                  <c:v>558.76400000000001</c:v>
                </c:pt>
                <c:pt idx="78" formatCode="#,##0">
                  <c:v>524.19799999999998</c:v>
                </c:pt>
                <c:pt idx="79" formatCode="#,##0">
                  <c:v>536.399</c:v>
                </c:pt>
                <c:pt idx="80" formatCode="#,##0">
                  <c:v>485.18</c:v>
                </c:pt>
                <c:pt idx="81" formatCode="#,##0">
                  <c:v>444.774</c:v>
                </c:pt>
                <c:pt idx="82" formatCode="#,##0">
                  <c:v>617.58600000000001</c:v>
                </c:pt>
                <c:pt idx="83" formatCode="#,##0">
                  <c:v>638.53700000000003</c:v>
                </c:pt>
                <c:pt idx="84" formatCode="#,##0">
                  <c:v>620.375</c:v>
                </c:pt>
                <c:pt idx="85" formatCode="#,##0">
                  <c:v>646.59400000000005</c:v>
                </c:pt>
                <c:pt idx="86" formatCode="#,##0">
                  <c:v>618.755</c:v>
                </c:pt>
                <c:pt idx="87" formatCode="#,##0">
                  <c:v>560.61500000000001</c:v>
                </c:pt>
                <c:pt idx="88" formatCode="#,##0">
                  <c:v>536.58600000000001</c:v>
                </c:pt>
                <c:pt idx="89" formatCode="#,##0">
                  <c:v>520.07399999999996</c:v>
                </c:pt>
                <c:pt idx="90" formatCode="#,##0">
                  <c:v>503.04300000000001</c:v>
                </c:pt>
                <c:pt idx="91" formatCode="#,##0">
                  <c:v>460.81299999999999</c:v>
                </c:pt>
                <c:pt idx="92" formatCode="#,##0">
                  <c:v>465.74</c:v>
                </c:pt>
                <c:pt idx="93" formatCode="#,##0">
                  <c:v>454.12200000000001</c:v>
                </c:pt>
                <c:pt idx="94" formatCode="#,##0">
                  <c:v>449.928</c:v>
                </c:pt>
                <c:pt idx="95" formatCode="#,##0">
                  <c:v>445.67200000000003</c:v>
                </c:pt>
                <c:pt idx="96" formatCode="#,##0">
                  <c:v>446.22</c:v>
                </c:pt>
                <c:pt idx="97" formatCode="#,##0">
                  <c:v>444.024</c:v>
                </c:pt>
                <c:pt idx="98" formatCode="#,##0">
                  <c:v>441.94400000000002</c:v>
                </c:pt>
                <c:pt idx="99" formatCode="#,##0">
                  <c:v>404.18400000000003</c:v>
                </c:pt>
                <c:pt idx="100" formatCode="#,##0">
                  <c:v>374.28800000000001</c:v>
                </c:pt>
                <c:pt idx="101" formatCode="#,##0">
                  <c:v>387.41500000000002</c:v>
                </c:pt>
                <c:pt idx="102" formatCode="#,##0">
                  <c:v>413.714</c:v>
                </c:pt>
                <c:pt idx="103" formatCode="#,##0">
                  <c:v>428.94400000000002</c:v>
                </c:pt>
                <c:pt idx="104" formatCode="#,##0">
                  <c:v>473.26</c:v>
                </c:pt>
                <c:pt idx="105" formatCode="#,##0">
                  <c:v>414.54199999999997</c:v>
                </c:pt>
                <c:pt idx="106" formatCode="#,##0">
                  <c:v>402.15899999999999</c:v>
                </c:pt>
                <c:pt idx="107" formatCode="#,##0">
                  <c:v>402.88900000000001</c:v>
                </c:pt>
                <c:pt idx="108" formatCode="#,##0">
                  <c:v>326.30900000000003</c:v>
                </c:pt>
                <c:pt idx="109" formatCode="#,##0">
                  <c:v>352.96</c:v>
                </c:pt>
                <c:pt idx="110" formatCode="#,##0">
                  <c:v>403.423</c:v>
                </c:pt>
                <c:pt idx="111" formatCode="#,##0">
                  <c:v>412.07299999999998</c:v>
                </c:pt>
                <c:pt idx="112" formatCode="#,##0">
                  <c:v>375.721</c:v>
                </c:pt>
                <c:pt idx="113" formatCode="#,##0">
                  <c:v>360.94499999999999</c:v>
                </c:pt>
                <c:pt idx="114" formatCode="#,##0">
                  <c:v>354.46100000000001</c:v>
                </c:pt>
                <c:pt idx="115" formatCode="#,##0">
                  <c:v>331.065</c:v>
                </c:pt>
                <c:pt idx="116" formatCode="#,##0">
                  <c:v>314.97699999999998</c:v>
                </c:pt>
                <c:pt idx="117" formatCode="#,##0">
                  <c:v>362.42099999999999</c:v>
                </c:pt>
                <c:pt idx="118" formatCode="#,##0">
                  <c:v>393.108</c:v>
                </c:pt>
                <c:pt idx="119" formatCode="#,##0">
                  <c:v>413.30900000000003</c:v>
                </c:pt>
                <c:pt idx="120" formatCode="#,##0">
                  <c:v>485.84899999999999</c:v>
                </c:pt>
                <c:pt idx="121" formatCode="#,##0">
                  <c:v>410.48099999999999</c:v>
                </c:pt>
                <c:pt idx="122" formatCode="#,##0">
                  <c:v>395.60300000000001</c:v>
                </c:pt>
                <c:pt idx="123" formatCode="#,##0">
                  <c:v>373.45100000000002</c:v>
                </c:pt>
                <c:pt idx="124" formatCode="#,##0">
                  <c:v>436.33699999999999</c:v>
                </c:pt>
                <c:pt idx="125" formatCode="#,##0">
                  <c:v>398.09899999999999</c:v>
                </c:pt>
                <c:pt idx="126" formatCode="#,##0">
                  <c:v>398.16399999999999</c:v>
                </c:pt>
                <c:pt idx="127" formatCode="#,##0">
                  <c:v>391.75400000000002</c:v>
                </c:pt>
                <c:pt idx="128" formatCode="#,##0">
                  <c:v>389.28399999999999</c:v>
                </c:pt>
                <c:pt idx="129" formatCode="#,##0">
                  <c:v>348.86599999999999</c:v>
                </c:pt>
                <c:pt idx="130" formatCode="#,##0">
                  <c:v>332.947</c:v>
                </c:pt>
                <c:pt idx="131" formatCode="#,##0">
                  <c:v>386.82100000000003</c:v>
                </c:pt>
                <c:pt idx="132" formatCode="#,##0">
                  <c:v>399.46</c:v>
                </c:pt>
                <c:pt idx="133" formatCode="#,##0">
                  <c:v>408.13600000000002</c:v>
                </c:pt>
                <c:pt idx="134" formatCode="#,##0">
                  <c:v>418.22199999999998</c:v>
                </c:pt>
                <c:pt idx="135" formatCode="#,##0">
                  <c:v>417.315</c:v>
                </c:pt>
                <c:pt idx="136" formatCode="#,##0">
                  <c:v>369.11099999999999</c:v>
                </c:pt>
                <c:pt idx="137" formatCode="#,##0">
                  <c:v>345.57499999999999</c:v>
                </c:pt>
                <c:pt idx="138" formatCode="#,##0">
                  <c:v>419.00799999999998</c:v>
                </c:pt>
                <c:pt idx="139" formatCode="#,##0">
                  <c:v>418.95600000000002</c:v>
                </c:pt>
                <c:pt idx="140" formatCode="#,##0">
                  <c:v>420.21899999999999</c:v>
                </c:pt>
                <c:pt idx="141" formatCode="#,##0">
                  <c:v>433.56700000000001</c:v>
                </c:pt>
                <c:pt idx="142" formatCode="#,##0">
                  <c:v>439.81299999999999</c:v>
                </c:pt>
                <c:pt idx="143" formatCode="#,##0">
                  <c:v>389.61799999999999</c:v>
                </c:pt>
                <c:pt idx="144" formatCode="#,##0">
                  <c:v>393.74799999999999</c:v>
                </c:pt>
                <c:pt idx="145" formatCode="#,##0">
                  <c:v>413.95499999999998</c:v>
                </c:pt>
                <c:pt idx="146" formatCode="#,##0">
                  <c:v>446.73200000000003</c:v>
                </c:pt>
                <c:pt idx="147" formatCode="#,##0">
                  <c:v>438.09399999999999</c:v>
                </c:pt>
                <c:pt idx="148" formatCode="#,##0">
                  <c:v>432.87900000000002</c:v>
                </c:pt>
                <c:pt idx="149" formatCode="#,##0">
                  <c:v>457.54300000000001</c:v>
                </c:pt>
                <c:pt idx="150" formatCode="#,##0">
                  <c:v>398.15499999999997</c:v>
                </c:pt>
                <c:pt idx="151" formatCode="#,##0">
                  <c:v>366.55</c:v>
                </c:pt>
                <c:pt idx="152" formatCode="#,##0">
                  <c:v>451.142</c:v>
                </c:pt>
                <c:pt idx="153" formatCode="#,##0">
                  <c:v>454.86099999999999</c:v>
                </c:pt>
                <c:pt idx="154" formatCode="#,##0">
                  <c:v>444.53399999999999</c:v>
                </c:pt>
                <c:pt idx="155" formatCode="#,##0">
                  <c:v>417.65100000000001</c:v>
                </c:pt>
                <c:pt idx="156" formatCode="#,##0">
                  <c:v>418.38600000000002</c:v>
                </c:pt>
                <c:pt idx="157" formatCode="#,##0">
                  <c:v>369.24700000000001</c:v>
                </c:pt>
                <c:pt idx="158" formatCode="#,##0">
                  <c:v>386.36799999999999</c:v>
                </c:pt>
                <c:pt idx="159" formatCode="#,##0">
                  <c:v>406.87700000000001</c:v>
                </c:pt>
                <c:pt idx="160" formatCode="#,##0">
                  <c:v>422.70699999999999</c:v>
                </c:pt>
                <c:pt idx="161" formatCode="#,##0">
                  <c:v>429.55900000000003</c:v>
                </c:pt>
                <c:pt idx="162" formatCode="#,##0">
                  <c:v>411.39100000000002</c:v>
                </c:pt>
                <c:pt idx="163" formatCode="#,##0">
                  <c:v>410.50400000000002</c:v>
                </c:pt>
                <c:pt idx="164" formatCode="#,##0">
                  <c:v>373.29500000000002</c:v>
                </c:pt>
                <c:pt idx="165" formatCode="#,##0">
                  <c:v>357.33300000000003</c:v>
                </c:pt>
                <c:pt idx="166" formatCode="#,##0">
                  <c:v>427.98700000000002</c:v>
                </c:pt>
                <c:pt idx="167" formatCode="#,##0">
                  <c:v>416.62799999999999</c:v>
                </c:pt>
                <c:pt idx="168" formatCode="#,##0">
                  <c:v>435.26799999999997</c:v>
                </c:pt>
                <c:pt idx="169" formatCode="#,##0">
                  <c:v>450.33300000000003</c:v>
                </c:pt>
                <c:pt idx="170" formatCode="#,##0">
                  <c:v>438.81</c:v>
                </c:pt>
                <c:pt idx="171" formatCode="#,##0">
                  <c:v>393.34</c:v>
                </c:pt>
                <c:pt idx="172" formatCode="#,##0">
                  <c:v>380.541</c:v>
                </c:pt>
                <c:pt idx="173" formatCode="#,##0">
                  <c:v>534.07500000000005</c:v>
                </c:pt>
                <c:pt idx="174" formatCode="#,##0">
                  <c:v>562.26400000000001</c:v>
                </c:pt>
                <c:pt idx="175" formatCode="#,##0">
                  <c:v>544.48500000000001</c:v>
                </c:pt>
                <c:pt idx="176" formatCode="#,##0">
                  <c:v>587.38099999999997</c:v>
                </c:pt>
                <c:pt idx="177" formatCode="#,##0">
                  <c:v>564.50599999999997</c:v>
                </c:pt>
                <c:pt idx="178" formatCode="#,##0">
                  <c:v>497.36099999999999</c:v>
                </c:pt>
                <c:pt idx="179" formatCode="#,##0">
                  <c:v>491.71800000000002</c:v>
                </c:pt>
                <c:pt idx="180" formatCode="#,##0">
                  <c:v>518.81600000000003</c:v>
                </c:pt>
                <c:pt idx="181" formatCode="#,##0">
                  <c:v>543.875</c:v>
                </c:pt>
                <c:pt idx="182" formatCode="#,##0">
                  <c:v>519.86199999999997</c:v>
                </c:pt>
                <c:pt idx="183" formatCode="#,##0">
                  <c:v>504.94299999999998</c:v>
                </c:pt>
                <c:pt idx="184" formatCode="#,##0">
                  <c:v>499.34</c:v>
                </c:pt>
                <c:pt idx="185" formatCode="#,##0">
                  <c:v>433.57499999999999</c:v>
                </c:pt>
                <c:pt idx="186" formatCode="#,##0">
                  <c:v>415.27600000000001</c:v>
                </c:pt>
                <c:pt idx="187" formatCode="#,##0">
                  <c:v>510.47500000000002</c:v>
                </c:pt>
                <c:pt idx="188" formatCode="#,##0">
                  <c:v>527.60599999999999</c:v>
                </c:pt>
                <c:pt idx="189" formatCode="#,##0">
                  <c:v>525.82299999999998</c:v>
                </c:pt>
                <c:pt idx="190" formatCode="#,##0">
                  <c:v>541.14200000000005</c:v>
                </c:pt>
                <c:pt idx="191" formatCode="#,##0">
                  <c:v>534.22400000000005</c:v>
                </c:pt>
                <c:pt idx="192" formatCode="#,##0">
                  <c:v>462.18099999999998</c:v>
                </c:pt>
                <c:pt idx="193" formatCode="#,##0">
                  <c:v>433.17500000000001</c:v>
                </c:pt>
                <c:pt idx="194" formatCode="#,##0">
                  <c:v>512.01300000000003</c:v>
                </c:pt>
                <c:pt idx="195" formatCode="#,##0">
                  <c:v>514.69100000000003</c:v>
                </c:pt>
                <c:pt idx="196" formatCode="#,##0">
                  <c:v>506.68400000000003</c:v>
                </c:pt>
                <c:pt idx="197" formatCode="#,##0">
                  <c:v>521.54399999999998</c:v>
                </c:pt>
                <c:pt idx="198" formatCode="#,##0">
                  <c:v>502.05</c:v>
                </c:pt>
                <c:pt idx="199" formatCode="#,##0">
                  <c:v>458.69400000000002</c:v>
                </c:pt>
                <c:pt idx="200" formatCode="#,##0">
                  <c:v>426.80700000000002</c:v>
                </c:pt>
                <c:pt idx="201" formatCode="#,##0">
                  <c:v>515.702</c:v>
                </c:pt>
                <c:pt idx="202" formatCode="#,##0">
                  <c:v>531.77800000000002</c:v>
                </c:pt>
                <c:pt idx="203" formatCode="#,##0">
                  <c:v>539.37900000000002</c:v>
                </c:pt>
                <c:pt idx="204" formatCode="#,##0">
                  <c:v>545.53700000000003</c:v>
                </c:pt>
                <c:pt idx="205" formatCode="#,##0">
                  <c:v>538.10400000000004</c:v>
                </c:pt>
                <c:pt idx="206" formatCode="#,##0">
                  <c:v>458.10399999999998</c:v>
                </c:pt>
                <c:pt idx="207" formatCode="#,##0">
                  <c:v>433.52600000000001</c:v>
                </c:pt>
                <c:pt idx="208" formatCode="#,##0">
                  <c:v>529.04999999999995</c:v>
                </c:pt>
                <c:pt idx="209" formatCode="#,##0">
                  <c:v>538.15099999999995</c:v>
                </c:pt>
                <c:pt idx="210" formatCode="#,##0">
                  <c:v>535.58600000000001</c:v>
                </c:pt>
                <c:pt idx="211" formatCode="#,##0">
                  <c:v>541.35900000000004</c:v>
                </c:pt>
                <c:pt idx="212" formatCode="#,##0">
                  <c:v>544.26800000000003</c:v>
                </c:pt>
                <c:pt idx="213" formatCode="#,##0">
                  <c:v>469.428</c:v>
                </c:pt>
                <c:pt idx="214" formatCode="#,##0">
                  <c:v>455.25599999999997</c:v>
                </c:pt>
                <c:pt idx="215" formatCode="#,##0">
                  <c:v>517.50900000000001</c:v>
                </c:pt>
                <c:pt idx="216" formatCode="#,##0">
                  <c:v>528.76800000000003</c:v>
                </c:pt>
                <c:pt idx="217" formatCode="#,##0">
                  <c:v>503.67500000000001</c:v>
                </c:pt>
                <c:pt idx="218" formatCode="#,##0">
                  <c:v>512.74699999999996</c:v>
                </c:pt>
                <c:pt idx="219" formatCode="#,##0">
                  <c:v>511.81599999999997</c:v>
                </c:pt>
                <c:pt idx="220" formatCode="#,##0">
                  <c:v>457.41300000000001</c:v>
                </c:pt>
                <c:pt idx="221" formatCode="#,##0">
                  <c:v>432.56900000000002</c:v>
                </c:pt>
                <c:pt idx="222" formatCode="#,##0">
                  <c:v>493.66800000000001</c:v>
                </c:pt>
                <c:pt idx="223" formatCode="#,##0">
                  <c:v>482.37200000000001</c:v>
                </c:pt>
                <c:pt idx="224" formatCode="#,##0">
                  <c:v>469.27699999999999</c:v>
                </c:pt>
                <c:pt idx="225" formatCode="#,##0">
                  <c:v>468.28</c:v>
                </c:pt>
                <c:pt idx="226" formatCode="#,##0">
                  <c:v>447.86900000000003</c:v>
                </c:pt>
                <c:pt idx="227" formatCode="#,##0">
                  <c:v>410.28699999999998</c:v>
                </c:pt>
                <c:pt idx="228" formatCode="#,##0">
                  <c:v>401.76299999999998</c:v>
                </c:pt>
                <c:pt idx="229" formatCode="#,##0">
                  <c:v>440.88499999999999</c:v>
                </c:pt>
                <c:pt idx="230" formatCode="#,##0">
                  <c:v>457.685</c:v>
                </c:pt>
                <c:pt idx="231" formatCode="#,##0">
                  <c:v>455.07799999999997</c:v>
                </c:pt>
                <c:pt idx="232" formatCode="#,##0">
                  <c:v>470.63299999999998</c:v>
                </c:pt>
                <c:pt idx="233" formatCode="#,##0">
                  <c:v>460.48399999999998</c:v>
                </c:pt>
                <c:pt idx="234" formatCode="#,##0">
                  <c:v>429.48599999999999</c:v>
                </c:pt>
                <c:pt idx="235" formatCode="#,##0">
                  <c:v>412.05799999999999</c:v>
                </c:pt>
                <c:pt idx="236" formatCode="#,##0">
                  <c:v>474.09199999999998</c:v>
                </c:pt>
                <c:pt idx="237" formatCode="#,##0">
                  <c:v>504.96100000000001</c:v>
                </c:pt>
                <c:pt idx="238" formatCode="#,##0">
                  <c:v>517.07600000000002</c:v>
                </c:pt>
                <c:pt idx="239" formatCode="#,##0">
                  <c:v>528.12</c:v>
                </c:pt>
                <c:pt idx="240" formatCode="#,##0">
                  <c:v>505.64800000000002</c:v>
                </c:pt>
                <c:pt idx="241" formatCode="#,##0">
                  <c:v>411.10700000000003</c:v>
                </c:pt>
                <c:pt idx="242" formatCode="#,##0">
                  <c:v>386.03100000000001</c:v>
                </c:pt>
                <c:pt idx="243" formatCode="#,##0">
                  <c:v>473.53800000000001</c:v>
                </c:pt>
                <c:pt idx="244" formatCode="#,##0">
                  <c:v>497.09</c:v>
                </c:pt>
                <c:pt idx="245" formatCode="#,##0">
                  <c:v>507.10500000000002</c:v>
                </c:pt>
                <c:pt idx="246" formatCode="#,##0">
                  <c:v>516.25099999999998</c:v>
                </c:pt>
                <c:pt idx="247" formatCode="#,##0">
                  <c:v>505.93900000000002</c:v>
                </c:pt>
                <c:pt idx="248" formatCode="#,##0">
                  <c:v>422.613</c:v>
                </c:pt>
                <c:pt idx="249" formatCode="#,##0">
                  <c:v>408.58600000000001</c:v>
                </c:pt>
                <c:pt idx="250" formatCode="#,##0">
                  <c:v>475.11399999999998</c:v>
                </c:pt>
                <c:pt idx="251" formatCode="#,##0">
                  <c:v>495.637</c:v>
                </c:pt>
                <c:pt idx="252" formatCode="#,##0">
                  <c:v>481.935</c:v>
                </c:pt>
                <c:pt idx="253" formatCode="#,##0">
                  <c:v>472.13600000000002</c:v>
                </c:pt>
                <c:pt idx="254" formatCode="#,##0">
                  <c:v>458.71800000000002</c:v>
                </c:pt>
                <c:pt idx="255" formatCode="#,##0">
                  <c:v>420.01100000000002</c:v>
                </c:pt>
                <c:pt idx="256" formatCode="#,##0">
                  <c:v>403.279</c:v>
                </c:pt>
                <c:pt idx="257" formatCode="#,##0">
                  <c:v>447.87799999999999</c:v>
                </c:pt>
                <c:pt idx="258" formatCode="#,##0">
                  <c:v>469.327</c:v>
                </c:pt>
                <c:pt idx="259" formatCode="#,##0">
                  <c:v>478.524</c:v>
                </c:pt>
                <c:pt idx="260" formatCode="#,##0">
                  <c:v>478.53800000000001</c:v>
                </c:pt>
                <c:pt idx="261" formatCode="#,##0">
                  <c:v>456.60599999999999</c:v>
                </c:pt>
                <c:pt idx="262" formatCode="#,##0">
                  <c:v>398.76299999999998</c:v>
                </c:pt>
                <c:pt idx="263" formatCode="#,##0">
                  <c:v>359.49</c:v>
                </c:pt>
                <c:pt idx="264" formatCode="#,##0">
                  <c:v>536.81899999999996</c:v>
                </c:pt>
                <c:pt idx="265" formatCode="#,##0">
                  <c:v>552.42399999999998</c:v>
                </c:pt>
                <c:pt idx="266" formatCode="#,##0">
                  <c:v>531.50099999999998</c:v>
                </c:pt>
                <c:pt idx="267" formatCode="#,##0">
                  <c:v>529.52200000000005</c:v>
                </c:pt>
                <c:pt idx="268" formatCode="#,##0">
                  <c:v>586.15200000000004</c:v>
                </c:pt>
                <c:pt idx="269" formatCode="#,##0">
                  <c:v>502.67099999999999</c:v>
                </c:pt>
                <c:pt idx="270" formatCode="#,##0">
                  <c:v>469.06700000000001</c:v>
                </c:pt>
                <c:pt idx="271" formatCode="#,##0">
                  <c:v>443.62</c:v>
                </c:pt>
                <c:pt idx="272" formatCode="#,##0">
                  <c:v>463.17500000000001</c:v>
                </c:pt>
                <c:pt idx="273" formatCode="#,##0">
                  <c:v>460.74099999999999</c:v>
                </c:pt>
                <c:pt idx="274" formatCode="#,##0">
                  <c:v>445.81599999999997</c:v>
                </c:pt>
                <c:pt idx="275" formatCode="#,##0">
                  <c:v>523.423</c:v>
                </c:pt>
                <c:pt idx="276" formatCode="#,##0">
                  <c:v>467.94400000000002</c:v>
                </c:pt>
                <c:pt idx="277" formatCode="#,##0">
                  <c:v>442.20299999999997</c:v>
                </c:pt>
                <c:pt idx="278" formatCode="#,##0">
                  <c:v>496.56599999999997</c:v>
                </c:pt>
                <c:pt idx="279" formatCode="#,##0">
                  <c:v>466.82799999999997</c:v>
                </c:pt>
                <c:pt idx="280" formatCode="#,##0">
                  <c:v>474.47800000000001</c:v>
                </c:pt>
                <c:pt idx="281" formatCode="#,##0">
                  <c:v>466.78</c:v>
                </c:pt>
                <c:pt idx="282" formatCode="#,##0">
                  <c:v>446.46800000000002</c:v>
                </c:pt>
                <c:pt idx="283" formatCode="#,##0">
                  <c:v>389.09800000000001</c:v>
                </c:pt>
                <c:pt idx="284" formatCode="#,##0">
                  <c:v>373.52300000000002</c:v>
                </c:pt>
                <c:pt idx="285" formatCode="#,##0">
                  <c:v>366.31400000000002</c:v>
                </c:pt>
                <c:pt idx="286" formatCode="#,##0">
                  <c:v>430.43299999999999</c:v>
                </c:pt>
                <c:pt idx="287" formatCode="#,##0">
                  <c:v>449.45499999999998</c:v>
                </c:pt>
                <c:pt idx="288" formatCode="#,##0">
                  <c:v>455.03500000000003</c:v>
                </c:pt>
                <c:pt idx="289" formatCode="#,##0">
                  <c:v>457.79300000000001</c:v>
                </c:pt>
                <c:pt idx="290" formatCode="#,##0">
                  <c:v>401.55399999999997</c:v>
                </c:pt>
                <c:pt idx="291" formatCode="#,##0">
                  <c:v>368.79399999999998</c:v>
                </c:pt>
                <c:pt idx="292" formatCode="#,##0">
                  <c:v>445.99299999999999</c:v>
                </c:pt>
                <c:pt idx="293" formatCode="#,##0">
                  <c:v>442.19600000000003</c:v>
                </c:pt>
                <c:pt idx="294" formatCode="#,##0">
                  <c:v>466.95699999999999</c:v>
                </c:pt>
                <c:pt idx="295" formatCode="#,##0">
                  <c:v>481.976</c:v>
                </c:pt>
                <c:pt idx="296" formatCode="#,##0">
                  <c:v>467.76100000000002</c:v>
                </c:pt>
                <c:pt idx="297" formatCode="#,##0">
                  <c:v>406.39699999999999</c:v>
                </c:pt>
                <c:pt idx="298" formatCode="#,##0">
                  <c:v>427.80599999999998</c:v>
                </c:pt>
                <c:pt idx="299" formatCode="#,##0">
                  <c:v>445.78</c:v>
                </c:pt>
                <c:pt idx="300" formatCode="#,##0">
                  <c:v>462.15800000000002</c:v>
                </c:pt>
                <c:pt idx="301" formatCode="#,##0">
                  <c:v>493.90899999999999</c:v>
                </c:pt>
                <c:pt idx="302" formatCode="#,##0">
                  <c:v>463.70800000000003</c:v>
                </c:pt>
                <c:pt idx="303" formatCode="#,##0">
                  <c:v>447.48200000000003</c:v>
                </c:pt>
                <c:pt idx="304" formatCode="#,##0">
                  <c:v>395.52300000000002</c:v>
                </c:pt>
                <c:pt idx="305" formatCode="#,##0">
                  <c:v>383.291</c:v>
                </c:pt>
                <c:pt idx="306" formatCode="#,##0">
                  <c:v>421.48899999999998</c:v>
                </c:pt>
                <c:pt idx="307" formatCode="#,##0">
                  <c:v>451.85500000000002</c:v>
                </c:pt>
                <c:pt idx="308" formatCode="#,##0">
                  <c:v>451.911</c:v>
                </c:pt>
                <c:pt idx="309" formatCode="#,##0">
                  <c:v>457.17399999999998</c:v>
                </c:pt>
                <c:pt idx="310" formatCode="#,##0">
                  <c:v>450.22699999999998</c:v>
                </c:pt>
                <c:pt idx="311" formatCode="#,##0">
                  <c:v>402.71899999999999</c:v>
                </c:pt>
                <c:pt idx="312" formatCode="#,##0">
                  <c:v>377.40600000000001</c:v>
                </c:pt>
                <c:pt idx="313" formatCode="#,##0">
                  <c:v>443.79700000000003</c:v>
                </c:pt>
                <c:pt idx="314" formatCode="#,##0">
                  <c:v>477.82900000000001</c:v>
                </c:pt>
                <c:pt idx="315" formatCode="#,##0">
                  <c:v>469.66899999999998</c:v>
                </c:pt>
                <c:pt idx="316" formatCode="#,##0">
                  <c:v>469.76499999999999</c:v>
                </c:pt>
                <c:pt idx="317" formatCode="#,##0">
                  <c:v>459.65699999999998</c:v>
                </c:pt>
                <c:pt idx="318" formatCode="#,##0">
                  <c:v>406.79199999999997</c:v>
                </c:pt>
                <c:pt idx="319" formatCode="#,##0">
                  <c:v>414.26499999999999</c:v>
                </c:pt>
                <c:pt idx="320" formatCode="#,##0">
                  <c:v>441.60199999999998</c:v>
                </c:pt>
                <c:pt idx="321" formatCode="#,##0">
                  <c:v>464.93299999999999</c:v>
                </c:pt>
                <c:pt idx="322" formatCode="#,##0">
                  <c:v>475.35399999999998</c:v>
                </c:pt>
                <c:pt idx="323" formatCode="#,##0">
                  <c:v>467.846</c:v>
                </c:pt>
                <c:pt idx="324" formatCode="#,##0">
                  <c:v>479.61599999999999</c:v>
                </c:pt>
                <c:pt idx="325" formatCode="#,##0">
                  <c:v>415.23899999999998</c:v>
                </c:pt>
                <c:pt idx="326" formatCode="#,##0">
                  <c:v>379.72699999999998</c:v>
                </c:pt>
                <c:pt idx="327" formatCode="#,##0">
                  <c:v>478.46600000000001</c:v>
                </c:pt>
                <c:pt idx="328" formatCode="#,##0">
                  <c:v>488.08699999999999</c:v>
                </c:pt>
                <c:pt idx="329" formatCode="#,##0">
                  <c:v>508.166</c:v>
                </c:pt>
                <c:pt idx="330" formatCode="#,##0">
                  <c:v>484.38400000000001</c:v>
                </c:pt>
                <c:pt idx="331" formatCode="#,##0">
                  <c:v>476.99299999999999</c:v>
                </c:pt>
                <c:pt idx="332" formatCode="#,##0">
                  <c:v>430.93200000000002</c:v>
                </c:pt>
                <c:pt idx="333" formatCode="#,##0">
                  <c:v>391.27699999999999</c:v>
                </c:pt>
                <c:pt idx="334" formatCode="#,##0">
                  <c:v>489.77600000000001</c:v>
                </c:pt>
                <c:pt idx="335" formatCode="#,##0">
                  <c:v>509.13400000000001</c:v>
                </c:pt>
                <c:pt idx="336" formatCode="#,##0">
                  <c:v>497.149</c:v>
                </c:pt>
                <c:pt idx="337" formatCode="#,##0">
                  <c:v>492.17200000000003</c:v>
                </c:pt>
                <c:pt idx="338" formatCode="#,##0">
                  <c:v>495.94400000000002</c:v>
                </c:pt>
                <c:pt idx="339" formatCode="#,##0">
                  <c:v>486.05200000000002</c:v>
                </c:pt>
                <c:pt idx="340" formatCode="#,##0">
                  <c:v>460.34699999999998</c:v>
                </c:pt>
                <c:pt idx="341" formatCode="#,##0">
                  <c:v>515.5</c:v>
                </c:pt>
                <c:pt idx="342" formatCode="#,##0">
                  <c:v>499.07799999999997</c:v>
                </c:pt>
                <c:pt idx="343" formatCode="#,##0">
                  <c:v>489.84899999999999</c:v>
                </c:pt>
                <c:pt idx="344" formatCode="#,##0">
                  <c:v>500.81200000000001</c:v>
                </c:pt>
                <c:pt idx="345" formatCode="#,##0">
                  <c:v>491.44</c:v>
                </c:pt>
                <c:pt idx="346" formatCode="#,##0">
                  <c:v>450.85899999999998</c:v>
                </c:pt>
                <c:pt idx="347" formatCode="#,##0">
                  <c:v>402.12200000000001</c:v>
                </c:pt>
                <c:pt idx="348" formatCode="#,##0">
                  <c:v>486.42599999999999</c:v>
                </c:pt>
                <c:pt idx="349" formatCode="#,##0">
                  <c:v>489.452</c:v>
                </c:pt>
                <c:pt idx="350" formatCode="#,##0">
                  <c:v>506.303</c:v>
                </c:pt>
                <c:pt idx="351" formatCode="#,##0">
                  <c:v>522.90099999999995</c:v>
                </c:pt>
                <c:pt idx="352" formatCode="#,##0">
                  <c:v>492.27499999999998</c:v>
                </c:pt>
                <c:pt idx="353" formatCode="#,##0">
                  <c:v>423.642</c:v>
                </c:pt>
                <c:pt idx="354" formatCode="#,##0">
                  <c:v>385.08499999999998</c:v>
                </c:pt>
                <c:pt idx="355" formatCode="#,##0">
                  <c:v>469.99799999999999</c:v>
                </c:pt>
                <c:pt idx="356" formatCode="#,##0">
                  <c:v>474.07299999999998</c:v>
                </c:pt>
                <c:pt idx="357" formatCode="#,##0">
                  <c:v>445.92899999999997</c:v>
                </c:pt>
                <c:pt idx="358" formatCode="#,##0">
                  <c:v>391.24299999999999</c:v>
                </c:pt>
                <c:pt idx="359" formatCode="#,##0">
                  <c:v>400.46199999999999</c:v>
                </c:pt>
                <c:pt idx="360" formatCode="#,##0">
                  <c:v>410.68</c:v>
                </c:pt>
                <c:pt idx="361" formatCode="#,##0">
                  <c:v>413.82499999999999</c:v>
                </c:pt>
                <c:pt idx="362" formatCode="#,##0">
                  <c:v>579.20799999999997</c:v>
                </c:pt>
                <c:pt idx="363" formatCode="#,##0">
                  <c:v>552.93200000000002</c:v>
                </c:pt>
                <c:pt idx="364" formatCode="#,##0">
                  <c:v>441.22300000000001</c:v>
                </c:pt>
                <c:pt idx="365" formatCode="#,##0">
                  <c:v>419.75599999999997</c:v>
                </c:pt>
              </c:numCache>
            </c:numRef>
          </c:val>
          <c:smooth val="0"/>
          <c:extLst>
            <c:ext xmlns:c16="http://schemas.microsoft.com/office/drawing/2014/chart" uri="{C3380CC4-5D6E-409C-BE32-E72D297353CC}">
              <c16:uniqueId val="{00000001-2B53-4FDB-B903-57553C49BDE6}"/>
            </c:ext>
          </c:extLst>
        </c:ser>
        <c:dLbls>
          <c:showLegendKey val="0"/>
          <c:showVal val="0"/>
          <c:showCatName val="0"/>
          <c:showSerName val="0"/>
          <c:showPercent val="0"/>
          <c:showBubbleSize val="0"/>
        </c:dLbls>
        <c:marker val="1"/>
        <c:smooth val="0"/>
        <c:axId val="376432552"/>
        <c:axId val="376432944"/>
      </c:lineChart>
      <c:dateAx>
        <c:axId val="377136376"/>
        <c:scaling>
          <c:orientation val="minMax"/>
        </c:scaling>
        <c:delete val="0"/>
        <c:axPos val="b"/>
        <c:majorGridlines>
          <c:spPr>
            <a:ln w="3175">
              <a:solidFill>
                <a:schemeClr val="bg1">
                  <a:lumMod val="75000"/>
                </a:schemeClr>
              </a:solidFill>
              <a:prstDash val="solid"/>
            </a:ln>
          </c:spPr>
        </c:majorGridlines>
        <c:numFmt formatCode="m/d/yyyy" sourceLinked="1"/>
        <c:majorTickMark val="none"/>
        <c:minorTickMark val="none"/>
        <c:tickLblPos val="none"/>
        <c:spPr>
          <a:ln w="3175">
            <a:solidFill>
              <a:schemeClr val="bg1">
                <a:lumMod val="65000"/>
              </a:schemeClr>
            </a:solidFill>
            <a:prstDash val="solid"/>
          </a:ln>
        </c:spPr>
        <c:crossAx val="376432160"/>
        <c:crosses val="autoZero"/>
        <c:auto val="1"/>
        <c:lblOffset val="100"/>
        <c:baseTimeUnit val="days"/>
        <c:majorUnit val="1"/>
        <c:majorTimeUnit val="months"/>
      </c:dateAx>
      <c:valAx>
        <c:axId val="376432160"/>
        <c:scaling>
          <c:orientation val="minMax"/>
        </c:scaling>
        <c:delete val="0"/>
        <c:axPos val="l"/>
        <c:majorGridlines>
          <c:spPr>
            <a:ln w="3175">
              <a:solidFill>
                <a:schemeClr val="bg1">
                  <a:lumMod val="75000"/>
                </a:schemeClr>
              </a:solidFill>
              <a:prstDash val="solid"/>
            </a:ln>
          </c:spPr>
        </c:majorGridlines>
        <c:title>
          <c:tx>
            <c:rich>
              <a:bodyPr rot="0" vert="horz"/>
              <a:lstStyle/>
              <a:p>
                <a:pPr algn="ctr">
                  <a:defRPr/>
                </a:pPr>
                <a:r>
                  <a:rPr lang="es-ES"/>
                  <a:t>GWh</a:t>
                </a:r>
              </a:p>
            </c:rich>
          </c:tx>
          <c:layout>
            <c:manualLayout>
              <c:xMode val="edge"/>
              <c:yMode val="edge"/>
              <c:x val="0.88671816564201467"/>
              <c:y val="0.10261500207210941"/>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7136376"/>
        <c:crosses val="autoZero"/>
        <c:crossBetween val="between"/>
      </c:valAx>
      <c:dateAx>
        <c:axId val="376432552"/>
        <c:scaling>
          <c:orientation val="minMax"/>
        </c:scaling>
        <c:delete val="1"/>
        <c:axPos val="b"/>
        <c:numFmt formatCode="m/d/yyyy" sourceLinked="1"/>
        <c:majorTickMark val="out"/>
        <c:minorTickMark val="none"/>
        <c:tickLblPos val="nextTo"/>
        <c:crossAx val="376432944"/>
        <c:crosses val="autoZero"/>
        <c:auto val="1"/>
        <c:lblOffset val="100"/>
        <c:baseTimeUnit val="days"/>
      </c:dateAx>
      <c:valAx>
        <c:axId val="376432944"/>
        <c:scaling>
          <c:orientation val="minMax"/>
          <c:max val="800"/>
        </c:scaling>
        <c:delete val="0"/>
        <c:axPos val="r"/>
        <c:title>
          <c:tx>
            <c:rich>
              <a:bodyPr rot="0" vert="horz"/>
              <a:lstStyle/>
              <a:p>
                <a:pPr algn="ctr">
                  <a:defRPr/>
                </a:pPr>
                <a:r>
                  <a:rPr lang="es-ES"/>
                  <a:t>€/MWh</a:t>
                </a:r>
              </a:p>
            </c:rich>
          </c:tx>
          <c:layout>
            <c:manualLayout>
              <c:xMode val="edge"/>
              <c:yMode val="edge"/>
              <c:x val="7.5310822953626066E-2"/>
              <c:y val="0.10261500207210941"/>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6432552"/>
        <c:crosses val="max"/>
        <c:crossBetween val="between"/>
      </c:valAx>
      <c:spPr>
        <a:noFill/>
        <a:ln w="25400">
          <a:noFill/>
        </a:ln>
      </c:spPr>
    </c:plotArea>
    <c:legend>
      <c:legendPos val="r"/>
      <c:layout>
        <c:manualLayout>
          <c:xMode val="edge"/>
          <c:yMode val="edge"/>
          <c:x val="0.15684234710477044"/>
          <c:y val="2.645509480172888E-2"/>
          <c:w val="0.65473785167226317"/>
          <c:h val="0.1084658886870884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horizont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4869000996327E-2"/>
          <c:y val="0.15862637589149525"/>
          <c:w val="0.8704086870844614"/>
          <c:h val="0.67189814623957345"/>
        </c:manualLayout>
      </c:layout>
      <c:areaChart>
        <c:grouping val="standard"/>
        <c:varyColors val="0"/>
        <c:ser>
          <c:idx val="4"/>
          <c:order val="4"/>
          <c:tx>
            <c:strRef>
              <c:f>'Data 4'!$H$7</c:f>
              <c:strCache>
                <c:ptCount val="1"/>
                <c:pt idx="0">
                  <c:v>OMIE</c:v>
                </c:pt>
              </c:strCache>
            </c:strRef>
          </c:tx>
          <c:spPr>
            <a:solidFill>
              <a:srgbClr val="B2B2B2">
                <a:alpha val="87843"/>
              </a:srgbClr>
            </a:solidFill>
            <a:ln w="38100">
              <a:noFill/>
            </a:ln>
          </c:spP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4'!$H$11:$H$34</c:f>
              <c:numCache>
                <c:formatCode>0.00</c:formatCode>
                <c:ptCount val="24"/>
                <c:pt idx="0">
                  <c:v>61.9864784946</c:v>
                </c:pt>
                <c:pt idx="1">
                  <c:v>54.008645833300001</c:v>
                </c:pt>
                <c:pt idx="2">
                  <c:v>48.8190713324</c:v>
                </c:pt>
                <c:pt idx="3">
                  <c:v>50.4068611111</c:v>
                </c:pt>
                <c:pt idx="4">
                  <c:v>48.388588709700002</c:v>
                </c:pt>
                <c:pt idx="5">
                  <c:v>47.1935416667</c:v>
                </c:pt>
                <c:pt idx="6">
                  <c:v>51.463965053800003</c:v>
                </c:pt>
                <c:pt idx="7">
                  <c:v>44.960766129</c:v>
                </c:pt>
                <c:pt idx="8">
                  <c:v>42.113722222200003</c:v>
                </c:pt>
                <c:pt idx="9">
                  <c:v>47.167208053700001</c:v>
                </c:pt>
                <c:pt idx="10">
                  <c:v>42.192111111099997</c:v>
                </c:pt>
                <c:pt idx="11">
                  <c:v>33.804892473099997</c:v>
                </c:pt>
                <c:pt idx="12">
                  <c:v>41.101397849500003</c:v>
                </c:pt>
                <c:pt idx="13">
                  <c:v>35.868692528700002</c:v>
                </c:pt>
                <c:pt idx="14">
                  <c:v>27.7400269179</c:v>
                </c:pt>
                <c:pt idx="15">
                  <c:v>17.652958333299999</c:v>
                </c:pt>
                <c:pt idx="16">
                  <c:v>21.254905913999998</c:v>
                </c:pt>
                <c:pt idx="17">
                  <c:v>30.617750000000001</c:v>
                </c:pt>
                <c:pt idx="18">
                  <c:v>34.636008064499997</c:v>
                </c:pt>
                <c:pt idx="19">
                  <c:v>36.198024193499997</c:v>
                </c:pt>
                <c:pt idx="20">
                  <c:v>41.957083333299998</c:v>
                </c:pt>
                <c:pt idx="21">
                  <c:v>36.560657718100003</c:v>
                </c:pt>
                <c:pt idx="22">
                  <c:v>41.936138888899997</c:v>
                </c:pt>
                <c:pt idx="23">
                  <c:v>41.965268817199998</c:v>
                </c:pt>
              </c:numCache>
            </c:numRef>
          </c:val>
          <c:extLst>
            <c:ext xmlns:c16="http://schemas.microsoft.com/office/drawing/2014/chart" uri="{C3380CC4-5D6E-409C-BE32-E72D297353CC}">
              <c16:uniqueId val="{00000000-B6DE-494E-B59A-82AEC0248618}"/>
            </c:ext>
          </c:extLst>
        </c:ser>
        <c:dLbls>
          <c:showLegendKey val="0"/>
          <c:showVal val="0"/>
          <c:showCatName val="0"/>
          <c:showSerName val="0"/>
          <c:showPercent val="0"/>
          <c:showBubbleSize val="0"/>
        </c:dLbls>
        <c:axId val="376438432"/>
        <c:axId val="376438824"/>
      </c:areaChart>
      <c:lineChart>
        <c:grouping val="standard"/>
        <c:varyColors val="0"/>
        <c:ser>
          <c:idx val="0"/>
          <c:order val="0"/>
          <c:tx>
            <c:strRef>
              <c:f>'Data 4'!$D$7:$D$8</c:f>
              <c:strCache>
                <c:ptCount val="2"/>
                <c:pt idx="0">
                  <c:v>APX</c:v>
                </c:pt>
                <c:pt idx="1">
                  <c:v>Netherlands</c:v>
                </c:pt>
              </c:strCache>
            </c:strRef>
          </c:tx>
          <c:spPr>
            <a:ln>
              <a:solidFill>
                <a:srgbClr val="4A7EBB"/>
              </a:solidFill>
            </a:ln>
          </c:spPr>
          <c:marker>
            <c:symbol val="none"/>
          </c:marke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4'!$D$11:$D$34</c:f>
              <c:numCache>
                <c:formatCode>0.00</c:formatCode>
                <c:ptCount val="24"/>
                <c:pt idx="0">
                  <c:v>58.333870967700001</c:v>
                </c:pt>
                <c:pt idx="1">
                  <c:v>46.857083333299997</c:v>
                </c:pt>
                <c:pt idx="2">
                  <c:v>40.524616419899999</c:v>
                </c:pt>
                <c:pt idx="3">
                  <c:v>40.824624999999997</c:v>
                </c:pt>
                <c:pt idx="4">
                  <c:v>40.2024193548</c:v>
                </c:pt>
                <c:pt idx="5">
                  <c:v>36.242375000000003</c:v>
                </c:pt>
                <c:pt idx="6">
                  <c:v>39.587567204300001</c:v>
                </c:pt>
                <c:pt idx="7">
                  <c:v>37.441303763400001</c:v>
                </c:pt>
                <c:pt idx="8">
                  <c:v>36.567555555600002</c:v>
                </c:pt>
                <c:pt idx="9">
                  <c:v>37.942751677899999</c:v>
                </c:pt>
                <c:pt idx="10">
                  <c:v>42.709930555600003</c:v>
                </c:pt>
                <c:pt idx="11">
                  <c:v>37.394637096799997</c:v>
                </c:pt>
                <c:pt idx="12">
                  <c:v>37.102620967699998</c:v>
                </c:pt>
                <c:pt idx="13">
                  <c:v>29.5578448276</c:v>
                </c:pt>
                <c:pt idx="14">
                  <c:v>24.74</c:v>
                </c:pt>
                <c:pt idx="15">
                  <c:v>19.009722222200001</c:v>
                </c:pt>
                <c:pt idx="16">
                  <c:v>17.648427419400001</c:v>
                </c:pt>
                <c:pt idx="17">
                  <c:v>26.226555555600001</c:v>
                </c:pt>
                <c:pt idx="18">
                  <c:v>29.349959677400001</c:v>
                </c:pt>
                <c:pt idx="19">
                  <c:v>34.024287634399997</c:v>
                </c:pt>
                <c:pt idx="20">
                  <c:v>42.622486111100002</c:v>
                </c:pt>
                <c:pt idx="21">
                  <c:v>37.113234899299997</c:v>
                </c:pt>
                <c:pt idx="22">
                  <c:v>41.043125000000003</c:v>
                </c:pt>
                <c:pt idx="23">
                  <c:v>48.256115591399997</c:v>
                </c:pt>
              </c:numCache>
            </c:numRef>
          </c:val>
          <c:smooth val="0"/>
          <c:extLst>
            <c:ext xmlns:c16="http://schemas.microsoft.com/office/drawing/2014/chart" uri="{C3380CC4-5D6E-409C-BE32-E72D297353CC}">
              <c16:uniqueId val="{00000001-B6DE-494E-B59A-82AEC0248618}"/>
            </c:ext>
          </c:extLst>
        </c:ser>
        <c:ser>
          <c:idx val="1"/>
          <c:order val="1"/>
          <c:tx>
            <c:strRef>
              <c:f>'Data 4'!$E$7:$E$8</c:f>
              <c:strCache>
                <c:ptCount val="2"/>
                <c:pt idx="0">
                  <c:v>IPEX</c:v>
                </c:pt>
                <c:pt idx="1">
                  <c:v>Italy (PUN)</c:v>
                </c:pt>
              </c:strCache>
            </c:strRef>
          </c:tx>
          <c:spPr>
            <a:ln w="25400">
              <a:solidFill>
                <a:srgbClr val="C00000"/>
              </a:solidFill>
            </a:ln>
          </c:spPr>
          <c:marker>
            <c:symbol val="none"/>
          </c:marke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4'!$E$11:$E$34</c:f>
              <c:numCache>
                <c:formatCode>0.00</c:formatCode>
                <c:ptCount val="24"/>
                <c:pt idx="0">
                  <c:v>67.650000000000006</c:v>
                </c:pt>
                <c:pt idx="1">
                  <c:v>57.67</c:v>
                </c:pt>
                <c:pt idx="2">
                  <c:v>52.88</c:v>
                </c:pt>
                <c:pt idx="3">
                  <c:v>53.35</c:v>
                </c:pt>
                <c:pt idx="4">
                  <c:v>50.67</c:v>
                </c:pt>
                <c:pt idx="5">
                  <c:v>48.58</c:v>
                </c:pt>
                <c:pt idx="6">
                  <c:v>52.31</c:v>
                </c:pt>
                <c:pt idx="7">
                  <c:v>49.54</c:v>
                </c:pt>
                <c:pt idx="8">
                  <c:v>51.18</c:v>
                </c:pt>
                <c:pt idx="9">
                  <c:v>52.82</c:v>
                </c:pt>
                <c:pt idx="10">
                  <c:v>48.16</c:v>
                </c:pt>
                <c:pt idx="11">
                  <c:v>43.34</c:v>
                </c:pt>
                <c:pt idx="12">
                  <c:v>47.467709677400002</c:v>
                </c:pt>
                <c:pt idx="13">
                  <c:v>39.302061781600003</c:v>
                </c:pt>
                <c:pt idx="14">
                  <c:v>31.9899138627</c:v>
                </c:pt>
                <c:pt idx="15">
                  <c:v>24.805388888900001</c:v>
                </c:pt>
                <c:pt idx="16">
                  <c:v>21.7878951613</c:v>
                </c:pt>
                <c:pt idx="17">
                  <c:v>28.008140277799999</c:v>
                </c:pt>
                <c:pt idx="18">
                  <c:v>38.005826612900002</c:v>
                </c:pt>
                <c:pt idx="19">
                  <c:v>40.318556451600003</c:v>
                </c:pt>
                <c:pt idx="20">
                  <c:v>48.800716666699998</c:v>
                </c:pt>
                <c:pt idx="21">
                  <c:v>43.568822818800001</c:v>
                </c:pt>
                <c:pt idx="22">
                  <c:v>48.747666666699999</c:v>
                </c:pt>
                <c:pt idx="23">
                  <c:v>54.036275537599998</c:v>
                </c:pt>
              </c:numCache>
            </c:numRef>
          </c:val>
          <c:smooth val="0"/>
          <c:extLst>
            <c:ext xmlns:c16="http://schemas.microsoft.com/office/drawing/2014/chart" uri="{C3380CC4-5D6E-409C-BE32-E72D297353CC}">
              <c16:uniqueId val="{00000002-B6DE-494E-B59A-82AEC0248618}"/>
            </c:ext>
          </c:extLst>
        </c:ser>
        <c:ser>
          <c:idx val="2"/>
          <c:order val="2"/>
          <c:tx>
            <c:strRef>
              <c:f>'Data 4'!$F$7:$F$8</c:f>
              <c:strCache>
                <c:ptCount val="2"/>
                <c:pt idx="0">
                  <c:v>EPEX</c:v>
                </c:pt>
                <c:pt idx="1">
                  <c:v>Germany</c:v>
                </c:pt>
              </c:strCache>
            </c:strRef>
          </c:tx>
          <c:spPr>
            <a:ln>
              <a:solidFill>
                <a:srgbClr val="00B050"/>
              </a:solidFill>
            </a:ln>
          </c:spPr>
          <c:marker>
            <c:symbol val="none"/>
          </c:marke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4'!$F$11:$F$34</c:f>
              <c:numCache>
                <c:formatCode>0.00</c:formatCode>
                <c:ptCount val="24"/>
                <c:pt idx="0">
                  <c:v>49.3933736559</c:v>
                </c:pt>
                <c:pt idx="1">
                  <c:v>42.820788690500002</c:v>
                </c:pt>
                <c:pt idx="2">
                  <c:v>30.626958277300002</c:v>
                </c:pt>
                <c:pt idx="3">
                  <c:v>36.955902777799999</c:v>
                </c:pt>
                <c:pt idx="4">
                  <c:v>37.843561827999999</c:v>
                </c:pt>
                <c:pt idx="5">
                  <c:v>32.517583333300003</c:v>
                </c:pt>
                <c:pt idx="6">
                  <c:v>39.685026881699997</c:v>
                </c:pt>
                <c:pt idx="7">
                  <c:v>36.848494623699999</c:v>
                </c:pt>
                <c:pt idx="8">
                  <c:v>35.750708333299997</c:v>
                </c:pt>
                <c:pt idx="9">
                  <c:v>36.936510067100002</c:v>
                </c:pt>
                <c:pt idx="10">
                  <c:v>41.001208333299999</c:v>
                </c:pt>
                <c:pt idx="11">
                  <c:v>31.9661424731</c:v>
                </c:pt>
                <c:pt idx="12">
                  <c:v>35.034905913999999</c:v>
                </c:pt>
                <c:pt idx="13">
                  <c:v>21.919008620700001</c:v>
                </c:pt>
                <c:pt idx="14">
                  <c:v>22.4858277254</c:v>
                </c:pt>
                <c:pt idx="15">
                  <c:v>17.093125000000001</c:v>
                </c:pt>
                <c:pt idx="16">
                  <c:v>17.596505376300001</c:v>
                </c:pt>
                <c:pt idx="17">
                  <c:v>26.184888888900002</c:v>
                </c:pt>
                <c:pt idx="18">
                  <c:v>30.062862903199999</c:v>
                </c:pt>
                <c:pt idx="19">
                  <c:v>34.863951612900003</c:v>
                </c:pt>
                <c:pt idx="20">
                  <c:v>43.690194444399999</c:v>
                </c:pt>
                <c:pt idx="21">
                  <c:v>33.969570469799997</c:v>
                </c:pt>
                <c:pt idx="22">
                  <c:v>38.785708333300001</c:v>
                </c:pt>
                <c:pt idx="23">
                  <c:v>43.519744623699999</c:v>
                </c:pt>
              </c:numCache>
            </c:numRef>
          </c:val>
          <c:smooth val="0"/>
          <c:extLst>
            <c:ext xmlns:c16="http://schemas.microsoft.com/office/drawing/2014/chart" uri="{C3380CC4-5D6E-409C-BE32-E72D297353CC}">
              <c16:uniqueId val="{00000003-B6DE-494E-B59A-82AEC0248618}"/>
            </c:ext>
          </c:extLst>
        </c:ser>
        <c:ser>
          <c:idx val="3"/>
          <c:order val="3"/>
          <c:tx>
            <c:strRef>
              <c:f>'Data 4'!$G$7</c:f>
              <c:strCache>
                <c:ptCount val="1"/>
                <c:pt idx="0">
                  <c:v>NordPool</c:v>
                </c:pt>
              </c:strCache>
            </c:strRef>
          </c:tx>
          <c:spPr>
            <a:ln>
              <a:solidFill>
                <a:srgbClr val="FF66CC"/>
              </a:solidFill>
            </a:ln>
          </c:spPr>
          <c:marker>
            <c:symbol val="none"/>
          </c:marke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4'!$G$11:$G$34</c:f>
              <c:numCache>
                <c:formatCode>0.00</c:formatCode>
                <c:ptCount val="24"/>
                <c:pt idx="0">
                  <c:v>53.78</c:v>
                </c:pt>
                <c:pt idx="1">
                  <c:v>45.86</c:v>
                </c:pt>
                <c:pt idx="2">
                  <c:v>40.86</c:v>
                </c:pt>
                <c:pt idx="3">
                  <c:v>40.82</c:v>
                </c:pt>
                <c:pt idx="4">
                  <c:v>38.07</c:v>
                </c:pt>
                <c:pt idx="5">
                  <c:v>27.96</c:v>
                </c:pt>
                <c:pt idx="6">
                  <c:v>35.15</c:v>
                </c:pt>
                <c:pt idx="7">
                  <c:v>36.11</c:v>
                </c:pt>
                <c:pt idx="8">
                  <c:v>32.92</c:v>
                </c:pt>
                <c:pt idx="9">
                  <c:v>37.1</c:v>
                </c:pt>
                <c:pt idx="10">
                  <c:v>42.15</c:v>
                </c:pt>
                <c:pt idx="11">
                  <c:v>36.79</c:v>
                </c:pt>
                <c:pt idx="12">
                  <c:v>24.100080645199998</c:v>
                </c:pt>
                <c:pt idx="13">
                  <c:v>13.0781609195</c:v>
                </c:pt>
                <c:pt idx="14">
                  <c:v>9.0051816957999993</c:v>
                </c:pt>
                <c:pt idx="15">
                  <c:v>5.2565972221999999</c:v>
                </c:pt>
                <c:pt idx="16">
                  <c:v>8.3438172043000005</c:v>
                </c:pt>
                <c:pt idx="17">
                  <c:v>3.1474722221999998</c:v>
                </c:pt>
                <c:pt idx="18">
                  <c:v>2.3495564515999998</c:v>
                </c:pt>
                <c:pt idx="19">
                  <c:v>8.7879973117999999</c:v>
                </c:pt>
                <c:pt idx="20">
                  <c:v>15.7323055556</c:v>
                </c:pt>
                <c:pt idx="21">
                  <c:v>14.6299060403</c:v>
                </c:pt>
                <c:pt idx="22">
                  <c:v>6.3173472221999996</c:v>
                </c:pt>
                <c:pt idx="23">
                  <c:v>20.093978494600002</c:v>
                </c:pt>
              </c:numCache>
            </c:numRef>
          </c:val>
          <c:smooth val="0"/>
          <c:extLst>
            <c:ext xmlns:c16="http://schemas.microsoft.com/office/drawing/2014/chart" uri="{C3380CC4-5D6E-409C-BE32-E72D297353CC}">
              <c16:uniqueId val="{00000004-B6DE-494E-B59A-82AEC0248618}"/>
            </c:ext>
          </c:extLst>
        </c:ser>
        <c:ser>
          <c:idx val="5"/>
          <c:order val="5"/>
          <c:tx>
            <c:strRef>
              <c:f>'Data 4'!$I$7:$I$8</c:f>
              <c:strCache>
                <c:ptCount val="2"/>
                <c:pt idx="0">
                  <c:v>EPEX</c:v>
                </c:pt>
                <c:pt idx="1">
                  <c:v>France</c:v>
                </c:pt>
              </c:strCache>
            </c:strRef>
          </c:tx>
          <c:spPr>
            <a:ln>
              <a:solidFill>
                <a:srgbClr val="FFC000"/>
              </a:solidFill>
            </a:ln>
          </c:spPr>
          <c:marker>
            <c:symbol val="none"/>
          </c:marker>
          <c:cat>
            <c:strRef>
              <c:f>'Data 4'!$C$11:$C$34</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4'!$I$11:$I$34</c:f>
              <c:numCache>
                <c:formatCode>0.00</c:formatCode>
                <c:ptCount val="24"/>
                <c:pt idx="0">
                  <c:v>61.155403225800001</c:v>
                </c:pt>
                <c:pt idx="1">
                  <c:v>46.621354166700002</c:v>
                </c:pt>
                <c:pt idx="2">
                  <c:v>33.864199192500003</c:v>
                </c:pt>
                <c:pt idx="3">
                  <c:v>38.081347222200002</c:v>
                </c:pt>
                <c:pt idx="4">
                  <c:v>37.213387096799998</c:v>
                </c:pt>
                <c:pt idx="5">
                  <c:v>29.2573888889</c:v>
                </c:pt>
                <c:pt idx="6">
                  <c:v>37.662607526899997</c:v>
                </c:pt>
                <c:pt idx="7">
                  <c:v>33.3927284946</c:v>
                </c:pt>
                <c:pt idx="8">
                  <c:v>35.541888888899997</c:v>
                </c:pt>
                <c:pt idx="9">
                  <c:v>38.598120805400001</c:v>
                </c:pt>
                <c:pt idx="10">
                  <c:v>45.9420555556</c:v>
                </c:pt>
                <c:pt idx="11">
                  <c:v>36.461760752700002</c:v>
                </c:pt>
                <c:pt idx="12">
                  <c:v>38.006384408599999</c:v>
                </c:pt>
                <c:pt idx="13">
                  <c:v>26.2460057471</c:v>
                </c:pt>
                <c:pt idx="14">
                  <c:v>23.832072678300001</c:v>
                </c:pt>
                <c:pt idx="15">
                  <c:v>13.450041666700001</c:v>
                </c:pt>
                <c:pt idx="16">
                  <c:v>14.8621774194</c:v>
                </c:pt>
                <c:pt idx="17">
                  <c:v>25.785833333300001</c:v>
                </c:pt>
                <c:pt idx="18">
                  <c:v>33.412432795699999</c:v>
                </c:pt>
                <c:pt idx="19">
                  <c:v>36.754422042999998</c:v>
                </c:pt>
                <c:pt idx="20">
                  <c:v>47.196402777800003</c:v>
                </c:pt>
                <c:pt idx="21">
                  <c:v>37.887302013400003</c:v>
                </c:pt>
                <c:pt idx="22">
                  <c:v>40.111736111100001</c:v>
                </c:pt>
                <c:pt idx="23">
                  <c:v>48.416370967699997</c:v>
                </c:pt>
              </c:numCache>
            </c:numRef>
          </c:val>
          <c:smooth val="0"/>
          <c:extLst>
            <c:ext xmlns:c16="http://schemas.microsoft.com/office/drawing/2014/chart" uri="{C3380CC4-5D6E-409C-BE32-E72D297353CC}">
              <c16:uniqueId val="{00000005-B6DE-494E-B59A-82AEC0248618}"/>
            </c:ext>
          </c:extLst>
        </c:ser>
        <c:dLbls>
          <c:showLegendKey val="0"/>
          <c:showVal val="0"/>
          <c:showCatName val="0"/>
          <c:showSerName val="0"/>
          <c:showPercent val="0"/>
          <c:showBubbleSize val="0"/>
        </c:dLbls>
        <c:marker val="1"/>
        <c:smooth val="0"/>
        <c:axId val="376438432"/>
        <c:axId val="376438824"/>
      </c:lineChart>
      <c:catAx>
        <c:axId val="37643843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376438824"/>
        <c:crosses val="autoZero"/>
        <c:auto val="1"/>
        <c:lblAlgn val="ctr"/>
        <c:lblOffset val="100"/>
        <c:noMultiLvlLbl val="1"/>
      </c:catAx>
      <c:valAx>
        <c:axId val="37643882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376438432"/>
        <c:crosses val="autoZero"/>
        <c:crossBetween val="midCat"/>
        <c:minorUnit val="0.5"/>
      </c:valAx>
      <c:spPr>
        <a:noFill/>
        <a:ln w="25400">
          <a:noFill/>
        </a:ln>
      </c:spPr>
    </c:plotArea>
    <c:legend>
      <c:legendPos val="r"/>
      <c:layout>
        <c:manualLayout>
          <c:xMode val="edge"/>
          <c:yMode val="edge"/>
          <c:x val="9.3585867441414505E-2"/>
          <c:y val="4.450263202212093E-2"/>
          <c:w val="0.81808769516202784"/>
          <c:h val="6.80628489750085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000000000001388" l="0.70000000000000062" r="0.70000000000000062" t="0.75000000000001388"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05332228208311E-2"/>
          <c:y val="0.17203997257598738"/>
          <c:w val="0.85547409863240786"/>
          <c:h val="0.65756307176642492"/>
        </c:manualLayout>
      </c:layout>
      <c:barChart>
        <c:barDir val="col"/>
        <c:grouping val="percentStacked"/>
        <c:varyColors val="0"/>
        <c:ser>
          <c:idx val="0"/>
          <c:order val="0"/>
          <c:tx>
            <c:strRef>
              <c:f>'Data 4'!$E$82</c:f>
              <c:strCache>
                <c:ptCount val="1"/>
                <c:pt idx="0">
                  <c:v>Renovable</c:v>
                </c:pt>
              </c:strCache>
            </c:strRef>
          </c:tx>
          <c:spPr>
            <a:solidFill>
              <a:srgbClr val="92D050"/>
            </a:solidFill>
            <a:ln>
              <a:noFill/>
            </a:ln>
          </c:spPr>
          <c:invertIfNegative val="0"/>
          <c:cat>
            <c:strRef>
              <c:f>'Data 4'!$C$83:$C$106</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4'!$E$83:$E$106</c:f>
              <c:numCache>
                <c:formatCode>#,##0;\-#,##0;0</c:formatCode>
                <c:ptCount val="24"/>
                <c:pt idx="0">
                  <c:v>51.081579281939042</c:v>
                </c:pt>
                <c:pt idx="1">
                  <c:v>49.363561031271587</c:v>
                </c:pt>
                <c:pt idx="2">
                  <c:v>60.59266285532501</c:v>
                </c:pt>
                <c:pt idx="3">
                  <c:v>58.746973682338336</c:v>
                </c:pt>
                <c:pt idx="4">
                  <c:v>54.924832572223401</c:v>
                </c:pt>
                <c:pt idx="5">
                  <c:v>42.272434442138113</c:v>
                </c:pt>
                <c:pt idx="6">
                  <c:v>34.960193580538615</c:v>
                </c:pt>
                <c:pt idx="7">
                  <c:v>34.700449453977313</c:v>
                </c:pt>
                <c:pt idx="8">
                  <c:v>40.263302874088033</c:v>
                </c:pt>
                <c:pt idx="9">
                  <c:v>38.210843202762639</c:v>
                </c:pt>
                <c:pt idx="10">
                  <c:v>58.413189044768387</c:v>
                </c:pt>
                <c:pt idx="11">
                  <c:v>59.421178150370963</c:v>
                </c:pt>
                <c:pt idx="12">
                  <c:v>55.624674872931116</c:v>
                </c:pt>
                <c:pt idx="13">
                  <c:v>57.017219346510636</c:v>
                </c:pt>
                <c:pt idx="14">
                  <c:v>63.241426578012856</c:v>
                </c:pt>
                <c:pt idx="15">
                  <c:v>64.8913816438168</c:v>
                </c:pt>
                <c:pt idx="16">
                  <c:v>69.686110023170457</c:v>
                </c:pt>
                <c:pt idx="17">
                  <c:v>54.666569081435085</c:v>
                </c:pt>
                <c:pt idx="18">
                  <c:v>45.332814278690066</c:v>
                </c:pt>
                <c:pt idx="19">
                  <c:v>47.219311367144577</c:v>
                </c:pt>
                <c:pt idx="20">
                  <c:v>47.817006706415263</c:v>
                </c:pt>
                <c:pt idx="21">
                  <c:v>64.812041908189357</c:v>
                </c:pt>
                <c:pt idx="22">
                  <c:v>57.123281051372217</c:v>
                </c:pt>
                <c:pt idx="23">
                  <c:v>68.262457342170222</c:v>
                </c:pt>
              </c:numCache>
            </c:numRef>
          </c:val>
          <c:extLst>
            <c:ext xmlns:c16="http://schemas.microsoft.com/office/drawing/2014/chart" uri="{C3380CC4-5D6E-409C-BE32-E72D297353CC}">
              <c16:uniqueId val="{00000000-66DC-444D-B413-DC64A1997EC8}"/>
            </c:ext>
          </c:extLst>
        </c:ser>
        <c:ser>
          <c:idx val="3"/>
          <c:order val="1"/>
          <c:tx>
            <c:strRef>
              <c:f>'Data 4'!$F$82</c:f>
              <c:strCache>
                <c:ptCount val="1"/>
                <c:pt idx="0">
                  <c:v>No renovable</c:v>
                </c:pt>
              </c:strCache>
            </c:strRef>
          </c:tx>
          <c:spPr>
            <a:solidFill>
              <a:srgbClr val="0000FF"/>
            </a:solidFill>
          </c:spPr>
          <c:invertIfNegative val="0"/>
          <c:dPt>
            <c:idx val="14"/>
            <c:invertIfNegative val="0"/>
            <c:bubble3D val="0"/>
            <c:spPr>
              <a:solidFill>
                <a:srgbClr val="0000FF"/>
              </a:solidFill>
              <a:ln>
                <a:noFill/>
              </a:ln>
            </c:spPr>
            <c:extLst>
              <c:ext xmlns:c16="http://schemas.microsoft.com/office/drawing/2014/chart" uri="{C3380CC4-5D6E-409C-BE32-E72D297353CC}">
                <c16:uniqueId val="{00000002-66DC-444D-B413-DC64A1997EC8}"/>
              </c:ext>
            </c:extLst>
          </c:dPt>
          <c:cat>
            <c:strRef>
              <c:f>'Data 4'!$C$83:$C$106</c:f>
              <c:strCache>
                <c:ptCount val="24"/>
                <c:pt idx="0">
                  <c:v>E</c:v>
                </c:pt>
                <c:pt idx="1">
                  <c:v>F</c:v>
                </c:pt>
                <c:pt idx="2">
                  <c:v>M</c:v>
                </c:pt>
                <c:pt idx="3">
                  <c:v>A</c:v>
                </c:pt>
                <c:pt idx="4">
                  <c:v>M</c:v>
                </c:pt>
                <c:pt idx="5">
                  <c:v>J</c:v>
                </c:pt>
                <c:pt idx="6">
                  <c:v>L</c:v>
                </c:pt>
                <c:pt idx="7">
                  <c:v>A</c:v>
                </c:pt>
                <c:pt idx="8">
                  <c:v>S</c:v>
                </c:pt>
                <c:pt idx="9">
                  <c:v>O</c:v>
                </c:pt>
                <c:pt idx="10">
                  <c:v>N</c:v>
                </c:pt>
                <c:pt idx="11">
                  <c:v>D</c:v>
                </c:pt>
                <c:pt idx="12">
                  <c:v>E</c:v>
                </c:pt>
                <c:pt idx="13">
                  <c:v>F</c:v>
                </c:pt>
                <c:pt idx="14">
                  <c:v>M</c:v>
                </c:pt>
                <c:pt idx="15">
                  <c:v>A</c:v>
                </c:pt>
                <c:pt idx="16">
                  <c:v>M</c:v>
                </c:pt>
                <c:pt idx="17">
                  <c:v>J</c:v>
                </c:pt>
                <c:pt idx="18">
                  <c:v>L</c:v>
                </c:pt>
                <c:pt idx="19">
                  <c:v>A</c:v>
                </c:pt>
                <c:pt idx="20">
                  <c:v>S</c:v>
                </c:pt>
                <c:pt idx="21">
                  <c:v>O</c:v>
                </c:pt>
                <c:pt idx="22">
                  <c:v>N</c:v>
                </c:pt>
                <c:pt idx="23">
                  <c:v>D</c:v>
                </c:pt>
              </c:strCache>
            </c:strRef>
          </c:cat>
          <c:val>
            <c:numRef>
              <c:f>'Data 4'!$F$83:$F$106</c:f>
              <c:numCache>
                <c:formatCode>#,##0;\-#,##0;0</c:formatCode>
                <c:ptCount val="24"/>
                <c:pt idx="0">
                  <c:v>48.918420718060958</c:v>
                </c:pt>
                <c:pt idx="1">
                  <c:v>50.636438968728413</c:v>
                </c:pt>
                <c:pt idx="2">
                  <c:v>39.40733714467499</c:v>
                </c:pt>
                <c:pt idx="3">
                  <c:v>41.253026317661664</c:v>
                </c:pt>
                <c:pt idx="4">
                  <c:v>45.075167427776599</c:v>
                </c:pt>
                <c:pt idx="5">
                  <c:v>57.727565557861887</c:v>
                </c:pt>
                <c:pt idx="6">
                  <c:v>65.039806419461385</c:v>
                </c:pt>
                <c:pt idx="7">
                  <c:v>65.299550546022687</c:v>
                </c:pt>
                <c:pt idx="8">
                  <c:v>59.736697125911967</c:v>
                </c:pt>
                <c:pt idx="9">
                  <c:v>61.789156797237361</c:v>
                </c:pt>
                <c:pt idx="10">
                  <c:v>41.586810955231613</c:v>
                </c:pt>
                <c:pt idx="11">
                  <c:v>40.578821849629037</c:v>
                </c:pt>
                <c:pt idx="12">
                  <c:v>44.375325127068884</c:v>
                </c:pt>
                <c:pt idx="13">
                  <c:v>42.982780653489364</c:v>
                </c:pt>
                <c:pt idx="14">
                  <c:v>36.758573421987144</c:v>
                </c:pt>
                <c:pt idx="15">
                  <c:v>35.1086183561832</c:v>
                </c:pt>
                <c:pt idx="16">
                  <c:v>30.313889976829543</c:v>
                </c:pt>
                <c:pt idx="17">
                  <c:v>45.333430918564915</c:v>
                </c:pt>
                <c:pt idx="18">
                  <c:v>54.667185721309934</c:v>
                </c:pt>
                <c:pt idx="19">
                  <c:v>52.780688632855423</c:v>
                </c:pt>
                <c:pt idx="20">
                  <c:v>52.182993293584737</c:v>
                </c:pt>
                <c:pt idx="21">
                  <c:v>35.187958091810643</c:v>
                </c:pt>
                <c:pt idx="22">
                  <c:v>42.876718948627783</c:v>
                </c:pt>
                <c:pt idx="23">
                  <c:v>31.737542657829778</c:v>
                </c:pt>
              </c:numCache>
            </c:numRef>
          </c:val>
          <c:extLst>
            <c:ext xmlns:c16="http://schemas.microsoft.com/office/drawing/2014/chart" uri="{C3380CC4-5D6E-409C-BE32-E72D297353CC}">
              <c16:uniqueId val="{00000003-66DC-444D-B413-DC64A1997EC8}"/>
            </c:ext>
          </c:extLst>
        </c:ser>
        <c:dLbls>
          <c:showLegendKey val="0"/>
          <c:showVal val="0"/>
          <c:showCatName val="0"/>
          <c:showSerName val="0"/>
          <c:showPercent val="0"/>
          <c:showBubbleSize val="0"/>
        </c:dLbls>
        <c:gapWidth val="50"/>
        <c:overlap val="100"/>
        <c:axId val="377786496"/>
        <c:axId val="377786888"/>
      </c:barChart>
      <c:lineChart>
        <c:grouping val="standard"/>
        <c:varyColors val="0"/>
        <c:ser>
          <c:idx val="1"/>
          <c:order val="2"/>
          <c:tx>
            <c:v>Precio mercado diario</c:v>
          </c:tx>
          <c:spPr>
            <a:ln w="22225">
              <a:solidFill>
                <a:srgbClr val="FF0000"/>
              </a:solidFill>
            </a:ln>
          </c:spPr>
          <c:marker>
            <c:symbol val="none"/>
          </c:marker>
          <c:val>
            <c:numRef>
              <c:f>'Data 4'!$D$83:$D$106</c:f>
              <c:numCache>
                <c:formatCode>#,##0.00;\-#,##0.00;0</c:formatCode>
                <c:ptCount val="24"/>
                <c:pt idx="0">
                  <c:v>61.9864784946</c:v>
                </c:pt>
                <c:pt idx="1">
                  <c:v>54.008645833300001</c:v>
                </c:pt>
                <c:pt idx="2">
                  <c:v>48.8190713324</c:v>
                </c:pt>
                <c:pt idx="3">
                  <c:v>50.4068611111</c:v>
                </c:pt>
                <c:pt idx="4">
                  <c:v>48.388588709700002</c:v>
                </c:pt>
                <c:pt idx="5">
                  <c:v>47.1935416667</c:v>
                </c:pt>
                <c:pt idx="6">
                  <c:v>51.463965053800003</c:v>
                </c:pt>
                <c:pt idx="7">
                  <c:v>44.960766129</c:v>
                </c:pt>
                <c:pt idx="8">
                  <c:v>42.113722222200003</c:v>
                </c:pt>
                <c:pt idx="9">
                  <c:v>47.167208053700001</c:v>
                </c:pt>
                <c:pt idx="10">
                  <c:v>42.192111111099997</c:v>
                </c:pt>
                <c:pt idx="11">
                  <c:v>33.804892473099997</c:v>
                </c:pt>
                <c:pt idx="12">
                  <c:v>41.101397849500003</c:v>
                </c:pt>
                <c:pt idx="13">
                  <c:v>35.868692528700002</c:v>
                </c:pt>
                <c:pt idx="14">
                  <c:v>27.7400269179</c:v>
                </c:pt>
                <c:pt idx="15">
                  <c:v>17.652958333299999</c:v>
                </c:pt>
                <c:pt idx="16">
                  <c:v>21.254905913999998</c:v>
                </c:pt>
                <c:pt idx="17">
                  <c:v>30.617750000000001</c:v>
                </c:pt>
                <c:pt idx="18">
                  <c:v>34.636008064499997</c:v>
                </c:pt>
                <c:pt idx="19">
                  <c:v>36.198024193499997</c:v>
                </c:pt>
                <c:pt idx="20">
                  <c:v>41.957083333299998</c:v>
                </c:pt>
                <c:pt idx="21">
                  <c:v>36.560657718100003</c:v>
                </c:pt>
                <c:pt idx="22">
                  <c:v>41.936138888899997</c:v>
                </c:pt>
                <c:pt idx="23" formatCode="0.00">
                  <c:v>41.965268817199998</c:v>
                </c:pt>
              </c:numCache>
            </c:numRef>
          </c:val>
          <c:smooth val="0"/>
          <c:extLst>
            <c:ext xmlns:c16="http://schemas.microsoft.com/office/drawing/2014/chart" uri="{C3380CC4-5D6E-409C-BE32-E72D297353CC}">
              <c16:uniqueId val="{00000004-66DC-444D-B413-DC64A1997EC8}"/>
            </c:ext>
          </c:extLst>
        </c:ser>
        <c:ser>
          <c:idx val="2"/>
          <c:order val="3"/>
          <c:tx>
            <c:strRef>
              <c:f>'Data 4'!$G$82</c:f>
              <c:strCache>
                <c:ptCount val="1"/>
                <c:pt idx="0">
                  <c:v>Media anual renovables</c:v>
                </c:pt>
              </c:strCache>
            </c:strRef>
          </c:tx>
          <c:spPr>
            <a:ln w="25400">
              <a:solidFill>
                <a:srgbClr val="FFFF00"/>
              </a:solidFill>
            </a:ln>
          </c:spPr>
          <c:marker>
            <c:symbol val="none"/>
          </c:marker>
          <c:val>
            <c:numRef>
              <c:f>'Data 4'!$G$83:$G$106</c:f>
              <c:numCache>
                <c:formatCode>#,##0;\-#,##0;0</c:formatCode>
                <c:ptCount val="24"/>
                <c:pt idx="0">
                  <c:v>48.345089293021978</c:v>
                </c:pt>
                <c:pt idx="1">
                  <c:v>48.345089293021978</c:v>
                </c:pt>
                <c:pt idx="2">
                  <c:v>48.345089293021978</c:v>
                </c:pt>
                <c:pt idx="3">
                  <c:v>48.345089293021978</c:v>
                </c:pt>
                <c:pt idx="4">
                  <c:v>48.345089293021978</c:v>
                </c:pt>
                <c:pt idx="5">
                  <c:v>48.345089293021978</c:v>
                </c:pt>
                <c:pt idx="6">
                  <c:v>48.345089293021978</c:v>
                </c:pt>
                <c:pt idx="7">
                  <c:v>48.345089293021978</c:v>
                </c:pt>
                <c:pt idx="8">
                  <c:v>48.345089293021978</c:v>
                </c:pt>
                <c:pt idx="9">
                  <c:v>48.345089293021978</c:v>
                </c:pt>
                <c:pt idx="10">
                  <c:v>48.345089293021978</c:v>
                </c:pt>
                <c:pt idx="11">
                  <c:v>48.345089293021978</c:v>
                </c:pt>
              </c:numCache>
            </c:numRef>
          </c:val>
          <c:smooth val="0"/>
          <c:extLst>
            <c:ext xmlns:c16="http://schemas.microsoft.com/office/drawing/2014/chart" uri="{C3380CC4-5D6E-409C-BE32-E72D297353CC}">
              <c16:uniqueId val="{00000005-66DC-444D-B413-DC64A1997EC8}"/>
            </c:ext>
          </c:extLst>
        </c:ser>
        <c:ser>
          <c:idx val="4"/>
          <c:order val="4"/>
          <c:spPr>
            <a:ln w="25400">
              <a:solidFill>
                <a:srgbClr val="FFFF00"/>
              </a:solidFill>
            </a:ln>
          </c:spPr>
          <c:marker>
            <c:symbol val="none"/>
          </c:marker>
          <c:val>
            <c:numRef>
              <c:f>'Data 4'!$H$83:$H$106</c:f>
              <c:numCache>
                <c:formatCode>#,##0;\-#,##0;0</c:formatCode>
                <c:ptCount val="24"/>
                <c:pt idx="12">
                  <c:v>57.64694595373679</c:v>
                </c:pt>
                <c:pt idx="13">
                  <c:v>57.64694595373679</c:v>
                </c:pt>
                <c:pt idx="14">
                  <c:v>57.64694595373679</c:v>
                </c:pt>
                <c:pt idx="15">
                  <c:v>57.64694595373679</c:v>
                </c:pt>
                <c:pt idx="16">
                  <c:v>57.64694595373679</c:v>
                </c:pt>
                <c:pt idx="17">
                  <c:v>57.64694595373679</c:v>
                </c:pt>
                <c:pt idx="18">
                  <c:v>57.64694595373679</c:v>
                </c:pt>
                <c:pt idx="19">
                  <c:v>57.64694595373679</c:v>
                </c:pt>
                <c:pt idx="20">
                  <c:v>57.64694595373679</c:v>
                </c:pt>
                <c:pt idx="21">
                  <c:v>57.64694595373679</c:v>
                </c:pt>
                <c:pt idx="22">
                  <c:v>57.64694595373679</c:v>
                </c:pt>
                <c:pt idx="23">
                  <c:v>57.64694595373679</c:v>
                </c:pt>
              </c:numCache>
            </c:numRef>
          </c:val>
          <c:smooth val="0"/>
          <c:extLst>
            <c:ext xmlns:c16="http://schemas.microsoft.com/office/drawing/2014/chart" uri="{C3380CC4-5D6E-409C-BE32-E72D297353CC}">
              <c16:uniqueId val="{00000006-66DC-444D-B413-DC64A1997EC8}"/>
            </c:ext>
          </c:extLst>
        </c:ser>
        <c:dLbls>
          <c:showLegendKey val="0"/>
          <c:showVal val="0"/>
          <c:showCatName val="0"/>
          <c:showSerName val="0"/>
          <c:showPercent val="0"/>
          <c:showBubbleSize val="0"/>
        </c:dLbls>
        <c:marker val="1"/>
        <c:smooth val="0"/>
        <c:axId val="377787280"/>
        <c:axId val="377787672"/>
      </c:lineChart>
      <c:catAx>
        <c:axId val="377786496"/>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377786888"/>
        <c:crosses val="autoZero"/>
        <c:auto val="1"/>
        <c:lblAlgn val="ctr"/>
        <c:lblOffset val="100"/>
        <c:noMultiLvlLbl val="0"/>
      </c:catAx>
      <c:valAx>
        <c:axId val="377786888"/>
        <c:scaling>
          <c:orientation val="minMax"/>
          <c:max val="1"/>
        </c:scaling>
        <c:delete val="0"/>
        <c:axPos val="l"/>
        <c:majorGridlines>
          <c:spPr>
            <a:ln w="3175">
              <a:solidFill>
                <a:schemeClr val="bg1">
                  <a:lumMod val="75000"/>
                </a:schemeClr>
              </a:solidFill>
              <a:prstDash val="sysDot"/>
            </a:ln>
          </c:spPr>
        </c:majorGridlines>
        <c:numFmt formatCode="0%" sourceLinked="1"/>
        <c:majorTickMark val="out"/>
        <c:minorTickMark val="none"/>
        <c:tickLblPos val="nextTo"/>
        <c:spPr>
          <a:ln>
            <a:noFill/>
          </a:ln>
        </c:spPr>
        <c:txPr>
          <a:bodyPr rot="0" vert="horz"/>
          <a:lstStyle/>
          <a:p>
            <a:pPr>
              <a:defRPr/>
            </a:pPr>
            <a:endParaRPr lang="es-ES"/>
          </a:p>
        </c:txPr>
        <c:crossAx val="377786496"/>
        <c:crosses val="autoZero"/>
        <c:crossBetween val="between"/>
      </c:valAx>
      <c:catAx>
        <c:axId val="377787280"/>
        <c:scaling>
          <c:orientation val="minMax"/>
        </c:scaling>
        <c:delete val="1"/>
        <c:axPos val="b"/>
        <c:majorTickMark val="out"/>
        <c:minorTickMark val="none"/>
        <c:tickLblPos val="nextTo"/>
        <c:crossAx val="377787672"/>
        <c:crosses val="autoZero"/>
        <c:auto val="1"/>
        <c:lblAlgn val="ctr"/>
        <c:lblOffset val="100"/>
        <c:noMultiLvlLbl val="0"/>
      </c:catAx>
      <c:valAx>
        <c:axId val="377787672"/>
        <c:scaling>
          <c:orientation val="minMax"/>
          <c:max val="80"/>
          <c:min val="-20"/>
        </c:scaling>
        <c:delete val="0"/>
        <c:axPos val="r"/>
        <c:title>
          <c:tx>
            <c:rich>
              <a:bodyPr rot="0" vert="horz"/>
              <a:lstStyle/>
              <a:p>
                <a:pPr algn="ctr">
                  <a:defRPr/>
                </a:pPr>
                <a:r>
                  <a:rPr lang="es-ES"/>
                  <a:t>€/MWh</a:t>
                </a:r>
              </a:p>
            </c:rich>
          </c:tx>
          <c:layout>
            <c:manualLayout>
              <c:xMode val="edge"/>
              <c:yMode val="edge"/>
              <c:x val="0.91277297724148121"/>
              <c:y val="8.4628947004893082E-2"/>
            </c:manualLayout>
          </c:layout>
          <c:overlay val="0"/>
        </c:title>
        <c:numFmt formatCode="#,##0" sourceLinked="0"/>
        <c:majorTickMark val="out"/>
        <c:minorTickMark val="none"/>
        <c:tickLblPos val="nextTo"/>
        <c:spPr>
          <a:ln>
            <a:noFill/>
          </a:ln>
        </c:spPr>
        <c:txPr>
          <a:bodyPr rot="0" vert="horz"/>
          <a:lstStyle/>
          <a:p>
            <a:pPr>
              <a:defRPr/>
            </a:pPr>
            <a:endParaRPr lang="es-ES"/>
          </a:p>
        </c:txPr>
        <c:crossAx val="377787280"/>
        <c:crosses val="max"/>
        <c:crossBetween val="between"/>
      </c:valAx>
      <c:spPr>
        <a:noFill/>
        <a:ln w="25400">
          <a:noFill/>
        </a:ln>
      </c:spPr>
    </c:plotArea>
    <c:legend>
      <c:legendPos val="b"/>
      <c:legendEntry>
        <c:idx val="4"/>
        <c:delete val="1"/>
      </c:legendEntry>
      <c:layout>
        <c:manualLayout>
          <c:xMode val="edge"/>
          <c:yMode val="edge"/>
          <c:x val="0.12105281823522548"/>
          <c:y val="5.8047680366714566E-2"/>
          <c:w val="0.75789590547271612"/>
          <c:h val="6.3324742218234073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a:ea typeface="Arial"/>
          <a:cs typeface="Arial"/>
        </a:defRPr>
      </a:pPr>
      <a:endParaRPr lang="es-ES"/>
    </a:p>
  </c:txPr>
  <c:printSettings>
    <c:headerFooter/>
    <c:pageMargins b="0.75000000000000111" l="0.70000000000000062" r="0.70000000000000062" t="0.750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75320097055018E-2"/>
          <c:y val="0.11945957799661465"/>
          <c:w val="0.88269616875015489"/>
          <c:h val="0.74294114019037438"/>
        </c:manualLayout>
      </c:layout>
      <c:barChart>
        <c:barDir val="col"/>
        <c:grouping val="stacked"/>
        <c:varyColors val="0"/>
        <c:ser>
          <c:idx val="0"/>
          <c:order val="0"/>
          <c:spPr>
            <a:solidFill>
              <a:srgbClr val="0070C0"/>
            </a:solidFill>
            <a:ln w="25400">
              <a:noFill/>
            </a:ln>
          </c:spPr>
          <c:invertIfNegative val="0"/>
          <c:cat>
            <c:strRef>
              <c:f>'Data 2'!$A$37:$B$48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2'!$H$36:$H$47</c:f>
              <c:numCache>
                <c:formatCode>#,##0.00</c:formatCode>
                <c:ptCount val="12"/>
                <c:pt idx="0">
                  <c:v>6.6617731655545134</c:v>
                </c:pt>
                <c:pt idx="1">
                  <c:v>6.6396255114334393</c:v>
                </c:pt>
                <c:pt idx="2">
                  <c:v>8.8736662406853757</c:v>
                </c:pt>
                <c:pt idx="3">
                  <c:v>12.722411481349077</c:v>
                </c:pt>
                <c:pt idx="4">
                  <c:v>10.134042475469739</c:v>
                </c:pt>
                <c:pt idx="5">
                  <c:v>8.9976273925724488</c:v>
                </c:pt>
                <c:pt idx="6">
                  <c:v>7.1937075871302545</c:v>
                </c:pt>
                <c:pt idx="7">
                  <c:v>7.4670665427789444</c:v>
                </c:pt>
                <c:pt idx="8">
                  <c:v>7.5503058720154419</c:v>
                </c:pt>
                <c:pt idx="9">
                  <c:v>9.0993391158689505</c:v>
                </c:pt>
                <c:pt idx="10">
                  <c:v>7.971949301264547</c:v>
                </c:pt>
                <c:pt idx="11">
                  <c:v>7.3494857983482103</c:v>
                </c:pt>
              </c:numCache>
            </c:numRef>
          </c:val>
          <c:extLst>
            <c:ext xmlns:c16="http://schemas.microsoft.com/office/drawing/2014/chart" uri="{C3380CC4-5D6E-409C-BE32-E72D297353CC}">
              <c16:uniqueId val="{00000000-C09B-4ED3-AAAF-90A30660EECC}"/>
            </c:ext>
          </c:extLst>
        </c:ser>
        <c:dLbls>
          <c:showLegendKey val="0"/>
          <c:showVal val="0"/>
          <c:showCatName val="0"/>
          <c:showSerName val="0"/>
          <c:showPercent val="0"/>
          <c:showBubbleSize val="0"/>
        </c:dLbls>
        <c:gapWidth val="110"/>
        <c:overlap val="100"/>
        <c:axId val="377133632"/>
        <c:axId val="377133240"/>
      </c:barChart>
      <c:catAx>
        <c:axId val="377133632"/>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77133240"/>
        <c:crosses val="autoZero"/>
        <c:auto val="1"/>
        <c:lblAlgn val="ctr"/>
        <c:lblOffset val="100"/>
        <c:tickLblSkip val="1"/>
        <c:tickMarkSkip val="1"/>
        <c:noMultiLvlLbl val="0"/>
      </c:catAx>
      <c:valAx>
        <c:axId val="377133240"/>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713363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56" r="0.75000000000000056"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61956444633604E-2"/>
          <c:y val="0.30666789403123168"/>
          <c:w val="0.8302857047327683"/>
          <c:h val="0.51111332948493637"/>
        </c:manualLayout>
      </c:layout>
      <c:barChart>
        <c:barDir val="col"/>
        <c:grouping val="clustered"/>
        <c:varyColors val="0"/>
        <c:ser>
          <c:idx val="0"/>
          <c:order val="0"/>
          <c:tx>
            <c:v>Energía mensual 2019</c:v>
          </c:tx>
          <c:spPr>
            <a:solidFill>
              <a:srgbClr val="0070C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2'!$H$56:$H$67</c:f>
              <c:numCache>
                <c:formatCode>#,##0</c:formatCode>
                <c:ptCount val="12"/>
                <c:pt idx="0">
                  <c:v>604.29880000000003</c:v>
                </c:pt>
                <c:pt idx="1">
                  <c:v>574.3146999999999</c:v>
                </c:pt>
                <c:pt idx="2">
                  <c:v>821.65800000000002</c:v>
                </c:pt>
                <c:pt idx="3">
                  <c:v>786.99790000000007</c:v>
                </c:pt>
                <c:pt idx="4">
                  <c:v>677.23500000000001</c:v>
                </c:pt>
                <c:pt idx="5">
                  <c:v>535.96309999999994</c:v>
                </c:pt>
                <c:pt idx="6">
                  <c:v>334.7013</c:v>
                </c:pt>
                <c:pt idx="7">
                  <c:v>369.50309999999996</c:v>
                </c:pt>
                <c:pt idx="8">
                  <c:v>371.78820000000002</c:v>
                </c:pt>
                <c:pt idx="9">
                  <c:v>406.22329999999999</c:v>
                </c:pt>
                <c:pt idx="10">
                  <c:v>584.17090000000007</c:v>
                </c:pt>
                <c:pt idx="11">
                  <c:v>734.58230000000003</c:v>
                </c:pt>
              </c:numCache>
            </c:numRef>
          </c:val>
          <c:extLst>
            <c:ext xmlns:c16="http://schemas.microsoft.com/office/drawing/2014/chart" uri="{C3380CC4-5D6E-409C-BE32-E72D297353CC}">
              <c16:uniqueId val="{00000000-ABA6-42ED-A5D9-14DB56A85D28}"/>
            </c:ext>
          </c:extLst>
        </c:ser>
        <c:ser>
          <c:idx val="3"/>
          <c:order val="2"/>
          <c:tx>
            <c:v>Energía mensual 2020</c:v>
          </c:tx>
          <c:spPr>
            <a:solidFill>
              <a:srgbClr val="92D05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2'!$D$56:$D$67</c:f>
              <c:numCache>
                <c:formatCode>#,##0</c:formatCode>
                <c:ptCount val="12"/>
                <c:pt idx="0">
                  <c:v>701.50400000000002</c:v>
                </c:pt>
                <c:pt idx="1">
                  <c:v>726.67730000000006</c:v>
                </c:pt>
                <c:pt idx="2">
                  <c:v>960.15290000000005</c:v>
                </c:pt>
                <c:pt idx="3">
                  <c:v>1378.2074</c:v>
                </c:pt>
                <c:pt idx="4">
                  <c:v>1108.9719</c:v>
                </c:pt>
                <c:pt idx="5">
                  <c:v>711.75149999999996</c:v>
                </c:pt>
                <c:pt idx="6">
                  <c:v>444.01929999999999</c:v>
                </c:pt>
                <c:pt idx="7">
                  <c:v>548.73619999999994</c:v>
                </c:pt>
                <c:pt idx="8">
                  <c:v>540.52869999999996</c:v>
                </c:pt>
                <c:pt idx="9">
                  <c:v>853.98709999999994</c:v>
                </c:pt>
                <c:pt idx="10">
                  <c:v>772.79359999999997</c:v>
                </c:pt>
                <c:pt idx="11">
                  <c:v>683.82309999999995</c:v>
                </c:pt>
              </c:numCache>
            </c:numRef>
          </c:val>
          <c:extLst>
            <c:ext xmlns:c16="http://schemas.microsoft.com/office/drawing/2014/chart" uri="{C3380CC4-5D6E-409C-BE32-E72D297353CC}">
              <c16:uniqueId val="{00000001-ABA6-42ED-A5D9-14DB56A85D28}"/>
            </c:ext>
          </c:extLst>
        </c:ser>
        <c:dLbls>
          <c:showLegendKey val="0"/>
          <c:showVal val="0"/>
          <c:showCatName val="0"/>
          <c:showSerName val="0"/>
          <c:showPercent val="0"/>
          <c:showBubbleSize val="0"/>
        </c:dLbls>
        <c:gapWidth val="150"/>
        <c:axId val="377788064"/>
        <c:axId val="377788456"/>
      </c:barChart>
      <c:lineChart>
        <c:grouping val="standard"/>
        <c:varyColors val="0"/>
        <c:ser>
          <c:idx val="1"/>
          <c:order val="1"/>
          <c:tx>
            <c:v>Precio medio mensual 2019</c:v>
          </c:tx>
          <c:spPr>
            <a:ln w="25400">
              <a:solidFill>
                <a:srgbClr val="BB0000"/>
              </a:solidFill>
              <a:prstDash val="solid"/>
            </a:ln>
          </c:spPr>
          <c:marker>
            <c:symbol val="none"/>
          </c:marker>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2'!$J$56:$J$67</c:f>
              <c:numCache>
                <c:formatCode>#,##0.0</c:formatCode>
                <c:ptCount val="12"/>
                <c:pt idx="0">
                  <c:v>84.209386234094794</c:v>
                </c:pt>
                <c:pt idx="1">
                  <c:v>77.792817578933594</c:v>
                </c:pt>
                <c:pt idx="2">
                  <c:v>73.798639799040501</c:v>
                </c:pt>
                <c:pt idx="3">
                  <c:v>88.557984449513796</c:v>
                </c:pt>
                <c:pt idx="4">
                  <c:v>82.591896818644202</c:v>
                </c:pt>
                <c:pt idx="5">
                  <c:v>83.694335110457303</c:v>
                </c:pt>
                <c:pt idx="6">
                  <c:v>85.019474829196895</c:v>
                </c:pt>
                <c:pt idx="7">
                  <c:v>86.137761171692503</c:v>
                </c:pt>
                <c:pt idx="8">
                  <c:v>79.627662652870498</c:v>
                </c:pt>
                <c:pt idx="9">
                  <c:v>94.939291769657103</c:v>
                </c:pt>
                <c:pt idx="10">
                  <c:v>79.583340354680502</c:v>
                </c:pt>
                <c:pt idx="11">
                  <c:v>70.783519491280998</c:v>
                </c:pt>
              </c:numCache>
            </c:numRef>
          </c:val>
          <c:smooth val="0"/>
          <c:extLst>
            <c:ext xmlns:c16="http://schemas.microsoft.com/office/drawing/2014/chart" uri="{C3380CC4-5D6E-409C-BE32-E72D297353CC}">
              <c16:uniqueId val="{00000002-ABA6-42ED-A5D9-14DB56A85D28}"/>
            </c:ext>
          </c:extLst>
        </c:ser>
        <c:ser>
          <c:idx val="4"/>
          <c:order val="3"/>
          <c:tx>
            <c:v>Precio medio mensual 2020</c:v>
          </c:tx>
          <c:spPr>
            <a:ln w="25400">
              <a:solidFill>
                <a:srgbClr val="7030A0"/>
              </a:solidFill>
              <a:prstDash val="solid"/>
            </a:ln>
          </c:spPr>
          <c:marker>
            <c:symbol val="star"/>
            <c:size val="5"/>
            <c:spPr>
              <a:noFill/>
              <a:ln w="9525">
                <a:noFill/>
              </a:ln>
            </c:spPr>
          </c:marker>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2'!$F$56:$F$67</c:f>
              <c:numCache>
                <c:formatCode>#,##0.0</c:formatCode>
                <c:ptCount val="12"/>
                <c:pt idx="0">
                  <c:v>82.571699077980995</c:v>
                </c:pt>
                <c:pt idx="1">
                  <c:v>74.016771199540699</c:v>
                </c:pt>
                <c:pt idx="2">
                  <c:v>69.328448760608893</c:v>
                </c:pt>
                <c:pt idx="3">
                  <c:v>70.480682834818595</c:v>
                </c:pt>
                <c:pt idx="4">
                  <c:v>66.470122552248597</c:v>
                </c:pt>
                <c:pt idx="5">
                  <c:v>72.682289687988799</c:v>
                </c:pt>
                <c:pt idx="6">
                  <c:v>77.264298531297698</c:v>
                </c:pt>
                <c:pt idx="7">
                  <c:v>83.621371904935401</c:v>
                </c:pt>
                <c:pt idx="8">
                  <c:v>76.806715394713194</c:v>
                </c:pt>
                <c:pt idx="9">
                  <c:v>75.506191159093603</c:v>
                </c:pt>
                <c:pt idx="10">
                  <c:v>83.130386664692907</c:v>
                </c:pt>
                <c:pt idx="11">
                  <c:v>85.642874029207206</c:v>
                </c:pt>
              </c:numCache>
            </c:numRef>
          </c:val>
          <c:smooth val="0"/>
          <c:extLst>
            <c:ext xmlns:c16="http://schemas.microsoft.com/office/drawing/2014/chart" uri="{C3380CC4-5D6E-409C-BE32-E72D297353CC}">
              <c16:uniqueId val="{00000003-ABA6-42ED-A5D9-14DB56A85D28}"/>
            </c:ext>
          </c:extLst>
        </c:ser>
        <c:dLbls>
          <c:showLegendKey val="0"/>
          <c:showVal val="0"/>
          <c:showCatName val="0"/>
          <c:showSerName val="0"/>
          <c:showPercent val="0"/>
          <c:showBubbleSize val="0"/>
        </c:dLbls>
        <c:marker val="1"/>
        <c:smooth val="0"/>
        <c:axId val="377135984"/>
        <c:axId val="377132456"/>
      </c:lineChart>
      <c:catAx>
        <c:axId val="377135984"/>
        <c:scaling>
          <c:orientation val="minMax"/>
        </c:scaling>
        <c:delete val="0"/>
        <c:axPos val="b"/>
        <c:numFmt formatCode="mmmmm" sourceLinked="0"/>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7132456"/>
        <c:crosses val="autoZero"/>
        <c:auto val="0"/>
        <c:lblAlgn val="ctr"/>
        <c:lblOffset val="100"/>
        <c:tickLblSkip val="1"/>
        <c:tickMarkSkip val="1"/>
        <c:noMultiLvlLbl val="0"/>
      </c:catAx>
      <c:valAx>
        <c:axId val="377132456"/>
        <c:scaling>
          <c:orientation val="minMax"/>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€/MWh</a:t>
                </a:r>
              </a:p>
            </c:rich>
          </c:tx>
          <c:layout>
            <c:manualLayout>
              <c:xMode val="edge"/>
              <c:yMode val="edge"/>
              <c:x val="8.1116317950134784E-2"/>
              <c:y val="0.22081083614548183"/>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s-ES"/>
          </a:p>
        </c:txPr>
        <c:crossAx val="377135984"/>
        <c:crosses val="autoZero"/>
        <c:crossBetween val="between"/>
        <c:majorUnit val="30"/>
      </c:valAx>
      <c:catAx>
        <c:axId val="377788064"/>
        <c:scaling>
          <c:orientation val="minMax"/>
        </c:scaling>
        <c:delete val="1"/>
        <c:axPos val="b"/>
        <c:numFmt formatCode="General" sourceLinked="1"/>
        <c:majorTickMark val="out"/>
        <c:minorTickMark val="none"/>
        <c:tickLblPos val="nextTo"/>
        <c:crossAx val="377788456"/>
        <c:crosses val="autoZero"/>
        <c:auto val="0"/>
        <c:lblAlgn val="ctr"/>
        <c:lblOffset val="100"/>
        <c:noMultiLvlLbl val="0"/>
      </c:catAx>
      <c:valAx>
        <c:axId val="377788456"/>
        <c:scaling>
          <c:orientation val="minMax"/>
          <c:max val="1600"/>
          <c:min val="0"/>
        </c:scaling>
        <c:delete val="0"/>
        <c:axPos val="r"/>
        <c:title>
          <c:tx>
            <c:rich>
              <a:bodyPr rot="0" vert="horz"/>
              <a:lstStyle/>
              <a:p>
                <a:pPr algn="ctr">
                  <a:defRPr/>
                </a:pPr>
                <a:r>
                  <a:rPr lang="es-ES"/>
                  <a:t>GWh</a:t>
                </a:r>
              </a:p>
            </c:rich>
          </c:tx>
          <c:layout>
            <c:manualLayout>
              <c:xMode val="edge"/>
              <c:yMode val="edge"/>
              <c:x val="0.86274701492272976"/>
              <c:y val="0.21926040494938132"/>
            </c:manualLayout>
          </c:layout>
          <c:overlay val="0"/>
          <c:spPr>
            <a:noFill/>
            <a:ln w="25400">
              <a:noFill/>
            </a:ln>
          </c:spPr>
        </c:title>
        <c:numFmt formatCode="#,##0" sourceLinked="0"/>
        <c:majorTickMark val="out"/>
        <c:minorTickMark val="none"/>
        <c:tickLblPos val="nextTo"/>
        <c:spPr>
          <a:ln w="9525">
            <a:noFill/>
          </a:ln>
        </c:spPr>
        <c:txPr>
          <a:bodyPr rot="0" vert="horz"/>
          <a:lstStyle/>
          <a:p>
            <a:pPr>
              <a:defRPr/>
            </a:pPr>
            <a:endParaRPr lang="es-ES"/>
          </a:p>
        </c:txPr>
        <c:crossAx val="377788064"/>
        <c:crosses val="max"/>
        <c:crossBetween val="between"/>
        <c:majorUnit val="400"/>
      </c:valAx>
      <c:spPr>
        <a:noFill/>
        <a:ln w="25400">
          <a:noFill/>
        </a:ln>
      </c:spPr>
    </c:plotArea>
    <c:legend>
      <c:legendPos val="r"/>
      <c:layout>
        <c:manualLayout>
          <c:xMode val="edge"/>
          <c:yMode val="edge"/>
          <c:x val="5.147059483511722E-2"/>
          <c:y val="3.2374143366062563E-2"/>
          <c:w val="0.88550431522456774"/>
          <c:h val="0.1762592249930072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97492072166063E-2"/>
          <c:y val="0.13461538461538469"/>
          <c:w val="0.85837231291890848"/>
          <c:h val="0.64861003290081698"/>
        </c:manualLayout>
      </c:layout>
      <c:barChart>
        <c:barDir val="col"/>
        <c:grouping val="clustered"/>
        <c:varyColors val="0"/>
        <c:ser>
          <c:idx val="1"/>
          <c:order val="0"/>
          <c:tx>
            <c:v>Energía 2019</c:v>
          </c:tx>
          <c:spPr>
            <a:solidFill>
              <a:srgbClr val="0070C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2'!$I$56:$I$67</c:f>
              <c:numCache>
                <c:formatCode>#,##0</c:formatCode>
                <c:ptCount val="12"/>
                <c:pt idx="0">
                  <c:v>0.76949999999999996</c:v>
                </c:pt>
                <c:pt idx="1">
                  <c:v>0</c:v>
                </c:pt>
                <c:pt idx="2">
                  <c:v>2.0019999999999998</c:v>
                </c:pt>
                <c:pt idx="3">
                  <c:v>31.213900000000002</c:v>
                </c:pt>
                <c:pt idx="4">
                  <c:v>19.778700000000001</c:v>
                </c:pt>
                <c:pt idx="5">
                  <c:v>57.8947</c:v>
                </c:pt>
                <c:pt idx="6">
                  <c:v>39.762999999999998</c:v>
                </c:pt>
                <c:pt idx="7">
                  <c:v>16.216699999999999</c:v>
                </c:pt>
                <c:pt idx="8">
                  <c:v>25.5688</c:v>
                </c:pt>
                <c:pt idx="9">
                  <c:v>46.403500000000001</c:v>
                </c:pt>
                <c:pt idx="10">
                  <c:v>16.9923</c:v>
                </c:pt>
                <c:pt idx="11">
                  <c:v>0.46460000000000001</c:v>
                </c:pt>
              </c:numCache>
            </c:numRef>
          </c:val>
          <c:extLst>
            <c:ext xmlns:c16="http://schemas.microsoft.com/office/drawing/2014/chart" uri="{C3380CC4-5D6E-409C-BE32-E72D297353CC}">
              <c16:uniqueId val="{00000000-9503-42B5-A32D-15D6181F4A94}"/>
            </c:ext>
          </c:extLst>
        </c:ser>
        <c:ser>
          <c:idx val="2"/>
          <c:order val="2"/>
          <c:tx>
            <c:v>Energía 2020</c:v>
          </c:tx>
          <c:spPr>
            <a:solidFill>
              <a:srgbClr val="92D05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2'!$E$56:$E$67</c:f>
              <c:numCache>
                <c:formatCode>#,##0</c:formatCode>
                <c:ptCount val="12"/>
                <c:pt idx="0">
                  <c:v>3.4446999999999997</c:v>
                </c:pt>
                <c:pt idx="1">
                  <c:v>4.6578999999999997</c:v>
                </c:pt>
                <c:pt idx="2">
                  <c:v>3.3038000000000003</c:v>
                </c:pt>
                <c:pt idx="3">
                  <c:v>0.22750000000000001</c:v>
                </c:pt>
                <c:pt idx="4">
                  <c:v>1.5241</c:v>
                </c:pt>
                <c:pt idx="5">
                  <c:v>82.525399999999991</c:v>
                </c:pt>
                <c:pt idx="6">
                  <c:v>247.4632</c:v>
                </c:pt>
                <c:pt idx="7">
                  <c:v>107.2</c:v>
                </c:pt>
                <c:pt idx="8">
                  <c:v>55.3108</c:v>
                </c:pt>
                <c:pt idx="9">
                  <c:v>31.4832</c:v>
                </c:pt>
                <c:pt idx="10">
                  <c:v>6.7119</c:v>
                </c:pt>
                <c:pt idx="11">
                  <c:v>4.4036</c:v>
                </c:pt>
              </c:numCache>
            </c:numRef>
          </c:val>
          <c:extLst>
            <c:ext xmlns:c16="http://schemas.microsoft.com/office/drawing/2014/chart" uri="{C3380CC4-5D6E-409C-BE32-E72D297353CC}">
              <c16:uniqueId val="{00000001-9503-42B5-A32D-15D6181F4A94}"/>
            </c:ext>
          </c:extLst>
        </c:ser>
        <c:dLbls>
          <c:showLegendKey val="0"/>
          <c:showVal val="0"/>
          <c:showCatName val="0"/>
          <c:showSerName val="0"/>
          <c:showPercent val="0"/>
          <c:showBubbleSize val="0"/>
        </c:dLbls>
        <c:gapWidth val="150"/>
        <c:axId val="377790024"/>
        <c:axId val="377790416"/>
      </c:barChart>
      <c:lineChart>
        <c:grouping val="standard"/>
        <c:varyColors val="0"/>
        <c:ser>
          <c:idx val="0"/>
          <c:order val="1"/>
          <c:tx>
            <c:v>Precio medio mensual 2016</c:v>
          </c:tx>
          <c:spPr>
            <a:ln w="25400">
              <a:solidFill>
                <a:srgbClr val="BB0000"/>
              </a:solidFill>
              <a:prstDash val="solid"/>
            </a:ln>
          </c:spPr>
          <c:marker>
            <c:symbol val="none"/>
          </c:marker>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2'!$K$56:$K$67</c:f>
              <c:numCache>
                <c:formatCode>0.00</c:formatCode>
                <c:ptCount val="12"/>
                <c:pt idx="0">
                  <c:v>59.870786984799999</c:v>
                </c:pt>
                <c:pt idx="1">
                  <c:v>52.607445621700002</c:v>
                </c:pt>
                <c:pt idx="2">
                  <c:v>47.504538177699999</c:v>
                </c:pt>
                <c:pt idx="3">
                  <c:v>47.774657416499998</c:v>
                </c:pt>
                <c:pt idx="4">
                  <c:v>46.8520336009</c:v>
                </c:pt>
                <c:pt idx="5">
                  <c:v>46.536752555600003</c:v>
                </c:pt>
                <c:pt idx="6">
                  <c:v>50.708786140699999</c:v>
                </c:pt>
                <c:pt idx="7">
                  <c:v>44.166204776100003</c:v>
                </c:pt>
                <c:pt idx="8">
                  <c:v>40.588541761599998</c:v>
                </c:pt>
                <c:pt idx="9">
                  <c:v>46.569191081</c:v>
                </c:pt>
                <c:pt idx="10">
                  <c:v>40.029961334900001</c:v>
                </c:pt>
                <c:pt idx="11" formatCode="#,##0.00">
                  <c:v>31.518503603999999</c:v>
                </c:pt>
              </c:numCache>
            </c:numRef>
          </c:val>
          <c:smooth val="0"/>
          <c:extLst>
            <c:ext xmlns:c16="http://schemas.microsoft.com/office/drawing/2014/chart" uri="{C3380CC4-5D6E-409C-BE32-E72D297353CC}">
              <c16:uniqueId val="{00000002-9503-42B5-A32D-15D6181F4A94}"/>
            </c:ext>
          </c:extLst>
        </c:ser>
        <c:ser>
          <c:idx val="3"/>
          <c:order val="3"/>
          <c:tx>
            <c:v>Precio medio mensual 2017</c:v>
          </c:tx>
          <c:spPr>
            <a:ln w="25400">
              <a:solidFill>
                <a:srgbClr val="7030A0"/>
              </a:solidFill>
              <a:prstDash val="solid"/>
            </a:ln>
          </c:spPr>
          <c:marker>
            <c:symbol val="none"/>
          </c:marker>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2'!$G$56:$G$67</c:f>
              <c:numCache>
                <c:formatCode>0.00</c:formatCode>
                <c:ptCount val="12"/>
                <c:pt idx="0">
                  <c:v>40.145056849283797</c:v>
                </c:pt>
                <c:pt idx="1">
                  <c:v>34.889660995327603</c:v>
                </c:pt>
                <c:pt idx="2">
                  <c:v>26.482139240531399</c:v>
                </c:pt>
                <c:pt idx="3">
                  <c:v>16.942672728357099</c:v>
                </c:pt>
                <c:pt idx="4">
                  <c:v>20.0988045504129</c:v>
                </c:pt>
                <c:pt idx="5">
                  <c:v>29.131069002158799</c:v>
                </c:pt>
                <c:pt idx="6">
                  <c:v>34.580210697132699</c:v>
                </c:pt>
                <c:pt idx="7">
                  <c:v>35.661521116094903</c:v>
                </c:pt>
                <c:pt idx="8">
                  <c:v>40.431379108227901</c:v>
                </c:pt>
                <c:pt idx="9">
                  <c:v>35.116271838298303</c:v>
                </c:pt>
                <c:pt idx="10">
                  <c:v>39.834223161268397</c:v>
                </c:pt>
                <c:pt idx="11" formatCode="#,##0.00">
                  <c:v>38.783071759927402</c:v>
                </c:pt>
              </c:numCache>
            </c:numRef>
          </c:val>
          <c:smooth val="0"/>
          <c:extLst>
            <c:ext xmlns:c16="http://schemas.microsoft.com/office/drawing/2014/chart" uri="{C3380CC4-5D6E-409C-BE32-E72D297353CC}">
              <c16:uniqueId val="{00000003-9503-42B5-A32D-15D6181F4A94}"/>
            </c:ext>
          </c:extLst>
        </c:ser>
        <c:dLbls>
          <c:showLegendKey val="0"/>
          <c:showVal val="0"/>
          <c:showCatName val="0"/>
          <c:showSerName val="0"/>
          <c:showPercent val="0"/>
          <c:showBubbleSize val="0"/>
        </c:dLbls>
        <c:marker val="1"/>
        <c:smooth val="0"/>
        <c:axId val="377789240"/>
        <c:axId val="377789632"/>
      </c:lineChart>
      <c:catAx>
        <c:axId val="377789240"/>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7789632"/>
        <c:crosses val="autoZero"/>
        <c:auto val="0"/>
        <c:lblAlgn val="ctr"/>
        <c:lblOffset val="100"/>
        <c:tickMarkSkip val="1"/>
        <c:noMultiLvlLbl val="0"/>
      </c:catAx>
      <c:valAx>
        <c:axId val="377789632"/>
        <c:scaling>
          <c:orientation val="maxMin"/>
          <c:max val="90"/>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7789240"/>
        <c:crosses val="autoZero"/>
        <c:crossBetween val="between"/>
        <c:majorUnit val="30"/>
      </c:valAx>
      <c:catAx>
        <c:axId val="377790024"/>
        <c:scaling>
          <c:orientation val="minMax"/>
        </c:scaling>
        <c:delete val="1"/>
        <c:axPos val="t"/>
        <c:numFmt formatCode="General" sourceLinked="1"/>
        <c:majorTickMark val="out"/>
        <c:minorTickMark val="none"/>
        <c:tickLblPos val="nextTo"/>
        <c:crossAx val="377790416"/>
        <c:crosses val="autoZero"/>
        <c:auto val="0"/>
        <c:lblAlgn val="ctr"/>
        <c:lblOffset val="100"/>
        <c:noMultiLvlLbl val="0"/>
      </c:catAx>
      <c:valAx>
        <c:axId val="377790416"/>
        <c:scaling>
          <c:orientation val="maxMin"/>
        </c:scaling>
        <c:delete val="0"/>
        <c:axPos val="r"/>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7790024"/>
        <c:crosses val="max"/>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paperSize="9"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50919464887766E-2"/>
          <c:y val="0.20592732575094791"/>
          <c:w val="0.87913012454054418"/>
          <c:h val="0.61185418489355492"/>
        </c:manualLayout>
      </c:layout>
      <c:barChart>
        <c:barDir val="col"/>
        <c:grouping val="stacked"/>
        <c:varyColors val="0"/>
        <c:ser>
          <c:idx val="3"/>
          <c:order val="0"/>
          <c:tx>
            <c:strRef>
              <c:f>'Data 2'!$D$73:$D$74</c:f>
              <c:strCache>
                <c:ptCount val="2"/>
                <c:pt idx="0">
                  <c:v>Red de transporte</c:v>
                </c:pt>
              </c:strCache>
            </c:strRef>
          </c:tx>
          <c:spPr>
            <a:solidFill>
              <a:srgbClr val="0070C0"/>
            </a:solidFill>
            <a:ln w="25400">
              <a:noFill/>
            </a:ln>
          </c:spPr>
          <c:invertIfNegative val="0"/>
          <c:cat>
            <c:strRef>
              <c:f>'Data 2'!$B$76:$B$87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2'!$D$75:$D$86</c:f>
              <c:numCache>
                <c:formatCode>#,##0.0</c:formatCode>
                <c:ptCount val="12"/>
                <c:pt idx="0">
                  <c:v>556.61400000000003</c:v>
                </c:pt>
                <c:pt idx="1">
                  <c:v>562.96030000000007</c:v>
                </c:pt>
                <c:pt idx="2">
                  <c:v>801.56389999999999</c:v>
                </c:pt>
                <c:pt idx="3">
                  <c:v>1309.5673999999999</c:v>
                </c:pt>
                <c:pt idx="4">
                  <c:v>1004.6909000000001</c:v>
                </c:pt>
                <c:pt idx="5">
                  <c:v>535.37950000000001</c:v>
                </c:pt>
                <c:pt idx="6">
                  <c:v>243.36829999999998</c:v>
                </c:pt>
                <c:pt idx="7">
                  <c:v>360.34640000000002</c:v>
                </c:pt>
                <c:pt idx="8">
                  <c:v>389.61829999999998</c:v>
                </c:pt>
                <c:pt idx="9">
                  <c:v>713.41210000000001</c:v>
                </c:pt>
                <c:pt idx="10">
                  <c:v>608.27499999999998</c:v>
                </c:pt>
                <c:pt idx="11">
                  <c:v>568.24509999999998</c:v>
                </c:pt>
              </c:numCache>
            </c:numRef>
          </c:val>
          <c:extLst>
            <c:ext xmlns:c16="http://schemas.microsoft.com/office/drawing/2014/chart" uri="{C3380CC4-5D6E-409C-BE32-E72D297353CC}">
              <c16:uniqueId val="{00000000-AE78-4050-8082-9531F3E50758}"/>
            </c:ext>
          </c:extLst>
        </c:ser>
        <c:ser>
          <c:idx val="0"/>
          <c:order val="1"/>
          <c:tx>
            <c:strRef>
              <c:f>'Data 2'!$E$73:$E$74</c:f>
              <c:strCache>
                <c:ptCount val="2"/>
                <c:pt idx="0">
                  <c:v>Red de distribución</c:v>
                </c:pt>
              </c:strCache>
            </c:strRef>
          </c:tx>
          <c:spPr>
            <a:solidFill>
              <a:srgbClr val="92D050"/>
            </a:solidFill>
          </c:spPr>
          <c:invertIfNegative val="0"/>
          <c:cat>
            <c:strRef>
              <c:f>'Data 2'!$B$76:$B$87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2'!$E$75:$E$86</c:f>
              <c:numCache>
                <c:formatCode>#,##0.0</c:formatCode>
                <c:ptCount val="12"/>
                <c:pt idx="0">
                  <c:v>144.88999999999999</c:v>
                </c:pt>
                <c:pt idx="1">
                  <c:v>163.71700000000001</c:v>
                </c:pt>
                <c:pt idx="2">
                  <c:v>158.589</c:v>
                </c:pt>
                <c:pt idx="3">
                  <c:v>68.64</c:v>
                </c:pt>
                <c:pt idx="4">
                  <c:v>104.28100000000001</c:v>
                </c:pt>
                <c:pt idx="5">
                  <c:v>176.37200000000001</c:v>
                </c:pt>
                <c:pt idx="6">
                  <c:v>200.65100000000001</c:v>
                </c:pt>
                <c:pt idx="7">
                  <c:v>188.38979999999998</c:v>
                </c:pt>
                <c:pt idx="8">
                  <c:v>150.91039999999998</c:v>
                </c:pt>
                <c:pt idx="9">
                  <c:v>140.57499999999999</c:v>
                </c:pt>
                <c:pt idx="10">
                  <c:v>164.51859999999999</c:v>
                </c:pt>
                <c:pt idx="11">
                  <c:v>115.578</c:v>
                </c:pt>
              </c:numCache>
            </c:numRef>
          </c:val>
          <c:extLst>
            <c:ext xmlns:c16="http://schemas.microsoft.com/office/drawing/2014/chart" uri="{C3380CC4-5D6E-409C-BE32-E72D297353CC}">
              <c16:uniqueId val="{00000001-AE78-4050-8082-9531F3E50758}"/>
            </c:ext>
          </c:extLst>
        </c:ser>
        <c:dLbls>
          <c:showLegendKey val="0"/>
          <c:showVal val="0"/>
          <c:showCatName val="0"/>
          <c:showSerName val="0"/>
          <c:showPercent val="0"/>
          <c:showBubbleSize val="0"/>
        </c:dLbls>
        <c:gapWidth val="150"/>
        <c:overlap val="100"/>
        <c:axId val="377791200"/>
        <c:axId val="377791592"/>
      </c:barChart>
      <c:catAx>
        <c:axId val="377791200"/>
        <c:scaling>
          <c:orientation val="minMax"/>
        </c:scaling>
        <c:delete val="0"/>
        <c:axPos val="b"/>
        <c:numFmt formatCode="mmmmm" sourceLinked="0"/>
        <c:majorTickMark val="none"/>
        <c:minorTickMark val="none"/>
        <c:tickLblPos val="nextTo"/>
        <c:spPr>
          <a:ln w="317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77791592"/>
        <c:crosses val="autoZero"/>
        <c:auto val="0"/>
        <c:lblAlgn val="ctr"/>
        <c:lblOffset val="100"/>
        <c:tickLblSkip val="1"/>
        <c:tickMarkSkip val="1"/>
        <c:noMultiLvlLbl val="0"/>
      </c:catAx>
      <c:valAx>
        <c:axId val="377791592"/>
        <c:scaling>
          <c:orientation val="minMax"/>
        </c:scaling>
        <c:delete val="0"/>
        <c:axPos val="l"/>
        <c:majorGridlines>
          <c:spPr>
            <a:ln w="3175">
              <a:pattFill prst="pct50">
                <a:fgClr>
                  <a:srgbClr val="969696"/>
                </a:fgClr>
                <a:bgClr>
                  <a:srgbClr val="FFFFFF"/>
                </a:bgClr>
              </a:patt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7791200"/>
        <c:crosses val="autoZero"/>
        <c:crossBetween val="between"/>
        <c:majorUnit val="200"/>
      </c:valAx>
      <c:spPr>
        <a:noFill/>
        <a:ln w="25400">
          <a:noFill/>
        </a:ln>
      </c:spPr>
    </c:plotArea>
    <c:legend>
      <c:legendPos val="b"/>
      <c:layout>
        <c:manualLayout>
          <c:xMode val="edge"/>
          <c:yMode val="edge"/>
          <c:x val="0.23473720405613288"/>
          <c:y val="6.4748286732125127E-2"/>
          <c:w val="0.51368500259817418"/>
          <c:h val="8.2733921935493226E-2"/>
        </c:manualLayout>
      </c:layout>
      <c:overlay val="0"/>
      <c:spPr>
        <a:noFill/>
        <a:ln w="25400">
          <a:noFill/>
        </a:ln>
      </c:spPr>
      <c:txPr>
        <a:bodyPr/>
        <a:lstStyle/>
        <a:p>
          <a:pPr>
            <a:defRPr sz="800" b="0" i="0" u="none" strike="noStrike" baseline="0">
              <a:solidFill>
                <a:srgbClr val="004563"/>
              </a:solidFill>
              <a:latin typeface="Arial"/>
              <a:ea typeface="Arial"/>
              <a:cs typeface="Arial"/>
            </a:defRPr>
          </a:pPr>
          <a:endParaRPr lang="es-ES"/>
        </a:p>
      </c:txPr>
    </c:legend>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89" r="0.75000000000000089" t="1" header="0" footer="0"/>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316907061621611E-2"/>
          <c:y val="0.11267605633802817"/>
          <c:w val="0.8678883593061304"/>
          <c:h val="0.63380281690140894"/>
        </c:manualLayout>
      </c:layout>
      <c:barChart>
        <c:barDir val="col"/>
        <c:grouping val="stacked"/>
        <c:varyColors val="0"/>
        <c:ser>
          <c:idx val="2"/>
          <c:order val="0"/>
          <c:tx>
            <c:strRef>
              <c:f>'Data 2'!$H$73:$H$74</c:f>
              <c:strCache>
                <c:ptCount val="2"/>
                <c:pt idx="0">
                  <c:v>Red de transporte</c:v>
                </c:pt>
              </c:strCache>
            </c:strRef>
          </c:tx>
          <c:spPr>
            <a:solidFill>
              <a:srgbClr val="0070C0"/>
            </a:solidFill>
            <a:ln w="3175">
              <a:noFill/>
              <a:prstDash val="solid"/>
            </a:ln>
          </c:spPr>
          <c:invertIfNegative val="0"/>
          <c:cat>
            <c:strRef>
              <c:f>'Data 2'!$B$76:$B$87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2'!$H$75:$H$86</c:f>
              <c:numCache>
                <c:formatCode>#,##0.0</c:formatCode>
                <c:ptCount val="12"/>
                <c:pt idx="0">
                  <c:v>2.8768000000000002</c:v>
                </c:pt>
                <c:pt idx="1">
                  <c:v>4.6578999999999997</c:v>
                </c:pt>
                <c:pt idx="2">
                  <c:v>0.3649</c:v>
                </c:pt>
                <c:pt idx="3">
                  <c:v>0</c:v>
                </c:pt>
                <c:pt idx="4">
                  <c:v>0.1386</c:v>
                </c:pt>
                <c:pt idx="5">
                  <c:v>79.114100000000008</c:v>
                </c:pt>
                <c:pt idx="6">
                  <c:v>232.49299999999999</c:v>
                </c:pt>
                <c:pt idx="7">
                  <c:v>106.66289999999999</c:v>
                </c:pt>
                <c:pt idx="8">
                  <c:v>47.620199999999997</c:v>
                </c:pt>
                <c:pt idx="9">
                  <c:v>16.585799999999999</c:v>
                </c:pt>
                <c:pt idx="10">
                  <c:v>0.1022</c:v>
                </c:pt>
                <c:pt idx="11">
                  <c:v>0.84189999999999998</c:v>
                </c:pt>
              </c:numCache>
            </c:numRef>
          </c:val>
          <c:extLst>
            <c:ext xmlns:c16="http://schemas.microsoft.com/office/drawing/2014/chart" uri="{C3380CC4-5D6E-409C-BE32-E72D297353CC}">
              <c16:uniqueId val="{00000000-431B-4B3D-A789-8F9E1E232937}"/>
            </c:ext>
          </c:extLst>
        </c:ser>
        <c:ser>
          <c:idx val="0"/>
          <c:order val="1"/>
          <c:tx>
            <c:strRef>
              <c:f>'Data 2'!$I$73:$I$74</c:f>
              <c:strCache>
                <c:ptCount val="2"/>
                <c:pt idx="0">
                  <c:v>Red de distribución</c:v>
                </c:pt>
              </c:strCache>
            </c:strRef>
          </c:tx>
          <c:spPr>
            <a:solidFill>
              <a:srgbClr val="92D050"/>
            </a:solidFill>
            <a:ln>
              <a:noFill/>
            </a:ln>
          </c:spPr>
          <c:invertIfNegative val="0"/>
          <c:cat>
            <c:strRef>
              <c:f>'Data 2'!$B$76:$B$87</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2'!$I$75:$I$86</c:f>
              <c:numCache>
                <c:formatCode>#,##0.0</c:formatCode>
                <c:ptCount val="12"/>
                <c:pt idx="0">
                  <c:v>0.56789999999999996</c:v>
                </c:pt>
                <c:pt idx="1">
                  <c:v>0</c:v>
                </c:pt>
                <c:pt idx="2">
                  <c:v>2.9389000000000003</c:v>
                </c:pt>
                <c:pt idx="3">
                  <c:v>0.22750000000000001</c:v>
                </c:pt>
                <c:pt idx="4">
                  <c:v>1.3855</c:v>
                </c:pt>
                <c:pt idx="5">
                  <c:v>3.4113000000000002</c:v>
                </c:pt>
                <c:pt idx="6">
                  <c:v>14.9702</c:v>
                </c:pt>
                <c:pt idx="7">
                  <c:v>0.53710000000000002</c:v>
                </c:pt>
                <c:pt idx="8">
                  <c:v>7.6906000000000008</c:v>
                </c:pt>
                <c:pt idx="9">
                  <c:v>14.897399999999999</c:v>
                </c:pt>
                <c:pt idx="10">
                  <c:v>6.6097000000000001</c:v>
                </c:pt>
                <c:pt idx="11">
                  <c:v>3.5616999999999996</c:v>
                </c:pt>
              </c:numCache>
            </c:numRef>
          </c:val>
          <c:extLst>
            <c:ext xmlns:c16="http://schemas.microsoft.com/office/drawing/2014/chart" uri="{C3380CC4-5D6E-409C-BE32-E72D297353CC}">
              <c16:uniqueId val="{00000001-431B-4B3D-A789-8F9E1E232937}"/>
            </c:ext>
          </c:extLst>
        </c:ser>
        <c:dLbls>
          <c:showLegendKey val="0"/>
          <c:showVal val="0"/>
          <c:showCatName val="0"/>
          <c:showSerName val="0"/>
          <c:showPercent val="0"/>
          <c:showBubbleSize val="0"/>
        </c:dLbls>
        <c:gapWidth val="150"/>
        <c:overlap val="100"/>
        <c:axId val="377792376"/>
        <c:axId val="377792768"/>
      </c:barChart>
      <c:catAx>
        <c:axId val="377792376"/>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7792768"/>
        <c:crosses val="autoZero"/>
        <c:auto val="0"/>
        <c:lblAlgn val="ctr"/>
        <c:lblOffset val="100"/>
        <c:tickMarkSkip val="1"/>
        <c:noMultiLvlLbl val="0"/>
      </c:catAx>
      <c:valAx>
        <c:axId val="377792768"/>
        <c:scaling>
          <c:orientation val="maxMin"/>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779237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89" r="0.75000000000000089" t="1" header="0" footer="0"/>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16092685384023"/>
          <c:y val="0.13334879372955094"/>
          <c:w val="0.63825823855351405"/>
          <c:h val="0.69246647251285365"/>
        </c:manualLayout>
      </c:layout>
      <c:doughnutChart>
        <c:varyColors val="1"/>
        <c:ser>
          <c:idx val="0"/>
          <c:order val="0"/>
          <c:spPr>
            <a:solidFill>
              <a:srgbClr val="7030A0"/>
            </a:solidFill>
          </c:spPr>
          <c:dPt>
            <c:idx val="0"/>
            <c:bubble3D val="0"/>
            <c:spPr>
              <a:solidFill>
                <a:schemeClr val="accent6">
                  <a:lumMod val="40000"/>
                  <a:lumOff val="60000"/>
                </a:schemeClr>
              </a:solidFill>
            </c:spPr>
            <c:extLst>
              <c:ext xmlns:c16="http://schemas.microsoft.com/office/drawing/2014/chart" uri="{C3380CC4-5D6E-409C-BE32-E72D297353CC}">
                <c16:uniqueId val="{00000001-6C57-4D58-9AC0-3045EFF8D2A5}"/>
              </c:ext>
            </c:extLst>
          </c:dPt>
          <c:dPt>
            <c:idx val="1"/>
            <c:bubble3D val="0"/>
            <c:spPr>
              <a:solidFill>
                <a:srgbClr val="004563"/>
              </a:solidFill>
              <a:ln>
                <a:noFill/>
              </a:ln>
            </c:spPr>
            <c:extLst>
              <c:ext xmlns:c16="http://schemas.microsoft.com/office/drawing/2014/chart" uri="{C3380CC4-5D6E-409C-BE32-E72D297353CC}">
                <c16:uniqueId val="{00000003-6C57-4D58-9AC0-3045EFF8D2A5}"/>
              </c:ext>
            </c:extLst>
          </c:dPt>
          <c:dPt>
            <c:idx val="2"/>
            <c:bubble3D val="0"/>
            <c:spPr>
              <a:solidFill>
                <a:srgbClr val="FFC000"/>
              </a:solidFill>
            </c:spPr>
            <c:extLst>
              <c:ext xmlns:c16="http://schemas.microsoft.com/office/drawing/2014/chart" uri="{C3380CC4-5D6E-409C-BE32-E72D297353CC}">
                <c16:uniqueId val="{00000005-6C57-4D58-9AC0-3045EFF8D2A5}"/>
              </c:ext>
            </c:extLst>
          </c:dPt>
          <c:dPt>
            <c:idx val="3"/>
            <c:bubble3D val="0"/>
            <c:spPr>
              <a:solidFill>
                <a:srgbClr val="BFBFBF"/>
              </a:solidFill>
            </c:spPr>
            <c:extLst>
              <c:ext xmlns:c16="http://schemas.microsoft.com/office/drawing/2014/chart" uri="{C3380CC4-5D6E-409C-BE32-E72D297353CC}">
                <c16:uniqueId val="{00000007-6C57-4D58-9AC0-3045EFF8D2A5}"/>
              </c:ext>
            </c:extLst>
          </c:dPt>
          <c:dPt>
            <c:idx val="4"/>
            <c:bubble3D val="0"/>
            <c:spPr>
              <a:solidFill>
                <a:srgbClr val="C00000"/>
              </a:solidFill>
              <a:ln>
                <a:noFill/>
              </a:ln>
            </c:spPr>
            <c:extLst>
              <c:ext xmlns:c16="http://schemas.microsoft.com/office/drawing/2014/chart" uri="{C3380CC4-5D6E-409C-BE32-E72D297353CC}">
                <c16:uniqueId val="{00000009-6C57-4D58-9AC0-3045EFF8D2A5}"/>
              </c:ext>
            </c:extLst>
          </c:dPt>
          <c:dPt>
            <c:idx val="5"/>
            <c:bubble3D val="0"/>
            <c:spPr>
              <a:solidFill>
                <a:srgbClr val="FDD5B5"/>
              </a:solidFill>
            </c:spPr>
            <c:extLst>
              <c:ext xmlns:c16="http://schemas.microsoft.com/office/drawing/2014/chart" uri="{C3380CC4-5D6E-409C-BE32-E72D297353CC}">
                <c16:uniqueId val="{0000000B-6C57-4D58-9AC0-3045EFF8D2A5}"/>
              </c:ext>
            </c:extLst>
          </c:dPt>
          <c:dPt>
            <c:idx val="6"/>
            <c:bubble3D val="0"/>
            <c:spPr>
              <a:solidFill>
                <a:srgbClr val="F79646"/>
              </a:solidFill>
            </c:spPr>
            <c:extLst>
              <c:ext xmlns:c16="http://schemas.microsoft.com/office/drawing/2014/chart" uri="{C3380CC4-5D6E-409C-BE32-E72D297353CC}">
                <c16:uniqueId val="{0000000D-6C57-4D58-9AC0-3045EFF8D2A5}"/>
              </c:ext>
            </c:extLst>
          </c:dPt>
          <c:dPt>
            <c:idx val="7"/>
            <c:bubble3D val="0"/>
            <c:spPr>
              <a:solidFill>
                <a:srgbClr val="008080"/>
              </a:solidFill>
            </c:spPr>
            <c:extLst>
              <c:ext xmlns:c16="http://schemas.microsoft.com/office/drawing/2014/chart" uri="{C3380CC4-5D6E-409C-BE32-E72D297353CC}">
                <c16:uniqueId val="{0000000F-6C57-4D58-9AC0-3045EFF8D2A5}"/>
              </c:ext>
            </c:extLst>
          </c:dPt>
          <c:dPt>
            <c:idx val="8"/>
            <c:bubble3D val="0"/>
            <c:spPr>
              <a:solidFill>
                <a:srgbClr val="00B0F0"/>
              </a:solidFill>
              <a:ln>
                <a:noFill/>
              </a:ln>
            </c:spPr>
            <c:extLst>
              <c:ext xmlns:c16="http://schemas.microsoft.com/office/drawing/2014/chart" uri="{C3380CC4-5D6E-409C-BE32-E72D297353CC}">
                <c16:uniqueId val="{00000011-6C57-4D58-9AC0-3045EFF8D2A5}"/>
              </c:ext>
            </c:extLst>
          </c:dPt>
          <c:dLbls>
            <c:dLbl>
              <c:idx val="0"/>
              <c:delete val="1"/>
              <c:extLst>
                <c:ext xmlns:c15="http://schemas.microsoft.com/office/drawing/2012/chart" uri="{CE6537A1-D6FC-4f65-9D91-7224C49458BB}"/>
                <c:ext xmlns:c16="http://schemas.microsoft.com/office/drawing/2014/chart" uri="{C3380CC4-5D6E-409C-BE32-E72D297353CC}">
                  <c16:uniqueId val="{00000001-6C57-4D58-9AC0-3045EFF8D2A5}"/>
                </c:ext>
              </c:extLst>
            </c:dLbl>
            <c:dLbl>
              <c:idx val="1"/>
              <c:delete val="1"/>
              <c:extLst>
                <c:ext xmlns:c15="http://schemas.microsoft.com/office/drawing/2012/chart" uri="{CE6537A1-D6FC-4f65-9D91-7224C49458BB}"/>
                <c:ext xmlns:c16="http://schemas.microsoft.com/office/drawing/2014/chart" uri="{C3380CC4-5D6E-409C-BE32-E72D297353CC}">
                  <c16:uniqueId val="{00000003-6C57-4D58-9AC0-3045EFF8D2A5}"/>
                </c:ext>
              </c:extLst>
            </c:dLbl>
            <c:dLbl>
              <c:idx val="2"/>
              <c:delete val="1"/>
              <c:extLst>
                <c:ext xmlns:c15="http://schemas.microsoft.com/office/drawing/2012/chart" uri="{CE6537A1-D6FC-4f65-9D91-7224C49458BB}"/>
                <c:ext xmlns:c16="http://schemas.microsoft.com/office/drawing/2014/chart" uri="{C3380CC4-5D6E-409C-BE32-E72D297353CC}">
                  <c16:uniqueId val="{00000005-6C57-4D58-9AC0-3045EFF8D2A5}"/>
                </c:ext>
              </c:extLst>
            </c:dLbl>
            <c:dLbl>
              <c:idx val="3"/>
              <c:layout>
                <c:manualLayout>
                  <c:x val="-0.24769101595298076"/>
                  <c:y val="-8.77192982456140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C57-4D58-9AC0-3045EFF8D2A5}"/>
                </c:ext>
              </c:extLst>
            </c:dLbl>
            <c:dLbl>
              <c:idx val="4"/>
              <c:delete val="1"/>
              <c:extLst>
                <c:ext xmlns:c15="http://schemas.microsoft.com/office/drawing/2012/chart" uri="{CE6537A1-D6FC-4f65-9D91-7224C49458BB}"/>
                <c:ext xmlns:c16="http://schemas.microsoft.com/office/drawing/2014/chart" uri="{C3380CC4-5D6E-409C-BE32-E72D297353CC}">
                  <c16:uniqueId val="{00000009-6C57-4D58-9AC0-3045EFF8D2A5}"/>
                </c:ext>
              </c:extLst>
            </c:dLbl>
            <c:dLbl>
              <c:idx val="5"/>
              <c:layout>
                <c:manualLayout>
                  <c:x val="0.15562717758516961"/>
                  <c:y val="-0.20960731709090386"/>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C57-4D58-9AC0-3045EFF8D2A5}"/>
                </c:ext>
              </c:extLst>
            </c:dLbl>
            <c:dLbl>
              <c:idx val="6"/>
              <c:layout>
                <c:manualLayout>
                  <c:x val="-0.19417911237165883"/>
                  <c:y val="5.1524868661107191E-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15:layout>
                    <c:manualLayout>
                      <c:w val="0.20539446108279286"/>
                      <c:h val="0.19206345744178097"/>
                    </c:manualLayout>
                  </c15:layout>
                </c:ext>
                <c:ext xmlns:c16="http://schemas.microsoft.com/office/drawing/2014/chart" uri="{C3380CC4-5D6E-409C-BE32-E72D297353CC}">
                  <c16:uniqueId val="{0000000D-6C57-4D58-9AC0-3045EFF8D2A5}"/>
                </c:ext>
              </c:extLst>
            </c:dLbl>
            <c:dLbl>
              <c:idx val="7"/>
              <c:delete val="1"/>
              <c:extLst>
                <c:ext xmlns:c15="http://schemas.microsoft.com/office/drawing/2012/chart" uri="{CE6537A1-D6FC-4f65-9D91-7224C49458BB}"/>
                <c:ext xmlns:c16="http://schemas.microsoft.com/office/drawing/2014/chart" uri="{C3380CC4-5D6E-409C-BE32-E72D297353CC}">
                  <c16:uniqueId val="{0000000F-6C57-4D58-9AC0-3045EFF8D2A5}"/>
                </c:ext>
              </c:extLst>
            </c:dLbl>
            <c:dLbl>
              <c:idx val="8"/>
              <c:layout>
                <c:manualLayout>
                  <c:x val="-0.20794145064360658"/>
                  <c:y val="-7.8786611850509836E-3"/>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C57-4D58-9AC0-3045EFF8D2A5}"/>
                </c:ext>
              </c:extLst>
            </c:dLbl>
            <c:spPr>
              <a:noFill/>
              <a:ln w="25400">
                <a:noFill/>
              </a:ln>
            </c:spPr>
            <c:txPr>
              <a:bodyPr wrap="square" lIns="38100" tIns="19050" rIns="38100" bIns="19050" anchor="ctr">
                <a:sp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2'!$H$93:$H$101</c:f>
              <c:strCache>
                <c:ptCount val="9"/>
                <c:pt idx="0">
                  <c:v>Fuel / gas</c:v>
                </c:pt>
                <c:pt idx="1">
                  <c:v>Nuclear</c:v>
                </c:pt>
                <c:pt idx="2">
                  <c:v>Intercambios internacionales</c:v>
                </c:pt>
                <c:pt idx="3">
                  <c:v>Turbinación bombeo</c:v>
                </c:pt>
                <c:pt idx="4">
                  <c:v>Carbón</c:v>
                </c:pt>
                <c:pt idx="5">
                  <c:v>Ciclo combinado</c:v>
                </c:pt>
                <c:pt idx="6">
                  <c:v>Renovables, cogeneración y residuos</c:v>
                </c:pt>
                <c:pt idx="7">
                  <c:v>Consumo bombeo</c:v>
                </c:pt>
                <c:pt idx="8">
                  <c:v>Hidráulica</c:v>
                </c:pt>
              </c:strCache>
            </c:strRef>
          </c:cat>
          <c:val>
            <c:numRef>
              <c:f>'Data 2'!$I$93:$I$101</c:f>
              <c:numCache>
                <c:formatCode>0%</c:formatCode>
                <c:ptCount val="9"/>
                <c:pt idx="0">
                  <c:v>0</c:v>
                </c:pt>
                <c:pt idx="1">
                  <c:v>0</c:v>
                </c:pt>
                <c:pt idx="2">
                  <c:v>0</c:v>
                </c:pt>
                <c:pt idx="3">
                  <c:v>0.27747932184358648</c:v>
                </c:pt>
                <c:pt idx="4">
                  <c:v>0</c:v>
                </c:pt>
                <c:pt idx="5">
                  <c:v>0.3082928804546855</c:v>
                </c:pt>
                <c:pt idx="6">
                  <c:v>0.34977583539429258</c:v>
                </c:pt>
                <c:pt idx="7">
                  <c:v>0</c:v>
                </c:pt>
                <c:pt idx="8">
                  <c:v>6.4451962307435412E-2</c:v>
                </c:pt>
              </c:numCache>
            </c:numRef>
          </c:val>
          <c:extLst>
            <c:ext xmlns:c16="http://schemas.microsoft.com/office/drawing/2014/chart" uri="{C3380CC4-5D6E-409C-BE32-E72D297353CC}">
              <c16:uniqueId val="{00000012-6C57-4D58-9AC0-3045EFF8D2A5}"/>
            </c:ext>
          </c:extLst>
        </c:ser>
        <c:dLbls>
          <c:showLegendKey val="0"/>
          <c:showVal val="0"/>
          <c:showCatName val="0"/>
          <c:showSerName val="0"/>
          <c:showPercent val="0"/>
          <c:showBubbleSize val="0"/>
          <c:showLeaderLines val="0"/>
        </c:dLbls>
        <c:firstSliceAng val="308"/>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111" l="0.70000000000000062" r="0.70000000000000062" t="0.75000000000000111"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226019659748"/>
          <c:y val="7.0522540256792221E-2"/>
          <c:w val="0.59198332484558835"/>
          <c:h val="0.84991891638545192"/>
        </c:manualLayout>
      </c:layout>
      <c:doughnutChart>
        <c:varyColors val="1"/>
        <c:ser>
          <c:idx val="0"/>
          <c:order val="0"/>
          <c:spPr>
            <a:solidFill>
              <a:srgbClr val="7030A0"/>
            </a:solidFill>
          </c:spPr>
          <c:dPt>
            <c:idx val="0"/>
            <c:bubble3D val="0"/>
            <c:spPr>
              <a:solidFill>
                <a:srgbClr val="FDD5B5"/>
              </a:solidFill>
            </c:spPr>
            <c:extLst>
              <c:ext xmlns:c16="http://schemas.microsoft.com/office/drawing/2014/chart" uri="{C3380CC4-5D6E-409C-BE32-E72D297353CC}">
                <c16:uniqueId val="{00000001-FC26-4487-9121-7A75E52BC0A4}"/>
              </c:ext>
            </c:extLst>
          </c:dPt>
          <c:dPt>
            <c:idx val="1"/>
            <c:bubble3D val="0"/>
            <c:spPr>
              <a:solidFill>
                <a:srgbClr val="C00000"/>
              </a:solidFill>
            </c:spPr>
            <c:extLst>
              <c:ext xmlns:c16="http://schemas.microsoft.com/office/drawing/2014/chart" uri="{C3380CC4-5D6E-409C-BE32-E72D297353CC}">
                <c16:uniqueId val="{00000003-FC26-4487-9121-7A75E52BC0A4}"/>
              </c:ext>
            </c:extLst>
          </c:dPt>
          <c:dPt>
            <c:idx val="2"/>
            <c:bubble3D val="0"/>
            <c:spPr>
              <a:solidFill>
                <a:srgbClr val="FFC000"/>
              </a:solidFill>
            </c:spPr>
            <c:extLst>
              <c:ext xmlns:c16="http://schemas.microsoft.com/office/drawing/2014/chart" uri="{C3380CC4-5D6E-409C-BE32-E72D297353CC}">
                <c16:uniqueId val="{00000005-FC26-4487-9121-7A75E52BC0A4}"/>
              </c:ext>
            </c:extLst>
          </c:dPt>
          <c:dPt>
            <c:idx val="3"/>
            <c:bubble3D val="0"/>
            <c:extLst>
              <c:ext xmlns:c16="http://schemas.microsoft.com/office/drawing/2014/chart" uri="{C3380CC4-5D6E-409C-BE32-E72D297353CC}">
                <c16:uniqueId val="{00000006-FC26-4487-9121-7A75E52BC0A4}"/>
              </c:ext>
            </c:extLst>
          </c:dPt>
          <c:dPt>
            <c:idx val="4"/>
            <c:bubble3D val="0"/>
            <c:spPr>
              <a:solidFill>
                <a:srgbClr val="00B0F0"/>
              </a:solidFill>
            </c:spPr>
            <c:extLst>
              <c:ext xmlns:c16="http://schemas.microsoft.com/office/drawing/2014/chart" uri="{C3380CC4-5D6E-409C-BE32-E72D297353CC}">
                <c16:uniqueId val="{00000008-FC26-4487-9121-7A75E52BC0A4}"/>
              </c:ext>
            </c:extLst>
          </c:dPt>
          <c:dPt>
            <c:idx val="5"/>
            <c:bubble3D val="0"/>
            <c:extLst>
              <c:ext xmlns:c16="http://schemas.microsoft.com/office/drawing/2014/chart" uri="{C3380CC4-5D6E-409C-BE32-E72D297353CC}">
                <c16:uniqueId val="{00000009-FC26-4487-9121-7A75E52BC0A4}"/>
              </c:ext>
            </c:extLst>
          </c:dPt>
          <c:dPt>
            <c:idx val="6"/>
            <c:bubble3D val="0"/>
            <c:extLst>
              <c:ext xmlns:c16="http://schemas.microsoft.com/office/drawing/2014/chart" uri="{C3380CC4-5D6E-409C-BE32-E72D297353CC}">
                <c16:uniqueId val="{0000000A-FC26-4487-9121-7A75E52BC0A4}"/>
              </c:ext>
            </c:extLst>
          </c:dPt>
          <c:dPt>
            <c:idx val="7"/>
            <c:bubble3D val="0"/>
            <c:extLst>
              <c:ext xmlns:c16="http://schemas.microsoft.com/office/drawing/2014/chart" uri="{C3380CC4-5D6E-409C-BE32-E72D297353CC}">
                <c16:uniqueId val="{0000000B-FC26-4487-9121-7A75E52BC0A4}"/>
              </c:ext>
            </c:extLst>
          </c:dPt>
          <c:dPt>
            <c:idx val="8"/>
            <c:bubble3D val="0"/>
            <c:extLst>
              <c:ext xmlns:c16="http://schemas.microsoft.com/office/drawing/2014/chart" uri="{C3380CC4-5D6E-409C-BE32-E72D297353CC}">
                <c16:uniqueId val="{0000000C-FC26-4487-9121-7A75E52BC0A4}"/>
              </c:ext>
            </c:extLst>
          </c:dPt>
          <c:dLbls>
            <c:dLbl>
              <c:idx val="0"/>
              <c:layout>
                <c:manualLayout>
                  <c:x val="0.40500558188145036"/>
                  <c:y val="-0.22403371076200015"/>
                </c:manualLayout>
              </c:layout>
              <c:numFmt formatCode="0%" sourceLinked="0"/>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C26-4487-9121-7A75E52BC0A4}"/>
                </c:ext>
              </c:extLst>
            </c:dLbl>
            <c:dLbl>
              <c:idx val="1"/>
              <c:layout>
                <c:manualLayout>
                  <c:x val="-0.25559316397667486"/>
                  <c:y val="-6.0587656011597581E-2"/>
                </c:manualLayout>
              </c:layout>
              <c:numFmt formatCode="0%" sourceLinked="0"/>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C26-4487-9121-7A75E52BC0A4}"/>
                </c:ext>
              </c:extLst>
            </c:dLbl>
            <c:dLbl>
              <c:idx val="2"/>
              <c:delete val="1"/>
              <c:extLst>
                <c:ext xmlns:c15="http://schemas.microsoft.com/office/drawing/2012/chart" uri="{CE6537A1-D6FC-4f65-9D91-7224C49458BB}"/>
                <c:ext xmlns:c16="http://schemas.microsoft.com/office/drawing/2014/chart" uri="{C3380CC4-5D6E-409C-BE32-E72D297353CC}">
                  <c16:uniqueId val="{00000005-FC26-4487-9121-7A75E52BC0A4}"/>
                </c:ext>
              </c:extLst>
            </c:dLbl>
            <c:dLbl>
              <c:idx val="3"/>
              <c:delete val="1"/>
              <c:extLst>
                <c:ext xmlns:c15="http://schemas.microsoft.com/office/drawing/2012/chart" uri="{CE6537A1-D6FC-4f65-9D91-7224C49458BB}"/>
                <c:ext xmlns:c16="http://schemas.microsoft.com/office/drawing/2014/chart" uri="{C3380CC4-5D6E-409C-BE32-E72D297353CC}">
                  <c16:uniqueId val="{00000006-FC26-4487-9121-7A75E52BC0A4}"/>
                </c:ext>
              </c:extLst>
            </c:dLbl>
            <c:dLbl>
              <c:idx val="4"/>
              <c:layout>
                <c:manualLayout>
                  <c:x val="0.18853695324283545"/>
                  <c:y val="-0.101986044015029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C26-4487-9121-7A75E52BC0A4}"/>
                </c:ext>
              </c:extLst>
            </c:dLbl>
            <c:dLbl>
              <c:idx val="5"/>
              <c:delete val="1"/>
              <c:extLst>
                <c:ext xmlns:c15="http://schemas.microsoft.com/office/drawing/2012/chart" uri="{CE6537A1-D6FC-4f65-9D91-7224C49458BB}"/>
                <c:ext xmlns:c16="http://schemas.microsoft.com/office/drawing/2014/chart" uri="{C3380CC4-5D6E-409C-BE32-E72D297353CC}">
                  <c16:uniqueId val="{00000009-FC26-4487-9121-7A75E52BC0A4}"/>
                </c:ext>
              </c:extLst>
            </c:dLbl>
            <c:dLbl>
              <c:idx val="6"/>
              <c:delete val="1"/>
              <c:extLst>
                <c:ext xmlns:c15="http://schemas.microsoft.com/office/drawing/2012/chart" uri="{CE6537A1-D6FC-4f65-9D91-7224C49458BB}"/>
                <c:ext xmlns:c16="http://schemas.microsoft.com/office/drawing/2014/chart" uri="{C3380CC4-5D6E-409C-BE32-E72D297353CC}">
                  <c16:uniqueId val="{0000000A-FC26-4487-9121-7A75E52BC0A4}"/>
                </c:ext>
              </c:extLst>
            </c:dLbl>
            <c:dLbl>
              <c:idx val="7"/>
              <c:delete val="1"/>
              <c:extLst>
                <c:ext xmlns:c15="http://schemas.microsoft.com/office/drawing/2012/chart" uri="{CE6537A1-D6FC-4f65-9D91-7224C49458BB}"/>
                <c:ext xmlns:c16="http://schemas.microsoft.com/office/drawing/2014/chart" uri="{C3380CC4-5D6E-409C-BE32-E72D297353CC}">
                  <c16:uniqueId val="{0000000B-FC26-4487-9121-7A75E52BC0A4}"/>
                </c:ext>
              </c:extLst>
            </c:dLbl>
            <c:dLbl>
              <c:idx val="8"/>
              <c:delete val="1"/>
              <c:extLst>
                <c:ext xmlns:c15="http://schemas.microsoft.com/office/drawing/2012/chart" uri="{CE6537A1-D6FC-4f65-9D91-7224C49458BB}"/>
                <c:ext xmlns:c16="http://schemas.microsoft.com/office/drawing/2014/chart" uri="{C3380CC4-5D6E-409C-BE32-E72D297353CC}">
                  <c16:uniqueId val="{0000000C-FC26-4487-9121-7A75E52BC0A4}"/>
                </c:ext>
              </c:extLst>
            </c:dLbl>
            <c:numFmt formatCode="0%" sourceLinked="0"/>
            <c:spPr>
              <a:noFill/>
              <a:ln w="25400">
                <a:noFill/>
              </a:ln>
            </c:spPr>
            <c:txPr>
              <a:bodyPr wrap="square" lIns="38100" tIns="19050" rIns="38100" bIns="19050" anchor="ctr">
                <a:sp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2'!$C$93:$C$101</c:f>
              <c:strCache>
                <c:ptCount val="9"/>
                <c:pt idx="0">
                  <c:v>Ciclo combinado</c:v>
                </c:pt>
                <c:pt idx="1">
                  <c:v>Carbón</c:v>
                </c:pt>
                <c:pt idx="2">
                  <c:v>Fuel / gas</c:v>
                </c:pt>
                <c:pt idx="3">
                  <c:v>Nuclear</c:v>
                </c:pt>
                <c:pt idx="4">
                  <c:v>Hidráulica</c:v>
                </c:pt>
                <c:pt idx="5">
                  <c:v>Turbinación bombeo</c:v>
                </c:pt>
                <c:pt idx="6">
                  <c:v>Consumo bombeo</c:v>
                </c:pt>
                <c:pt idx="7">
                  <c:v>Intercambios internacionales</c:v>
                </c:pt>
                <c:pt idx="8">
                  <c:v>Renovables, cogeneración y residuos</c:v>
                </c:pt>
              </c:strCache>
            </c:strRef>
          </c:cat>
          <c:val>
            <c:numRef>
              <c:f>'Data 2'!$D$93:$D$101</c:f>
              <c:numCache>
                <c:formatCode>0%</c:formatCode>
                <c:ptCount val="9"/>
                <c:pt idx="0">
                  <c:v>0.68808809484906031</c:v>
                </c:pt>
                <c:pt idx="1">
                  <c:v>0.30913017740248727</c:v>
                </c:pt>
                <c:pt idx="2">
                  <c:v>0</c:v>
                </c:pt>
                <c:pt idx="3">
                  <c:v>0</c:v>
                </c:pt>
                <c:pt idx="4">
                  <c:v>6.2577714516984294E-4</c:v>
                </c:pt>
                <c:pt idx="5">
                  <c:v>5.3015787147128247E-4</c:v>
                </c:pt>
                <c:pt idx="6">
                  <c:v>1.6257927318112642E-3</c:v>
                </c:pt>
                <c:pt idx="7">
                  <c:v>0</c:v>
                </c:pt>
                <c:pt idx="8">
                  <c:v>0</c:v>
                </c:pt>
              </c:numCache>
            </c:numRef>
          </c:val>
          <c:extLst>
            <c:ext xmlns:c16="http://schemas.microsoft.com/office/drawing/2014/chart" uri="{C3380CC4-5D6E-409C-BE32-E72D297353CC}">
              <c16:uniqueId val="{0000000D-FC26-4487-9121-7A75E52BC0A4}"/>
            </c:ext>
          </c:extLst>
        </c:ser>
        <c:dLbls>
          <c:showLegendKey val="0"/>
          <c:showVal val="0"/>
          <c:showCatName val="0"/>
          <c:showSerName val="0"/>
          <c:showPercent val="0"/>
          <c:showBubbleSize val="0"/>
          <c:showLeaderLines val="0"/>
        </c:dLbls>
        <c:firstSliceAng val="59"/>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111" l="0.70000000000000062" r="0.70000000000000062" t="0.75000000000000111"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57955593388663"/>
          <c:y val="0.14974668045850839"/>
          <c:w val="0.70691849329644607"/>
          <c:h val="0.70123282176859258"/>
        </c:manualLayout>
      </c:layout>
      <c:doughnutChart>
        <c:varyColors val="1"/>
        <c:ser>
          <c:idx val="0"/>
          <c:order val="0"/>
          <c:spPr>
            <a:solidFill>
              <a:srgbClr val="7030A0"/>
            </a:solidFill>
          </c:spPr>
          <c:dPt>
            <c:idx val="0"/>
            <c:bubble3D val="0"/>
            <c:spPr>
              <a:solidFill>
                <a:schemeClr val="accent6">
                  <a:lumMod val="40000"/>
                  <a:lumOff val="60000"/>
                </a:schemeClr>
              </a:solidFill>
            </c:spPr>
            <c:extLst>
              <c:ext xmlns:c16="http://schemas.microsoft.com/office/drawing/2014/chart" uri="{C3380CC4-5D6E-409C-BE32-E72D297353CC}">
                <c16:uniqueId val="{00000001-2DBD-453A-806F-2E4CAA4F0DD7}"/>
              </c:ext>
            </c:extLst>
          </c:dPt>
          <c:dPt>
            <c:idx val="1"/>
            <c:bubble3D val="0"/>
            <c:spPr>
              <a:solidFill>
                <a:srgbClr val="FFCCFF"/>
              </a:solidFill>
            </c:spPr>
            <c:extLst>
              <c:ext xmlns:c16="http://schemas.microsoft.com/office/drawing/2014/chart" uri="{C3380CC4-5D6E-409C-BE32-E72D297353CC}">
                <c16:uniqueId val="{00000003-2DBD-453A-806F-2E4CAA4F0DD7}"/>
              </c:ext>
            </c:extLst>
          </c:dPt>
          <c:dPt>
            <c:idx val="2"/>
            <c:bubble3D val="0"/>
            <c:spPr>
              <a:solidFill>
                <a:srgbClr val="FDD5B5"/>
              </a:solidFill>
            </c:spPr>
            <c:extLst>
              <c:ext xmlns:c16="http://schemas.microsoft.com/office/drawing/2014/chart" uri="{C3380CC4-5D6E-409C-BE32-E72D297353CC}">
                <c16:uniqueId val="{00000005-2DBD-453A-806F-2E4CAA4F0DD7}"/>
              </c:ext>
            </c:extLst>
          </c:dPt>
          <c:dPt>
            <c:idx val="3"/>
            <c:bubble3D val="0"/>
            <c:spPr>
              <a:solidFill>
                <a:srgbClr val="008080"/>
              </a:solidFill>
            </c:spPr>
            <c:extLst>
              <c:ext xmlns:c16="http://schemas.microsoft.com/office/drawing/2014/chart" uri="{C3380CC4-5D6E-409C-BE32-E72D297353CC}">
                <c16:uniqueId val="{00000007-2DBD-453A-806F-2E4CAA4F0DD7}"/>
              </c:ext>
            </c:extLst>
          </c:dPt>
          <c:dPt>
            <c:idx val="4"/>
            <c:bubble3D val="0"/>
            <c:spPr>
              <a:solidFill>
                <a:srgbClr val="00B0F0"/>
              </a:solidFill>
            </c:spPr>
            <c:extLst>
              <c:ext xmlns:c16="http://schemas.microsoft.com/office/drawing/2014/chart" uri="{C3380CC4-5D6E-409C-BE32-E72D297353CC}">
                <c16:uniqueId val="{00000009-2DBD-453A-806F-2E4CAA4F0DD7}"/>
              </c:ext>
            </c:extLst>
          </c:dPt>
          <c:dPt>
            <c:idx val="5"/>
            <c:bubble3D val="0"/>
            <c:spPr>
              <a:solidFill>
                <a:srgbClr val="F79646"/>
              </a:solidFill>
            </c:spPr>
            <c:extLst>
              <c:ext xmlns:c16="http://schemas.microsoft.com/office/drawing/2014/chart" uri="{C3380CC4-5D6E-409C-BE32-E72D297353CC}">
                <c16:uniqueId val="{0000000B-2DBD-453A-806F-2E4CAA4F0DD7}"/>
              </c:ext>
            </c:extLst>
          </c:dPt>
          <c:dPt>
            <c:idx val="6"/>
            <c:bubble3D val="0"/>
            <c:spPr>
              <a:solidFill>
                <a:srgbClr val="C00000"/>
              </a:solidFill>
            </c:spPr>
            <c:extLst>
              <c:ext xmlns:c16="http://schemas.microsoft.com/office/drawing/2014/chart" uri="{C3380CC4-5D6E-409C-BE32-E72D297353CC}">
                <c16:uniqueId val="{0000000D-2DBD-453A-806F-2E4CAA4F0DD7}"/>
              </c:ext>
            </c:extLst>
          </c:dPt>
          <c:dPt>
            <c:idx val="7"/>
            <c:bubble3D val="0"/>
            <c:spPr>
              <a:solidFill>
                <a:srgbClr val="BFBFBF"/>
              </a:solidFill>
            </c:spPr>
            <c:extLst>
              <c:ext xmlns:c16="http://schemas.microsoft.com/office/drawing/2014/chart" uri="{C3380CC4-5D6E-409C-BE32-E72D297353CC}">
                <c16:uniqueId val="{0000000F-2DBD-453A-806F-2E4CAA4F0DD7}"/>
              </c:ext>
            </c:extLst>
          </c:dPt>
          <c:dPt>
            <c:idx val="8"/>
            <c:bubble3D val="0"/>
            <c:spPr>
              <a:solidFill>
                <a:srgbClr val="004563"/>
              </a:solidFill>
            </c:spPr>
            <c:extLst>
              <c:ext xmlns:c16="http://schemas.microsoft.com/office/drawing/2014/chart" uri="{C3380CC4-5D6E-409C-BE32-E72D297353CC}">
                <c16:uniqueId val="{00000011-2DBD-453A-806F-2E4CAA4F0DD7}"/>
              </c:ext>
            </c:extLst>
          </c:dPt>
          <c:dLbls>
            <c:dLbl>
              <c:idx val="0"/>
              <c:delete val="1"/>
              <c:extLst>
                <c:ext xmlns:c15="http://schemas.microsoft.com/office/drawing/2012/chart" uri="{CE6537A1-D6FC-4f65-9D91-7224C49458BB}"/>
                <c:ext xmlns:c16="http://schemas.microsoft.com/office/drawing/2014/chart" uri="{C3380CC4-5D6E-409C-BE32-E72D297353CC}">
                  <c16:uniqueId val="{00000001-2DBD-453A-806F-2E4CAA4F0DD7}"/>
                </c:ext>
              </c:extLst>
            </c:dLbl>
            <c:dLbl>
              <c:idx val="1"/>
              <c:delete val="1"/>
              <c:extLst>
                <c:ext xmlns:c15="http://schemas.microsoft.com/office/drawing/2012/chart" uri="{CE6537A1-D6FC-4f65-9D91-7224C49458BB}"/>
                <c:ext xmlns:c16="http://schemas.microsoft.com/office/drawing/2014/chart" uri="{C3380CC4-5D6E-409C-BE32-E72D297353CC}">
                  <c16:uniqueId val="{00000003-2DBD-453A-806F-2E4CAA4F0DD7}"/>
                </c:ext>
              </c:extLst>
            </c:dLbl>
            <c:dLbl>
              <c:idx val="2"/>
              <c:layout>
                <c:manualLayout>
                  <c:x val="-0.22437708497819886"/>
                  <c:y val="3.4049499077004622E-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15:layout>
                    <c:manualLayout>
                      <c:w val="0.19537054819367092"/>
                      <c:h val="0.14796701535377801"/>
                    </c:manualLayout>
                  </c15:layout>
                </c:ext>
                <c:ext xmlns:c16="http://schemas.microsoft.com/office/drawing/2014/chart" uri="{C3380CC4-5D6E-409C-BE32-E72D297353CC}">
                  <c16:uniqueId val="{00000005-2DBD-453A-806F-2E4CAA4F0DD7}"/>
                </c:ext>
              </c:extLst>
            </c:dLbl>
            <c:dLbl>
              <c:idx val="3"/>
              <c:layout>
                <c:manualLayout>
                  <c:x val="-0.17954534138517239"/>
                  <c:y val="8.8441740758072058E-3"/>
                </c:manualLayout>
              </c:layout>
              <c:spPr>
                <a:noFill/>
                <a:ln w="25400">
                  <a:noFill/>
                </a:ln>
              </c:spPr>
              <c:txPr>
                <a:bodyPr wrap="square" lIns="38100" tIns="19050" rIns="38100" bIns="19050" anchor="ctr">
                  <a:no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15:layout>
                    <c:manualLayout>
                      <c:w val="0.16696007511256214"/>
                      <c:h val="0.18540267281751222"/>
                    </c:manualLayout>
                  </c15:layout>
                </c:ext>
                <c:ext xmlns:c16="http://schemas.microsoft.com/office/drawing/2014/chart" uri="{C3380CC4-5D6E-409C-BE32-E72D297353CC}">
                  <c16:uniqueId val="{00000007-2DBD-453A-806F-2E4CAA4F0DD7}"/>
                </c:ext>
              </c:extLst>
            </c:dLbl>
            <c:dLbl>
              <c:idx val="4"/>
              <c:layout>
                <c:manualLayout>
                  <c:x val="-0.19407848409192754"/>
                  <c:y val="-6.4164201047166761E-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DBD-453A-806F-2E4CAA4F0DD7}"/>
                </c:ext>
              </c:extLst>
            </c:dLbl>
            <c:dLbl>
              <c:idx val="5"/>
              <c:layout>
                <c:manualLayout>
                  <c:x val="0.11700133011828806"/>
                  <c:y val="-0.20226124635683998"/>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15:layout>
                    <c:manualLayout>
                      <c:w val="0.21747967479674796"/>
                      <c:h val="0.18926359256710251"/>
                    </c:manualLayout>
                  </c15:layout>
                </c:ext>
                <c:ext xmlns:c16="http://schemas.microsoft.com/office/drawing/2014/chart" uri="{C3380CC4-5D6E-409C-BE32-E72D297353CC}">
                  <c16:uniqueId val="{0000000B-2DBD-453A-806F-2E4CAA4F0DD7}"/>
                </c:ext>
              </c:extLst>
            </c:dLbl>
            <c:dLbl>
              <c:idx val="6"/>
              <c:delete val="1"/>
              <c:extLst>
                <c:ext xmlns:c15="http://schemas.microsoft.com/office/drawing/2012/chart" uri="{CE6537A1-D6FC-4f65-9D91-7224C49458BB}"/>
                <c:ext xmlns:c16="http://schemas.microsoft.com/office/drawing/2014/chart" uri="{C3380CC4-5D6E-409C-BE32-E72D297353CC}">
                  <c16:uniqueId val="{0000000D-2DBD-453A-806F-2E4CAA4F0DD7}"/>
                </c:ext>
              </c:extLst>
            </c:dLbl>
            <c:dLbl>
              <c:idx val="7"/>
              <c:layout>
                <c:manualLayout>
                  <c:x val="-0.17435414577242889"/>
                  <c:y val="0.16758978478181571"/>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15:layout>
                    <c:manualLayout>
                      <c:w val="0.34139548613333898"/>
                      <c:h val="0.12704726251754797"/>
                    </c:manualLayout>
                  </c15:layout>
                </c:ext>
                <c:ext xmlns:c16="http://schemas.microsoft.com/office/drawing/2014/chart" uri="{C3380CC4-5D6E-409C-BE32-E72D297353CC}">
                  <c16:uniqueId val="{0000000F-2DBD-453A-806F-2E4CAA4F0DD7}"/>
                </c:ext>
              </c:extLst>
            </c:dLbl>
            <c:dLbl>
              <c:idx val="8"/>
              <c:layout>
                <c:manualLayout>
                  <c:x val="-0.14905149051490515"/>
                  <c:y val="9.88161341788287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2DBD-453A-806F-2E4CAA4F0DD7}"/>
                </c:ext>
              </c:extLst>
            </c:dLbl>
            <c:spPr>
              <a:noFill/>
              <a:ln w="25400">
                <a:noFill/>
              </a:ln>
            </c:spPr>
            <c:txPr>
              <a:bodyPr wrap="square" lIns="38100" tIns="19050" rIns="38100" bIns="19050" anchor="ctr">
                <a:sp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2'!$K$93:$K$101</c:f>
              <c:strCache>
                <c:ptCount val="9"/>
                <c:pt idx="0">
                  <c:v>Fuel / gas</c:v>
                </c:pt>
                <c:pt idx="1">
                  <c:v>Intercambios internacionales</c:v>
                </c:pt>
                <c:pt idx="2">
                  <c:v>Ciclo combinado</c:v>
                </c:pt>
                <c:pt idx="3">
                  <c:v>Consumo bombeo</c:v>
                </c:pt>
                <c:pt idx="4">
                  <c:v>Hidráulica</c:v>
                </c:pt>
                <c:pt idx="5">
                  <c:v>Renovables, cogeneración y residuos</c:v>
                </c:pt>
                <c:pt idx="6">
                  <c:v>Carbón</c:v>
                </c:pt>
                <c:pt idx="7">
                  <c:v>Turbinación bombeo</c:v>
                </c:pt>
                <c:pt idx="8">
                  <c:v>Nuclear</c:v>
                </c:pt>
              </c:strCache>
            </c:strRef>
          </c:cat>
          <c:val>
            <c:numRef>
              <c:f>'Data 2'!$J$93:$J$101</c:f>
              <c:numCache>
                <c:formatCode>0%</c:formatCode>
                <c:ptCount val="9"/>
                <c:pt idx="0">
                  <c:v>0</c:v>
                </c:pt>
                <c:pt idx="1">
                  <c:v>0</c:v>
                </c:pt>
                <c:pt idx="2">
                  <c:v>6.2279716025158256E-2</c:v>
                </c:pt>
                <c:pt idx="3">
                  <c:v>0.11490053651611626</c:v>
                </c:pt>
                <c:pt idx="4">
                  <c:v>0.10842543351055771</c:v>
                </c:pt>
                <c:pt idx="5">
                  <c:v>0.65292331408909343</c:v>
                </c:pt>
                <c:pt idx="6">
                  <c:v>1.7337768778077946E-3</c:v>
                </c:pt>
                <c:pt idx="7">
                  <c:v>5.3917442092497339E-2</c:v>
                </c:pt>
                <c:pt idx="8">
                  <c:v>5.8197808887690741E-3</c:v>
                </c:pt>
              </c:numCache>
            </c:numRef>
          </c:val>
          <c:extLst>
            <c:ext xmlns:c16="http://schemas.microsoft.com/office/drawing/2014/chart" uri="{C3380CC4-5D6E-409C-BE32-E72D297353CC}">
              <c16:uniqueId val="{00000012-2DBD-453A-806F-2E4CAA4F0DD7}"/>
            </c:ext>
          </c:extLst>
        </c:ser>
        <c:dLbls>
          <c:showLegendKey val="0"/>
          <c:showVal val="0"/>
          <c:showCatName val="0"/>
          <c:showSerName val="0"/>
          <c:showPercent val="0"/>
          <c:showBubbleSize val="0"/>
          <c:showLeaderLines val="0"/>
        </c:dLbls>
        <c:firstSliceAng val="220"/>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45813081995146"/>
          <c:y val="0.14602136426495074"/>
          <c:w val="0.48546335554209574"/>
          <c:h val="0.69556980780628241"/>
        </c:manualLayout>
      </c:layout>
      <c:doughnutChart>
        <c:varyColors val="1"/>
        <c:ser>
          <c:idx val="0"/>
          <c:order val="0"/>
          <c:spPr>
            <a:solidFill>
              <a:srgbClr val="7030A0"/>
            </a:solidFill>
          </c:spPr>
          <c:dPt>
            <c:idx val="0"/>
            <c:bubble3D val="0"/>
            <c:spPr>
              <a:solidFill>
                <a:schemeClr val="accent6">
                  <a:lumMod val="40000"/>
                  <a:lumOff val="60000"/>
                </a:schemeClr>
              </a:solidFill>
            </c:spPr>
            <c:extLst>
              <c:ext xmlns:c16="http://schemas.microsoft.com/office/drawing/2014/chart" uri="{C3380CC4-5D6E-409C-BE32-E72D297353CC}">
                <c16:uniqueId val="{00000001-38A6-4412-A850-E87A494E1115}"/>
              </c:ext>
            </c:extLst>
          </c:dPt>
          <c:dPt>
            <c:idx val="1"/>
            <c:bubble3D val="0"/>
            <c:spPr>
              <a:solidFill>
                <a:srgbClr val="C00000"/>
              </a:solidFill>
            </c:spPr>
            <c:extLst>
              <c:ext xmlns:c16="http://schemas.microsoft.com/office/drawing/2014/chart" uri="{C3380CC4-5D6E-409C-BE32-E72D297353CC}">
                <c16:uniqueId val="{00000003-38A6-4412-A850-E87A494E1115}"/>
              </c:ext>
            </c:extLst>
          </c:dPt>
          <c:dPt>
            <c:idx val="2"/>
            <c:bubble3D val="0"/>
            <c:spPr>
              <a:solidFill>
                <a:srgbClr val="FFC000"/>
              </a:solidFill>
            </c:spPr>
            <c:extLst>
              <c:ext xmlns:c16="http://schemas.microsoft.com/office/drawing/2014/chart" uri="{C3380CC4-5D6E-409C-BE32-E72D297353CC}">
                <c16:uniqueId val="{00000005-38A6-4412-A850-E87A494E1115}"/>
              </c:ext>
            </c:extLst>
          </c:dPt>
          <c:dPt>
            <c:idx val="3"/>
            <c:bubble3D val="0"/>
            <c:spPr>
              <a:solidFill>
                <a:srgbClr val="C00000"/>
              </a:solidFill>
            </c:spPr>
            <c:extLst>
              <c:ext xmlns:c16="http://schemas.microsoft.com/office/drawing/2014/chart" uri="{C3380CC4-5D6E-409C-BE32-E72D297353CC}">
                <c16:uniqueId val="{00000007-38A6-4412-A850-E87A494E1115}"/>
              </c:ext>
            </c:extLst>
          </c:dPt>
          <c:dPt>
            <c:idx val="4"/>
            <c:bubble3D val="0"/>
            <c:spPr>
              <a:solidFill>
                <a:srgbClr val="BFBFBF"/>
              </a:solidFill>
            </c:spPr>
            <c:extLst>
              <c:ext xmlns:c16="http://schemas.microsoft.com/office/drawing/2014/chart" uri="{C3380CC4-5D6E-409C-BE32-E72D297353CC}">
                <c16:uniqueId val="{00000009-38A6-4412-A850-E87A494E1115}"/>
              </c:ext>
            </c:extLst>
          </c:dPt>
          <c:dPt>
            <c:idx val="5"/>
            <c:bubble3D val="0"/>
            <c:spPr>
              <a:solidFill>
                <a:srgbClr val="F79646"/>
              </a:solidFill>
            </c:spPr>
            <c:extLst>
              <c:ext xmlns:c16="http://schemas.microsoft.com/office/drawing/2014/chart" uri="{C3380CC4-5D6E-409C-BE32-E72D297353CC}">
                <c16:uniqueId val="{0000000B-38A6-4412-A850-E87A494E1115}"/>
              </c:ext>
            </c:extLst>
          </c:dPt>
          <c:dPt>
            <c:idx val="6"/>
            <c:bubble3D val="0"/>
            <c:spPr>
              <a:solidFill>
                <a:srgbClr val="FDD5B5"/>
              </a:solidFill>
            </c:spPr>
            <c:extLst>
              <c:ext xmlns:c16="http://schemas.microsoft.com/office/drawing/2014/chart" uri="{C3380CC4-5D6E-409C-BE32-E72D297353CC}">
                <c16:uniqueId val="{0000000D-38A6-4412-A850-E87A494E1115}"/>
              </c:ext>
            </c:extLst>
          </c:dPt>
          <c:dPt>
            <c:idx val="7"/>
            <c:bubble3D val="0"/>
            <c:spPr>
              <a:solidFill>
                <a:srgbClr val="00B0F0"/>
              </a:solidFill>
            </c:spPr>
            <c:extLst>
              <c:ext xmlns:c16="http://schemas.microsoft.com/office/drawing/2014/chart" uri="{C3380CC4-5D6E-409C-BE32-E72D297353CC}">
                <c16:uniqueId val="{0000000F-38A6-4412-A850-E87A494E1115}"/>
              </c:ext>
            </c:extLst>
          </c:dPt>
          <c:dPt>
            <c:idx val="8"/>
            <c:bubble3D val="0"/>
            <c:spPr>
              <a:solidFill>
                <a:srgbClr val="00B0F0"/>
              </a:solidFill>
            </c:spPr>
            <c:extLst>
              <c:ext xmlns:c16="http://schemas.microsoft.com/office/drawing/2014/chart" uri="{C3380CC4-5D6E-409C-BE32-E72D297353CC}">
                <c16:uniqueId val="{00000011-38A6-4412-A850-E87A494E1115}"/>
              </c:ext>
            </c:extLst>
          </c:dPt>
          <c:dLbls>
            <c:dLbl>
              <c:idx val="0"/>
              <c:delete val="1"/>
              <c:extLst>
                <c:ext xmlns:c15="http://schemas.microsoft.com/office/drawing/2012/chart" uri="{CE6537A1-D6FC-4f65-9D91-7224C49458BB}"/>
                <c:ext xmlns:c16="http://schemas.microsoft.com/office/drawing/2014/chart" uri="{C3380CC4-5D6E-409C-BE32-E72D297353CC}">
                  <c16:uniqueId val="{00000001-38A6-4412-A850-E87A494E1115}"/>
                </c:ext>
              </c:extLst>
            </c:dLbl>
            <c:dLbl>
              <c:idx val="1"/>
              <c:delete val="1"/>
              <c:extLst>
                <c:ext xmlns:c15="http://schemas.microsoft.com/office/drawing/2012/chart" uri="{CE6537A1-D6FC-4f65-9D91-7224C49458BB}"/>
                <c:ext xmlns:c16="http://schemas.microsoft.com/office/drawing/2014/chart" uri="{C3380CC4-5D6E-409C-BE32-E72D297353CC}">
                  <c16:uniqueId val="{00000003-38A6-4412-A850-E87A494E1115}"/>
                </c:ext>
              </c:extLst>
            </c:dLbl>
            <c:dLbl>
              <c:idx val="2"/>
              <c:delete val="1"/>
              <c:extLst>
                <c:ext xmlns:c15="http://schemas.microsoft.com/office/drawing/2012/chart" uri="{CE6537A1-D6FC-4f65-9D91-7224C49458BB}"/>
                <c:ext xmlns:c16="http://schemas.microsoft.com/office/drawing/2014/chart" uri="{C3380CC4-5D6E-409C-BE32-E72D297353CC}">
                  <c16:uniqueId val="{00000005-38A6-4412-A850-E87A494E1115}"/>
                </c:ext>
              </c:extLst>
            </c:dLbl>
            <c:dLbl>
              <c:idx val="3"/>
              <c:delete val="1"/>
              <c:extLst>
                <c:ext xmlns:c15="http://schemas.microsoft.com/office/drawing/2012/chart" uri="{CE6537A1-D6FC-4f65-9D91-7224C49458BB}"/>
                <c:ext xmlns:c16="http://schemas.microsoft.com/office/drawing/2014/chart" uri="{C3380CC4-5D6E-409C-BE32-E72D297353CC}">
                  <c16:uniqueId val="{00000007-38A6-4412-A850-E87A494E1115}"/>
                </c:ext>
              </c:extLst>
            </c:dLbl>
            <c:dLbl>
              <c:idx val="4"/>
              <c:layout>
                <c:manualLayout>
                  <c:x val="-0.152868215140819"/>
                  <c:y val="-2.2828364192626981E-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A6-4412-A850-E87A494E1115}"/>
                </c:ext>
              </c:extLst>
            </c:dLbl>
            <c:dLbl>
              <c:idx val="5"/>
              <c:layout>
                <c:manualLayout>
                  <c:x val="-0.13925209192111174"/>
                  <c:y val="-0.1130359115715885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8A6-4412-A850-E87A494E1115}"/>
                </c:ext>
              </c:extLst>
            </c:dLbl>
            <c:dLbl>
              <c:idx val="6"/>
              <c:layout>
                <c:manualLayout>
                  <c:x val="0.18669390072322464"/>
                  <c:y val="0.11655316900497706"/>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8A6-4412-A850-E87A494E1115}"/>
                </c:ext>
              </c:extLst>
            </c:dLbl>
            <c:dLbl>
              <c:idx val="7"/>
              <c:layout>
                <c:manualLayout>
                  <c:x val="-0.12602127712092417"/>
                  <c:y val="8.3675920143956584E-2"/>
                </c:manualLayout>
              </c:layout>
              <c:spPr/>
              <c:txPr>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38A6-4412-A850-E87A494E1115}"/>
                </c:ext>
              </c:extLst>
            </c:dLbl>
            <c:dLbl>
              <c:idx val="8"/>
              <c:delete val="1"/>
              <c:extLst>
                <c:ext xmlns:c15="http://schemas.microsoft.com/office/drawing/2012/chart" uri="{CE6537A1-D6FC-4f65-9D91-7224C49458BB}"/>
                <c:ext xmlns:c16="http://schemas.microsoft.com/office/drawing/2014/chart" uri="{C3380CC4-5D6E-409C-BE32-E72D297353CC}">
                  <c16:uniqueId val="{00000011-38A6-4412-A850-E87A494E1115}"/>
                </c:ext>
              </c:extLst>
            </c:dLbl>
            <c:spPr>
              <a:noFill/>
              <a:ln w="25400">
                <a:noFill/>
              </a:ln>
            </c:spPr>
            <c:txPr>
              <a:bodyPr wrap="square" lIns="38100" tIns="19050" rIns="38100" bIns="19050" anchor="ctr">
                <a:spAutoFit/>
              </a:bodyPr>
              <a:lstStyle/>
              <a:p>
                <a:pPr>
                  <a:defRPr sz="7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2'!$F$93:$F$101</c:f>
              <c:strCache>
                <c:ptCount val="9"/>
                <c:pt idx="0">
                  <c:v>Fuel / gas</c:v>
                </c:pt>
                <c:pt idx="1">
                  <c:v>Nuclear</c:v>
                </c:pt>
                <c:pt idx="2">
                  <c:v>Intercambios internacionales</c:v>
                </c:pt>
                <c:pt idx="3">
                  <c:v>Carbón</c:v>
                </c:pt>
                <c:pt idx="4">
                  <c:v>Turbinación bombeo</c:v>
                </c:pt>
                <c:pt idx="5">
                  <c:v>Renovables, cogeneración y residuos</c:v>
                </c:pt>
                <c:pt idx="6">
                  <c:v>Ciclo combinado</c:v>
                </c:pt>
                <c:pt idx="7">
                  <c:v>Hidráulica</c:v>
                </c:pt>
                <c:pt idx="8">
                  <c:v>Consumo bombeo</c:v>
                </c:pt>
              </c:strCache>
            </c:strRef>
          </c:cat>
          <c:val>
            <c:numRef>
              <c:f>'Data 2'!$E$93:$E$101</c:f>
              <c:numCache>
                <c:formatCode>0%</c:formatCode>
                <c:ptCount val="9"/>
                <c:pt idx="0">
                  <c:v>0</c:v>
                </c:pt>
                <c:pt idx="1">
                  <c:v>0</c:v>
                </c:pt>
                <c:pt idx="2">
                  <c:v>0</c:v>
                </c:pt>
                <c:pt idx="3">
                  <c:v>0</c:v>
                </c:pt>
                <c:pt idx="4">
                  <c:v>2.1894694833308737E-2</c:v>
                </c:pt>
                <c:pt idx="5">
                  <c:v>0.1080646435124023</c:v>
                </c:pt>
                <c:pt idx="6">
                  <c:v>0.83382163919379992</c:v>
                </c:pt>
                <c:pt idx="7">
                  <c:v>3.6219022460488803E-2</c:v>
                </c:pt>
                <c:pt idx="8">
                  <c:v>0</c:v>
                </c:pt>
              </c:numCache>
            </c:numRef>
          </c:val>
          <c:extLst>
            <c:ext xmlns:c16="http://schemas.microsoft.com/office/drawing/2014/chart" uri="{C3380CC4-5D6E-409C-BE32-E72D297353CC}">
              <c16:uniqueId val="{00000012-38A6-4412-A850-E87A494E1115}"/>
            </c:ext>
          </c:extLst>
        </c:ser>
        <c:dLbls>
          <c:showLegendKey val="0"/>
          <c:showVal val="0"/>
          <c:showCatName val="0"/>
          <c:showSerName val="0"/>
          <c:showPercent val="0"/>
          <c:showBubbleSize val="0"/>
          <c:showLeaderLines val="0"/>
        </c:dLbls>
        <c:firstSliceAng val="285"/>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089" l="0.70000000000000062" r="0.70000000000000062" t="0.75000000000000089"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19624217118902E-2"/>
          <c:y val="0.20689698717206706"/>
          <c:w val="0.89144050104384132"/>
          <c:h val="0.52735748031496066"/>
        </c:manualLayout>
      </c:layout>
      <c:barChart>
        <c:barDir val="col"/>
        <c:grouping val="stacked"/>
        <c:varyColors val="0"/>
        <c:ser>
          <c:idx val="0"/>
          <c:order val="0"/>
          <c:tx>
            <c:v>Regulación secundaria</c:v>
          </c:tx>
          <c:spPr>
            <a:solidFill>
              <a:srgbClr val="0070C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2'!$F$619:$F$630</c:f>
              <c:numCache>
                <c:formatCode>#,##0\ \ \ \ \ \ \ \ \ \ \ \ \ _)</c:formatCode>
                <c:ptCount val="12"/>
                <c:pt idx="0">
                  <c:v>78.5869</c:v>
                </c:pt>
                <c:pt idx="1">
                  <c:v>104.6677</c:v>
                </c:pt>
                <c:pt idx="2">
                  <c:v>123.1574</c:v>
                </c:pt>
                <c:pt idx="3">
                  <c:v>144.8597</c:v>
                </c:pt>
                <c:pt idx="4">
                  <c:v>120.89530000000001</c:v>
                </c:pt>
                <c:pt idx="5">
                  <c:v>102.75369999999999</c:v>
                </c:pt>
                <c:pt idx="6">
                  <c:v>75.579899999999995</c:v>
                </c:pt>
                <c:pt idx="7">
                  <c:v>89.481200000000001</c:v>
                </c:pt>
                <c:pt idx="8">
                  <c:v>86.9255</c:v>
                </c:pt>
                <c:pt idx="9">
                  <c:v>102.2152</c:v>
                </c:pt>
                <c:pt idx="10">
                  <c:v>82.322000000000003</c:v>
                </c:pt>
                <c:pt idx="11">
                  <c:v>100.57039999999999</c:v>
                </c:pt>
              </c:numCache>
            </c:numRef>
          </c:val>
          <c:extLst>
            <c:ext xmlns:c16="http://schemas.microsoft.com/office/drawing/2014/chart" uri="{C3380CC4-5D6E-409C-BE32-E72D297353CC}">
              <c16:uniqueId val="{00000000-5FB6-43F5-8B3E-C0A94A47F238}"/>
            </c:ext>
          </c:extLst>
        </c:ser>
        <c:ser>
          <c:idx val="1"/>
          <c:order val="1"/>
          <c:tx>
            <c:v>Regulación terciaria</c:v>
          </c:tx>
          <c:spPr>
            <a:solidFill>
              <a:srgbClr val="92D05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2'!$F$654:$F$665</c:f>
              <c:numCache>
                <c:formatCode>#,##0\ \ \ \ \ \ \ \ \ \ \ \ \ _)</c:formatCode>
                <c:ptCount val="12"/>
                <c:pt idx="0">
                  <c:v>124.69589999999999</c:v>
                </c:pt>
                <c:pt idx="1">
                  <c:v>73.293700000000001</c:v>
                </c:pt>
                <c:pt idx="2">
                  <c:v>160.66410000000002</c:v>
                </c:pt>
                <c:pt idx="3">
                  <c:v>68.796800000000005</c:v>
                </c:pt>
                <c:pt idx="4">
                  <c:v>105.7508</c:v>
                </c:pt>
                <c:pt idx="5">
                  <c:v>161.9171</c:v>
                </c:pt>
                <c:pt idx="6">
                  <c:v>161.0504</c:v>
                </c:pt>
                <c:pt idx="7">
                  <c:v>116.27369999999999</c:v>
                </c:pt>
                <c:pt idx="8">
                  <c:v>122.4701</c:v>
                </c:pt>
                <c:pt idx="9">
                  <c:v>127.85850000000001</c:v>
                </c:pt>
                <c:pt idx="10">
                  <c:v>118.73939999999999</c:v>
                </c:pt>
                <c:pt idx="11">
                  <c:v>201.18950000000001</c:v>
                </c:pt>
              </c:numCache>
            </c:numRef>
          </c:val>
          <c:extLst>
            <c:ext xmlns:c16="http://schemas.microsoft.com/office/drawing/2014/chart" uri="{C3380CC4-5D6E-409C-BE32-E72D297353CC}">
              <c16:uniqueId val="{00000001-5FB6-43F5-8B3E-C0A94A47F238}"/>
            </c:ext>
          </c:extLst>
        </c:ser>
        <c:ser>
          <c:idx val="2"/>
          <c:order val="2"/>
          <c:tx>
            <c:v>Reservas de sustitución(**)</c:v>
          </c:tx>
          <c:spPr>
            <a:solidFill>
              <a:srgbClr val="F79646"/>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2'!$F$689:$F$700</c:f>
              <c:numCache>
                <c:formatCode>#,##0\ \ \ \ \ \ \ \ \ \ \ \ \ _)</c:formatCode>
                <c:ptCount val="12"/>
                <c:pt idx="0">
                  <c:v>268.6979</c:v>
                </c:pt>
                <c:pt idx="1">
                  <c:v>119.65860000000001</c:v>
                </c:pt>
                <c:pt idx="2">
                  <c:v>88.085399999999993</c:v>
                </c:pt>
                <c:pt idx="3">
                  <c:v>93.903999999999996</c:v>
                </c:pt>
                <c:pt idx="4">
                  <c:v>126.336</c:v>
                </c:pt>
                <c:pt idx="5">
                  <c:v>309.99900000000002</c:v>
                </c:pt>
                <c:pt idx="6">
                  <c:v>321.91300000000001</c:v>
                </c:pt>
                <c:pt idx="7">
                  <c:v>202.172</c:v>
                </c:pt>
                <c:pt idx="8">
                  <c:v>139.81800000000001</c:v>
                </c:pt>
                <c:pt idx="9">
                  <c:v>174.017</c:v>
                </c:pt>
                <c:pt idx="10">
                  <c:v>130.3459</c:v>
                </c:pt>
                <c:pt idx="11">
                  <c:v>132.40299999999999</c:v>
                </c:pt>
              </c:numCache>
            </c:numRef>
          </c:val>
          <c:extLst>
            <c:ext xmlns:c16="http://schemas.microsoft.com/office/drawing/2014/chart" uri="{C3380CC4-5D6E-409C-BE32-E72D297353CC}">
              <c16:uniqueId val="{00000002-5FB6-43F5-8B3E-C0A94A47F238}"/>
            </c:ext>
          </c:extLst>
        </c:ser>
        <c:ser>
          <c:idx val="3"/>
          <c:order val="3"/>
          <c:tx>
            <c:v>Restricciones tiempo real</c:v>
          </c:tx>
          <c:spPr>
            <a:solidFill>
              <a:srgbClr val="7030A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2'!$F$724:$F$735</c:f>
              <c:numCache>
                <c:formatCode>#,##0\ \ \ \ \ \ \ \ \ \ \ \ \ _)</c:formatCode>
                <c:ptCount val="12"/>
                <c:pt idx="0">
                  <c:v>40.218300000000006</c:v>
                </c:pt>
                <c:pt idx="1">
                  <c:v>11.937700000000001</c:v>
                </c:pt>
                <c:pt idx="2">
                  <c:v>33.165900000000001</c:v>
                </c:pt>
                <c:pt idx="3">
                  <c:v>13.054200000000002</c:v>
                </c:pt>
                <c:pt idx="4">
                  <c:v>15.7812</c:v>
                </c:pt>
                <c:pt idx="5">
                  <c:v>21.7821</c:v>
                </c:pt>
                <c:pt idx="6">
                  <c:v>16.256700000000002</c:v>
                </c:pt>
                <c:pt idx="7">
                  <c:v>67.635800000000003</c:v>
                </c:pt>
                <c:pt idx="8">
                  <c:v>141.1095</c:v>
                </c:pt>
                <c:pt idx="9">
                  <c:v>113.2133</c:v>
                </c:pt>
                <c:pt idx="10">
                  <c:v>125.95189999999999</c:v>
                </c:pt>
                <c:pt idx="11">
                  <c:v>128.14400000000001</c:v>
                </c:pt>
              </c:numCache>
            </c:numRef>
          </c:val>
          <c:extLst>
            <c:ext xmlns:c16="http://schemas.microsoft.com/office/drawing/2014/chart" uri="{C3380CC4-5D6E-409C-BE32-E72D297353CC}">
              <c16:uniqueId val="{00000003-5FB6-43F5-8B3E-C0A94A47F238}"/>
            </c:ext>
          </c:extLst>
        </c:ser>
        <c:dLbls>
          <c:showLegendKey val="0"/>
          <c:showVal val="0"/>
          <c:showCatName val="0"/>
          <c:showSerName val="0"/>
          <c:showPercent val="0"/>
          <c:showBubbleSize val="0"/>
        </c:dLbls>
        <c:gapWidth val="110"/>
        <c:overlap val="100"/>
        <c:axId val="380226448"/>
        <c:axId val="380226840"/>
      </c:barChart>
      <c:catAx>
        <c:axId val="380226448"/>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80226840"/>
        <c:crosses val="autoZero"/>
        <c:auto val="1"/>
        <c:lblAlgn val="ctr"/>
        <c:lblOffset val="100"/>
        <c:tickLblSkip val="1"/>
        <c:tickMarkSkip val="1"/>
        <c:noMultiLvlLbl val="0"/>
      </c:catAx>
      <c:valAx>
        <c:axId val="380226840"/>
        <c:scaling>
          <c:orientation val="minMax"/>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80226448"/>
        <c:crosses val="autoZero"/>
        <c:crossBetween val="between"/>
        <c:majorUnit val="200"/>
        <c:minorUnit val="100"/>
      </c:valAx>
      <c:spPr>
        <a:noFill/>
        <a:ln w="25400">
          <a:noFill/>
        </a:ln>
      </c:spPr>
    </c:plotArea>
    <c:legend>
      <c:legendPos val="b"/>
      <c:layout>
        <c:manualLayout>
          <c:xMode val="edge"/>
          <c:yMode val="edge"/>
          <c:x val="0.13578968306386163"/>
          <c:y val="5.2000177734982493E-2"/>
          <c:w val="0.73894850783589816"/>
          <c:h val="9.600032812612152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333333333343E-2"/>
          <c:y val="0.12698387701537309"/>
          <c:w val="0.8916666666666665"/>
          <c:h val="0.76190476190476186"/>
        </c:manualLayout>
      </c:layout>
      <c:barChart>
        <c:barDir val="col"/>
        <c:grouping val="stacked"/>
        <c:varyColors val="0"/>
        <c:ser>
          <c:idx val="0"/>
          <c:order val="0"/>
          <c:tx>
            <c:v>Regulación secundaria</c:v>
          </c:tx>
          <c:spPr>
            <a:solidFill>
              <a:srgbClr val="0070C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2'!$F$635:$F$646</c:f>
              <c:numCache>
                <c:formatCode>#,##0\ \ \ \ \ \ \ \ \ \ \ \ \ _)</c:formatCode>
                <c:ptCount val="12"/>
                <c:pt idx="0">
                  <c:v>156.614</c:v>
                </c:pt>
                <c:pt idx="1">
                  <c:v>110.9199</c:v>
                </c:pt>
                <c:pt idx="2">
                  <c:v>115.19410000000001</c:v>
                </c:pt>
                <c:pt idx="3">
                  <c:v>85.37530000000001</c:v>
                </c:pt>
                <c:pt idx="4">
                  <c:v>101.92269999999999</c:v>
                </c:pt>
                <c:pt idx="5">
                  <c:v>123.1336</c:v>
                </c:pt>
                <c:pt idx="6">
                  <c:v>178.97379999999998</c:v>
                </c:pt>
                <c:pt idx="7">
                  <c:v>167.31560000000002</c:v>
                </c:pt>
                <c:pt idx="8">
                  <c:v>170.7884</c:v>
                </c:pt>
                <c:pt idx="9">
                  <c:v>141.322</c:v>
                </c:pt>
                <c:pt idx="10">
                  <c:v>141.4341</c:v>
                </c:pt>
                <c:pt idx="11">
                  <c:v>138.0762</c:v>
                </c:pt>
              </c:numCache>
            </c:numRef>
          </c:val>
          <c:extLst>
            <c:ext xmlns:c16="http://schemas.microsoft.com/office/drawing/2014/chart" uri="{C3380CC4-5D6E-409C-BE32-E72D297353CC}">
              <c16:uniqueId val="{00000000-E5A8-4364-A242-93FFA7959934}"/>
            </c:ext>
          </c:extLst>
        </c:ser>
        <c:ser>
          <c:idx val="1"/>
          <c:order val="1"/>
          <c:tx>
            <c:v>Regulación terciaria</c:v>
          </c:tx>
          <c:spPr>
            <a:solidFill>
              <a:srgbClr val="92D05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2'!$F$670:$F$681</c:f>
              <c:numCache>
                <c:formatCode>#,##0\ \ \ \ \ \ \ \ \ \ \ \ \ _)</c:formatCode>
                <c:ptCount val="12"/>
                <c:pt idx="0">
                  <c:v>48.798400000000001</c:v>
                </c:pt>
                <c:pt idx="1">
                  <c:v>64.714300000000009</c:v>
                </c:pt>
                <c:pt idx="2">
                  <c:v>163.68820000000002</c:v>
                </c:pt>
                <c:pt idx="3">
                  <c:v>150.86860000000001</c:v>
                </c:pt>
                <c:pt idx="4">
                  <c:v>84.459800000000001</c:v>
                </c:pt>
                <c:pt idx="5">
                  <c:v>48.863800000000005</c:v>
                </c:pt>
                <c:pt idx="6">
                  <c:v>45.478900000000003</c:v>
                </c:pt>
                <c:pt idx="7">
                  <c:v>85.757800000000003</c:v>
                </c:pt>
                <c:pt idx="8">
                  <c:v>77.094499999999996</c:v>
                </c:pt>
                <c:pt idx="9">
                  <c:v>105.98869999999999</c:v>
                </c:pt>
                <c:pt idx="10">
                  <c:v>80.155600000000007</c:v>
                </c:pt>
                <c:pt idx="11">
                  <c:v>104.7028</c:v>
                </c:pt>
              </c:numCache>
            </c:numRef>
          </c:val>
          <c:extLst>
            <c:ext xmlns:c16="http://schemas.microsoft.com/office/drawing/2014/chart" uri="{C3380CC4-5D6E-409C-BE32-E72D297353CC}">
              <c16:uniqueId val="{00000001-E5A8-4364-A242-93FFA7959934}"/>
            </c:ext>
          </c:extLst>
        </c:ser>
        <c:ser>
          <c:idx val="2"/>
          <c:order val="2"/>
          <c:tx>
            <c:v>Gestión de desvíos</c:v>
          </c:tx>
          <c:spPr>
            <a:solidFill>
              <a:srgbClr val="F79646"/>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2'!$F$705:$F$716</c:f>
              <c:numCache>
                <c:formatCode>#,##0\ \ \ \ \ \ \ \ \ \ \ \ \ _)</c:formatCode>
                <c:ptCount val="12"/>
                <c:pt idx="0">
                  <c:v>69.61</c:v>
                </c:pt>
                <c:pt idx="1">
                  <c:v>88.701800000000006</c:v>
                </c:pt>
                <c:pt idx="2">
                  <c:v>91.164699999999996</c:v>
                </c:pt>
                <c:pt idx="3">
                  <c:v>111.193</c:v>
                </c:pt>
                <c:pt idx="4">
                  <c:v>72.427999999999997</c:v>
                </c:pt>
                <c:pt idx="5">
                  <c:v>41.43</c:v>
                </c:pt>
                <c:pt idx="6">
                  <c:v>40.813000000000002</c:v>
                </c:pt>
                <c:pt idx="7">
                  <c:v>107.139</c:v>
                </c:pt>
                <c:pt idx="8">
                  <c:v>76.132000000000005</c:v>
                </c:pt>
                <c:pt idx="9">
                  <c:v>57.134</c:v>
                </c:pt>
                <c:pt idx="10">
                  <c:v>81.762</c:v>
                </c:pt>
                <c:pt idx="11">
                  <c:v>34.009</c:v>
                </c:pt>
              </c:numCache>
            </c:numRef>
          </c:val>
          <c:extLst>
            <c:ext xmlns:c16="http://schemas.microsoft.com/office/drawing/2014/chart" uri="{C3380CC4-5D6E-409C-BE32-E72D297353CC}">
              <c16:uniqueId val="{00000002-E5A8-4364-A242-93FFA7959934}"/>
            </c:ext>
          </c:extLst>
        </c:ser>
        <c:ser>
          <c:idx val="3"/>
          <c:order val="3"/>
          <c:tx>
            <c:v>Restricciones TReal</c:v>
          </c:tx>
          <c:spPr>
            <a:solidFill>
              <a:srgbClr val="7030A0"/>
            </a:solidFill>
            <a:ln w="25400">
              <a:noFill/>
            </a:ln>
          </c:spPr>
          <c:invertIfNegative val="0"/>
          <c:cat>
            <c:strRef>
              <c:f>'Data 2'!$B$57:$B$68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2'!$F$740:$F$751</c:f>
              <c:numCache>
                <c:formatCode>#,##0\ \ \ \ \ \ \ \ \ \ \ \ \ _)</c:formatCode>
                <c:ptCount val="12"/>
                <c:pt idx="0">
                  <c:v>13.3971</c:v>
                </c:pt>
                <c:pt idx="1">
                  <c:v>12.517700000000001</c:v>
                </c:pt>
                <c:pt idx="2">
                  <c:v>17.277200000000001</c:v>
                </c:pt>
                <c:pt idx="3">
                  <c:v>7.7922000000000002</c:v>
                </c:pt>
                <c:pt idx="4">
                  <c:v>17.162599999999998</c:v>
                </c:pt>
                <c:pt idx="5">
                  <c:v>41.286300000000004</c:v>
                </c:pt>
                <c:pt idx="6">
                  <c:v>43.550899999999999</c:v>
                </c:pt>
                <c:pt idx="7">
                  <c:v>51.974499999999999</c:v>
                </c:pt>
                <c:pt idx="8">
                  <c:v>50.954300000000003</c:v>
                </c:pt>
                <c:pt idx="9">
                  <c:v>71.912899999999993</c:v>
                </c:pt>
                <c:pt idx="10">
                  <c:v>24.0564</c:v>
                </c:pt>
                <c:pt idx="11">
                  <c:v>14.1366</c:v>
                </c:pt>
              </c:numCache>
            </c:numRef>
          </c:val>
          <c:extLst>
            <c:ext xmlns:c16="http://schemas.microsoft.com/office/drawing/2014/chart" uri="{C3380CC4-5D6E-409C-BE32-E72D297353CC}">
              <c16:uniqueId val="{00000003-E5A8-4364-A242-93FFA7959934}"/>
            </c:ext>
          </c:extLst>
        </c:ser>
        <c:dLbls>
          <c:showLegendKey val="0"/>
          <c:showVal val="0"/>
          <c:showCatName val="0"/>
          <c:showSerName val="0"/>
          <c:showPercent val="0"/>
          <c:showBubbleSize val="0"/>
        </c:dLbls>
        <c:gapWidth val="110"/>
        <c:overlap val="100"/>
        <c:axId val="380227624"/>
        <c:axId val="380228016"/>
      </c:barChart>
      <c:catAx>
        <c:axId val="380227624"/>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80228016"/>
        <c:crosses val="autoZero"/>
        <c:auto val="1"/>
        <c:lblAlgn val="ctr"/>
        <c:lblOffset val="100"/>
        <c:tickMarkSkip val="1"/>
        <c:noMultiLvlLbl val="0"/>
      </c:catAx>
      <c:valAx>
        <c:axId val="380228016"/>
        <c:scaling>
          <c:orientation val="maxMin"/>
          <c:max val="10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80227624"/>
        <c:crosses val="autoZero"/>
        <c:crossBetween val="between"/>
        <c:majorUnit val="2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3657567252045E-2"/>
          <c:y val="0.25793750750832195"/>
          <c:w val="0.81622991132417588"/>
          <c:h val="0.60872428577317883"/>
        </c:manualLayout>
      </c:layout>
      <c:areaChart>
        <c:grouping val="standard"/>
        <c:varyColors val="0"/>
        <c:ser>
          <c:idx val="3"/>
          <c:order val="2"/>
          <c:spPr>
            <a:solidFill>
              <a:srgbClr val="92D050"/>
            </a:solidFill>
            <a:ln w="25400">
              <a:noFill/>
            </a:ln>
          </c:spPr>
          <c:cat>
            <c:strRef>
              <c:f>'Data 2'!$B$110:$B$121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2'!$I$109:$I$120</c:f>
              <c:numCache>
                <c:formatCode>#,##0.00</c:formatCode>
                <c:ptCount val="12"/>
                <c:pt idx="0">
                  <c:v>32</c:v>
                </c:pt>
                <c:pt idx="1">
                  <c:v>38.200000000000003</c:v>
                </c:pt>
                <c:pt idx="2">
                  <c:v>33.03</c:v>
                </c:pt>
                <c:pt idx="3">
                  <c:v>25.52</c:v>
                </c:pt>
                <c:pt idx="4">
                  <c:v>29</c:v>
                </c:pt>
                <c:pt idx="5">
                  <c:v>27.22</c:v>
                </c:pt>
                <c:pt idx="6">
                  <c:v>22.3</c:v>
                </c:pt>
                <c:pt idx="7">
                  <c:v>26.43</c:v>
                </c:pt>
                <c:pt idx="8">
                  <c:v>30.38</c:v>
                </c:pt>
                <c:pt idx="9">
                  <c:v>40.44</c:v>
                </c:pt>
                <c:pt idx="10">
                  <c:v>44.83</c:v>
                </c:pt>
                <c:pt idx="11">
                  <c:v>55.62</c:v>
                </c:pt>
              </c:numCache>
            </c:numRef>
          </c:val>
          <c:extLst>
            <c:ext xmlns:c16="http://schemas.microsoft.com/office/drawing/2014/chart" uri="{C3380CC4-5D6E-409C-BE32-E72D297353CC}">
              <c16:uniqueId val="{00000000-1DA2-45C8-A632-5AE20982C87F}"/>
            </c:ext>
          </c:extLst>
        </c:ser>
        <c:ser>
          <c:idx val="4"/>
          <c:order val="3"/>
          <c:spPr>
            <a:solidFill>
              <a:srgbClr val="FFF9E9"/>
            </a:solidFill>
            <a:ln w="25400">
              <a:noFill/>
            </a:ln>
          </c:spPr>
          <c:cat>
            <c:strRef>
              <c:f>'Data 2'!$B$110:$B$121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2'!$G$109:$G$120</c:f>
              <c:numCache>
                <c:formatCode>#,##0.00</c:formatCode>
                <c:ptCount val="12"/>
                <c:pt idx="0">
                  <c:v>1</c:v>
                </c:pt>
                <c:pt idx="1">
                  <c:v>0.9</c:v>
                </c:pt>
                <c:pt idx="2">
                  <c:v>1</c:v>
                </c:pt>
                <c:pt idx="3">
                  <c:v>1.6</c:v>
                </c:pt>
                <c:pt idx="4">
                  <c:v>1.6</c:v>
                </c:pt>
                <c:pt idx="5">
                  <c:v>1.9</c:v>
                </c:pt>
                <c:pt idx="6">
                  <c:v>1.2</c:v>
                </c:pt>
                <c:pt idx="7">
                  <c:v>1.6</c:v>
                </c:pt>
                <c:pt idx="8">
                  <c:v>1.58</c:v>
                </c:pt>
                <c:pt idx="9">
                  <c:v>1.4</c:v>
                </c:pt>
                <c:pt idx="10">
                  <c:v>2.23</c:v>
                </c:pt>
                <c:pt idx="11">
                  <c:v>2.2000000000000002</c:v>
                </c:pt>
              </c:numCache>
            </c:numRef>
          </c:val>
          <c:extLst>
            <c:ext xmlns:c16="http://schemas.microsoft.com/office/drawing/2014/chart" uri="{C3380CC4-5D6E-409C-BE32-E72D297353CC}">
              <c16:uniqueId val="{00000001-1DA2-45C8-A632-5AE20982C87F}"/>
            </c:ext>
          </c:extLst>
        </c:ser>
        <c:dLbls>
          <c:showLegendKey val="0"/>
          <c:showVal val="0"/>
          <c:showCatName val="0"/>
          <c:showSerName val="0"/>
          <c:showPercent val="0"/>
          <c:showBubbleSize val="0"/>
        </c:dLbls>
        <c:axId val="380228800"/>
        <c:axId val="380229192"/>
      </c:areaChart>
      <c:lineChart>
        <c:grouping val="standard"/>
        <c:varyColors val="0"/>
        <c:ser>
          <c:idx val="1"/>
          <c:order val="1"/>
          <c:tx>
            <c:v>Precio medio mensual</c:v>
          </c:tx>
          <c:spPr>
            <a:ln w="25400">
              <a:solidFill>
                <a:srgbClr val="DB0705"/>
              </a:solidFill>
              <a:prstDash val="solid"/>
            </a:ln>
          </c:spPr>
          <c:marker>
            <c:symbol val="none"/>
          </c:marker>
          <c:cat>
            <c:strRef>
              <c:f>'Data 2'!$B$110:$B$121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2'!$H$109:$H$120</c:f>
              <c:numCache>
                <c:formatCode>#,##0.00</c:formatCode>
                <c:ptCount val="12"/>
                <c:pt idx="0">
                  <c:v>7.2213900919995204</c:v>
                </c:pt>
                <c:pt idx="1">
                  <c:v>7.5081212251603802</c:v>
                </c:pt>
                <c:pt idx="2">
                  <c:v>7.6719758948004202</c:v>
                </c:pt>
                <c:pt idx="3">
                  <c:v>8.2256635420622892</c:v>
                </c:pt>
                <c:pt idx="4">
                  <c:v>7.2676989897544599</c:v>
                </c:pt>
                <c:pt idx="5">
                  <c:v>8.1676430223390302</c:v>
                </c:pt>
                <c:pt idx="6">
                  <c:v>7.8235343277689404</c:v>
                </c:pt>
                <c:pt idx="7">
                  <c:v>7.5882339302378004</c:v>
                </c:pt>
                <c:pt idx="8">
                  <c:v>8.9271791816680395</c:v>
                </c:pt>
                <c:pt idx="9">
                  <c:v>11.3742995700492</c:v>
                </c:pt>
                <c:pt idx="10">
                  <c:v>10.700458798806901</c:v>
                </c:pt>
                <c:pt idx="11">
                  <c:v>12.2475445166081</c:v>
                </c:pt>
              </c:numCache>
            </c:numRef>
          </c:val>
          <c:smooth val="0"/>
          <c:extLst>
            <c:ext xmlns:c16="http://schemas.microsoft.com/office/drawing/2014/chart" uri="{C3380CC4-5D6E-409C-BE32-E72D297353CC}">
              <c16:uniqueId val="{00000002-1DA2-45C8-A632-5AE20982C87F}"/>
            </c:ext>
          </c:extLst>
        </c:ser>
        <c:dLbls>
          <c:showLegendKey val="0"/>
          <c:showVal val="0"/>
          <c:showCatName val="0"/>
          <c:showSerName val="0"/>
          <c:showPercent val="0"/>
          <c:showBubbleSize val="0"/>
        </c:dLbls>
        <c:marker val="1"/>
        <c:smooth val="0"/>
        <c:axId val="380228800"/>
        <c:axId val="380229192"/>
      </c:lineChart>
      <c:lineChart>
        <c:grouping val="standard"/>
        <c:varyColors val="0"/>
        <c:ser>
          <c:idx val="0"/>
          <c:order val="0"/>
          <c:tx>
            <c:v>Banda media mensual asignada</c:v>
          </c:tx>
          <c:spPr>
            <a:ln w="25400">
              <a:solidFill>
                <a:srgbClr val="7030A0"/>
              </a:solidFill>
              <a:prstDash val="solid"/>
            </a:ln>
          </c:spPr>
          <c:marker>
            <c:symbol val="none"/>
          </c:marker>
          <c:cat>
            <c:strRef>
              <c:f>'Data 2'!$B$110:$B$121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2'!$F$109:$F$120</c:f>
              <c:numCache>
                <c:formatCode>#,##0</c:formatCode>
                <c:ptCount val="12"/>
                <c:pt idx="0">
                  <c:v>1092.6599462366</c:v>
                </c:pt>
                <c:pt idx="1">
                  <c:v>1101.8965517240999</c:v>
                </c:pt>
                <c:pt idx="2">
                  <c:v>1107.5275908479</c:v>
                </c:pt>
                <c:pt idx="3">
                  <c:v>1100.7319444444001</c:v>
                </c:pt>
                <c:pt idx="4">
                  <c:v>1070.8830645160999</c:v>
                </c:pt>
                <c:pt idx="5">
                  <c:v>1056.9444444444</c:v>
                </c:pt>
                <c:pt idx="6">
                  <c:v>1075.7889784946001</c:v>
                </c:pt>
                <c:pt idx="7">
                  <c:v>1078.8185483871</c:v>
                </c:pt>
                <c:pt idx="8">
                  <c:v>1074.7472222222</c:v>
                </c:pt>
                <c:pt idx="9">
                  <c:v>1081.1288590603999</c:v>
                </c:pt>
                <c:pt idx="10">
                  <c:v>1087.2291666667002</c:v>
                </c:pt>
                <c:pt idx="11">
                  <c:v>1104.0793010753</c:v>
                </c:pt>
              </c:numCache>
            </c:numRef>
          </c:val>
          <c:smooth val="0"/>
          <c:extLst>
            <c:ext xmlns:c16="http://schemas.microsoft.com/office/drawing/2014/chart" uri="{C3380CC4-5D6E-409C-BE32-E72D297353CC}">
              <c16:uniqueId val="{00000003-1DA2-45C8-A632-5AE20982C87F}"/>
            </c:ext>
          </c:extLst>
        </c:ser>
        <c:dLbls>
          <c:showLegendKey val="0"/>
          <c:showVal val="0"/>
          <c:showCatName val="0"/>
          <c:showSerName val="0"/>
          <c:showPercent val="0"/>
          <c:showBubbleSize val="0"/>
        </c:dLbls>
        <c:marker val="1"/>
        <c:smooth val="0"/>
        <c:axId val="380229584"/>
        <c:axId val="380229976"/>
      </c:lineChart>
      <c:catAx>
        <c:axId val="380228800"/>
        <c:scaling>
          <c:orientation val="minMax"/>
        </c:scaling>
        <c:delete val="0"/>
        <c:axPos val="b"/>
        <c:numFmt formatCode="mmmmm" sourceLinked="0"/>
        <c:majorTickMark val="none"/>
        <c:minorTickMark val="none"/>
        <c:tickLblPos val="nextTo"/>
        <c:spPr>
          <a:ln w="9525">
            <a:solidFill>
              <a:schemeClr val="bg1">
                <a:lumMod val="65000"/>
              </a:schemeClr>
            </a:solid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80229192"/>
        <c:crosses val="autoZero"/>
        <c:auto val="0"/>
        <c:lblAlgn val="ctr"/>
        <c:lblOffset val="100"/>
        <c:tickLblSkip val="1"/>
        <c:tickMarkSkip val="1"/>
        <c:noMultiLvlLbl val="0"/>
      </c:catAx>
      <c:valAx>
        <c:axId val="380229192"/>
        <c:scaling>
          <c:orientation val="minMax"/>
          <c:min val="0"/>
        </c:scaling>
        <c:delete val="0"/>
        <c:axPos val="l"/>
        <c:majorGridlines>
          <c:spPr>
            <a:ln w="3175">
              <a:solidFill>
                <a:schemeClr val="bg1">
                  <a:lumMod val="75000"/>
                </a:schemeClr>
              </a:solidFill>
              <a:prstDash val="solid"/>
            </a:ln>
          </c:spPr>
        </c:majorGridlines>
        <c:title>
          <c:tx>
            <c:rich>
              <a:bodyPr rot="0" vert="horz"/>
              <a:lstStyle/>
              <a:p>
                <a:pPr algn="ctr">
                  <a:defRPr sz="800" b="0" i="0" u="none" strike="noStrike" baseline="0">
                    <a:solidFill>
                      <a:srgbClr val="004563"/>
                    </a:solidFill>
                    <a:latin typeface="Arial"/>
                    <a:ea typeface="Arial"/>
                    <a:cs typeface="Arial"/>
                  </a:defRPr>
                </a:pPr>
                <a:r>
                  <a:rPr lang="es-ES"/>
                  <a:t>€/MW</a:t>
                </a:r>
              </a:p>
            </c:rich>
          </c:tx>
          <c:layout>
            <c:manualLayout>
              <c:xMode val="edge"/>
              <c:yMode val="edge"/>
              <c:x val="8.1911044903170888E-2"/>
              <c:y val="0.1869033146101037"/>
            </c:manualLayout>
          </c:layout>
          <c:overlay val="0"/>
          <c:spPr>
            <a:noFill/>
            <a:ln w="25400">
              <a:noFill/>
            </a:ln>
          </c:spPr>
        </c:title>
        <c:numFmt formatCode="#,##0" sourceLinked="0"/>
        <c:majorTickMark val="out"/>
        <c:minorTickMark val="none"/>
        <c:tickLblPos val="nextTo"/>
        <c:spPr>
          <a:ln w="12700">
            <a:no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80228800"/>
        <c:crosses val="autoZero"/>
        <c:crossBetween val="midCat"/>
      </c:valAx>
      <c:catAx>
        <c:axId val="380229584"/>
        <c:scaling>
          <c:orientation val="minMax"/>
        </c:scaling>
        <c:delete val="1"/>
        <c:axPos val="b"/>
        <c:numFmt formatCode="General" sourceLinked="1"/>
        <c:majorTickMark val="out"/>
        <c:minorTickMark val="none"/>
        <c:tickLblPos val="nextTo"/>
        <c:crossAx val="380229976"/>
        <c:crosses val="autoZero"/>
        <c:auto val="0"/>
        <c:lblAlgn val="ctr"/>
        <c:lblOffset val="100"/>
        <c:noMultiLvlLbl val="0"/>
      </c:catAx>
      <c:valAx>
        <c:axId val="380229976"/>
        <c:scaling>
          <c:orientation val="minMax"/>
          <c:max val="1800"/>
          <c:min val="0"/>
        </c:scaling>
        <c:delete val="0"/>
        <c:axPos val="r"/>
        <c:title>
          <c:tx>
            <c:rich>
              <a:bodyPr rot="0" vert="horz"/>
              <a:lstStyle/>
              <a:p>
                <a:pPr algn="ctr">
                  <a:defRPr sz="800" b="0" i="0" u="none" strike="noStrike" baseline="0">
                    <a:solidFill>
                      <a:srgbClr val="004563"/>
                    </a:solidFill>
                    <a:latin typeface="Arial"/>
                    <a:ea typeface="Arial"/>
                    <a:cs typeface="Arial"/>
                  </a:defRPr>
                </a:pPr>
                <a:r>
                  <a:rPr lang="es-ES"/>
                  <a:t>MW</a:t>
                </a:r>
              </a:p>
            </c:rich>
          </c:tx>
          <c:layout>
            <c:manualLayout>
              <c:xMode val="edge"/>
              <c:yMode val="edge"/>
              <c:x val="0.91260012768674181"/>
              <c:y val="0.15580038841048641"/>
            </c:manualLayout>
          </c:layout>
          <c:overlay val="0"/>
          <c:spPr>
            <a:noFill/>
            <a:ln w="25400">
              <a:noFill/>
            </a:ln>
          </c:spPr>
        </c:title>
        <c:numFmt formatCode="#,##0" sourceLinked="0"/>
        <c:majorTickMark val="out"/>
        <c:minorTickMark val="none"/>
        <c:tickLblPos val="nextTo"/>
        <c:spPr>
          <a:ln w="12700">
            <a:noFill/>
            <a:prstDash val="solid"/>
          </a:ln>
        </c:spPr>
        <c:txPr>
          <a:bodyPr rot="0" vert="horz"/>
          <a:lstStyle/>
          <a:p>
            <a:pPr>
              <a:defRPr sz="800" b="0" i="0" u="none" strike="noStrike" baseline="0">
                <a:solidFill>
                  <a:srgbClr val="004563"/>
                </a:solidFill>
                <a:latin typeface="Arial"/>
                <a:ea typeface="Arial"/>
                <a:cs typeface="Arial"/>
              </a:defRPr>
            </a:pPr>
            <a:endParaRPr lang="es-ES"/>
          </a:p>
        </c:txPr>
        <c:crossAx val="380229584"/>
        <c:crosses val="max"/>
        <c:crossBetween val="midCat"/>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299674140308731E-2"/>
          <c:y val="0.16051973379488554"/>
          <c:w val="0.8666449797588861"/>
          <c:h val="0.70360961097140351"/>
        </c:manualLayout>
      </c:layout>
      <c:barChart>
        <c:barDir val="col"/>
        <c:grouping val="stacked"/>
        <c:varyColors val="0"/>
        <c:ser>
          <c:idx val="3"/>
          <c:order val="0"/>
          <c:tx>
            <c:strRef>
              <c:f>'Data 2'!$D$125</c:f>
              <c:strCache>
                <c:ptCount val="1"/>
                <c:pt idx="0">
                  <c:v>Hidráulica</c:v>
                </c:pt>
              </c:strCache>
            </c:strRef>
          </c:tx>
          <c:spPr>
            <a:solidFill>
              <a:srgbClr val="00B0F0"/>
            </a:solidFill>
            <a:ln w="25400">
              <a:noFill/>
            </a:ln>
          </c:spPr>
          <c:invertIfNegative val="0"/>
          <c:cat>
            <c:strRef>
              <c:f>'Data 2'!$B$128:$B$139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2'!$D$127:$D$138</c:f>
              <c:numCache>
                <c:formatCode>#,##0</c:formatCode>
                <c:ptCount val="12"/>
                <c:pt idx="0">
                  <c:v>294.05200000000002</c:v>
                </c:pt>
                <c:pt idx="1">
                  <c:v>264.20299999999997</c:v>
                </c:pt>
                <c:pt idx="2">
                  <c:v>336.15499999999997</c:v>
                </c:pt>
                <c:pt idx="3">
                  <c:v>271.91800000000001</c:v>
                </c:pt>
                <c:pt idx="4">
                  <c:v>303.767</c:v>
                </c:pt>
                <c:pt idx="5">
                  <c:v>249.07900000000001</c:v>
                </c:pt>
                <c:pt idx="6">
                  <c:v>234.13499999999999</c:v>
                </c:pt>
                <c:pt idx="7">
                  <c:v>241.06899999999999</c:v>
                </c:pt>
                <c:pt idx="8">
                  <c:v>255.87799999999999</c:v>
                </c:pt>
                <c:pt idx="9">
                  <c:v>314.93700000000001</c:v>
                </c:pt>
                <c:pt idx="10">
                  <c:v>342.73900000000003</c:v>
                </c:pt>
                <c:pt idx="11">
                  <c:v>341.34500000000003</c:v>
                </c:pt>
              </c:numCache>
            </c:numRef>
          </c:val>
          <c:extLst>
            <c:ext xmlns:c16="http://schemas.microsoft.com/office/drawing/2014/chart" uri="{C3380CC4-5D6E-409C-BE32-E72D297353CC}">
              <c16:uniqueId val="{00000000-5526-4A8D-B4D4-C51844074231}"/>
            </c:ext>
          </c:extLst>
        </c:ser>
        <c:ser>
          <c:idx val="0"/>
          <c:order val="1"/>
          <c:tx>
            <c:strRef>
              <c:f>'Data 2'!$E$125</c:f>
              <c:strCache>
                <c:ptCount val="1"/>
                <c:pt idx="0">
                  <c:v>Turbinación bombeo</c:v>
                </c:pt>
              </c:strCache>
            </c:strRef>
          </c:tx>
          <c:spPr>
            <a:solidFill>
              <a:srgbClr val="A6A6A6"/>
            </a:solidFill>
            <a:ln>
              <a:noFill/>
            </a:ln>
          </c:spPr>
          <c:invertIfNegative val="0"/>
          <c:cat>
            <c:strRef>
              <c:f>'Data 2'!$B$128:$B$139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2'!$E$127:$E$138</c:f>
              <c:numCache>
                <c:formatCode>#,##0</c:formatCode>
                <c:ptCount val="12"/>
                <c:pt idx="0">
                  <c:v>32.523000000000003</c:v>
                </c:pt>
                <c:pt idx="1">
                  <c:v>36.316000000000003</c:v>
                </c:pt>
                <c:pt idx="2">
                  <c:v>53.594999999999999</c:v>
                </c:pt>
                <c:pt idx="3">
                  <c:v>70.088999999999999</c:v>
                </c:pt>
                <c:pt idx="4">
                  <c:v>61.906999999999996</c:v>
                </c:pt>
                <c:pt idx="5">
                  <c:v>36.841999999999999</c:v>
                </c:pt>
                <c:pt idx="6">
                  <c:v>37.697000000000003</c:v>
                </c:pt>
                <c:pt idx="7">
                  <c:v>42.8</c:v>
                </c:pt>
                <c:pt idx="8">
                  <c:v>53.055</c:v>
                </c:pt>
                <c:pt idx="9">
                  <c:v>70.536000000000001</c:v>
                </c:pt>
                <c:pt idx="10">
                  <c:v>69.468000000000004</c:v>
                </c:pt>
                <c:pt idx="11">
                  <c:v>73.215999999999994</c:v>
                </c:pt>
              </c:numCache>
            </c:numRef>
          </c:val>
          <c:extLst>
            <c:ext xmlns:c16="http://schemas.microsoft.com/office/drawing/2014/chart" uri="{C3380CC4-5D6E-409C-BE32-E72D297353CC}">
              <c16:uniqueId val="{00000001-5526-4A8D-B4D4-C51844074231}"/>
            </c:ext>
          </c:extLst>
        </c:ser>
        <c:ser>
          <c:idx val="2"/>
          <c:order val="2"/>
          <c:tx>
            <c:strRef>
              <c:f>'Data 2'!$F$125:$F$126</c:f>
              <c:strCache>
                <c:ptCount val="2"/>
                <c:pt idx="0">
                  <c:v>Carbón</c:v>
                </c:pt>
              </c:strCache>
            </c:strRef>
          </c:tx>
          <c:spPr>
            <a:solidFill>
              <a:srgbClr val="C00000"/>
            </a:solidFill>
            <a:ln>
              <a:noFill/>
            </a:ln>
          </c:spPr>
          <c:invertIfNegative val="0"/>
          <c:cat>
            <c:strRef>
              <c:f>'Data 2'!$B$128:$B$139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2'!$F$127:$F$138</c:f>
              <c:numCache>
                <c:formatCode>#,##0</c:formatCode>
                <c:ptCount val="12"/>
                <c:pt idx="0">
                  <c:v>77.084000000000003</c:v>
                </c:pt>
                <c:pt idx="1">
                  <c:v>81.266000000000005</c:v>
                </c:pt>
                <c:pt idx="2">
                  <c:v>36.639000000000003</c:v>
                </c:pt>
                <c:pt idx="3">
                  <c:v>17.911999999999999</c:v>
                </c:pt>
                <c:pt idx="4">
                  <c:v>16.347999999999999</c:v>
                </c:pt>
                <c:pt idx="5">
                  <c:v>15.756</c:v>
                </c:pt>
                <c:pt idx="6">
                  <c:v>1.7549999999999999</c:v>
                </c:pt>
                <c:pt idx="7">
                  <c:v>11.829000000000001</c:v>
                </c:pt>
                <c:pt idx="8">
                  <c:v>17.661000000000001</c:v>
                </c:pt>
                <c:pt idx="9">
                  <c:v>8.6319999999999997</c:v>
                </c:pt>
                <c:pt idx="10">
                  <c:v>6.6890000000000001</c:v>
                </c:pt>
                <c:pt idx="11">
                  <c:v>1.591</c:v>
                </c:pt>
              </c:numCache>
            </c:numRef>
          </c:val>
          <c:extLst>
            <c:ext xmlns:c16="http://schemas.microsoft.com/office/drawing/2014/chart" uri="{C3380CC4-5D6E-409C-BE32-E72D297353CC}">
              <c16:uniqueId val="{00000002-5526-4A8D-B4D4-C51844074231}"/>
            </c:ext>
          </c:extLst>
        </c:ser>
        <c:ser>
          <c:idx val="1"/>
          <c:order val="3"/>
          <c:tx>
            <c:strRef>
              <c:f>'Data 2'!$G$125</c:f>
              <c:strCache>
                <c:ptCount val="1"/>
                <c:pt idx="0">
                  <c:v>Ciclo combinado</c:v>
                </c:pt>
              </c:strCache>
            </c:strRef>
          </c:tx>
          <c:spPr>
            <a:solidFill>
              <a:srgbClr val="FDD5B5"/>
            </a:solidFill>
            <a:ln>
              <a:noFill/>
            </a:ln>
          </c:spPr>
          <c:invertIfNegative val="0"/>
          <c:cat>
            <c:strRef>
              <c:f>'Data 2'!$B$128:$B$139</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2'!$G$127:$G$138</c:f>
              <c:numCache>
                <c:formatCode>0</c:formatCode>
                <c:ptCount val="12"/>
                <c:pt idx="0">
                  <c:v>401.38299999999998</c:v>
                </c:pt>
                <c:pt idx="1">
                  <c:v>371.89299999999997</c:v>
                </c:pt>
                <c:pt idx="2">
                  <c:v>384.99299999999999</c:v>
                </c:pt>
                <c:pt idx="3">
                  <c:v>419.96499999999997</c:v>
                </c:pt>
                <c:pt idx="4">
                  <c:v>405.55900000000003</c:v>
                </c:pt>
                <c:pt idx="5">
                  <c:v>454.75700000000001</c:v>
                </c:pt>
                <c:pt idx="6">
                  <c:v>523.02499999999998</c:v>
                </c:pt>
                <c:pt idx="7">
                  <c:v>501.46100000000001</c:v>
                </c:pt>
                <c:pt idx="8">
                  <c:v>439.72699999999998</c:v>
                </c:pt>
                <c:pt idx="9">
                  <c:v>389.82900000000001</c:v>
                </c:pt>
                <c:pt idx="10">
                  <c:v>356.72399999999999</c:v>
                </c:pt>
                <c:pt idx="11">
                  <c:v>395.54399999999998</c:v>
                </c:pt>
              </c:numCache>
            </c:numRef>
          </c:val>
          <c:extLst>
            <c:ext xmlns:c16="http://schemas.microsoft.com/office/drawing/2014/chart" uri="{C3380CC4-5D6E-409C-BE32-E72D297353CC}">
              <c16:uniqueId val="{00000003-5526-4A8D-B4D4-C51844074231}"/>
            </c:ext>
          </c:extLst>
        </c:ser>
        <c:ser>
          <c:idx val="4"/>
          <c:order val="4"/>
          <c:tx>
            <c:strRef>
              <c:f>'Data 2'!$H$125:$H$126</c:f>
              <c:strCache>
                <c:ptCount val="2"/>
                <c:pt idx="0">
                  <c:v>Eólica</c:v>
                </c:pt>
              </c:strCache>
            </c:strRef>
          </c:tx>
          <c:spPr>
            <a:solidFill>
              <a:srgbClr val="00B050"/>
            </a:solidFill>
            <a:ln>
              <a:noFill/>
            </a:ln>
          </c:spPr>
          <c:invertIfNegative val="0"/>
          <c:val>
            <c:numRef>
              <c:f>'Data 2'!$H$127:$H$138</c:f>
              <c:numCache>
                <c:formatCode>#,##0</c:formatCode>
                <c:ptCount val="12"/>
                <c:pt idx="0">
                  <c:v>1.99</c:v>
                </c:pt>
                <c:pt idx="1">
                  <c:v>3.05</c:v>
                </c:pt>
                <c:pt idx="2">
                  <c:v>4.226</c:v>
                </c:pt>
                <c:pt idx="3">
                  <c:v>6.7510000000000003</c:v>
                </c:pt>
                <c:pt idx="4">
                  <c:v>4.992</c:v>
                </c:pt>
                <c:pt idx="5">
                  <c:v>1.5840000000000001</c:v>
                </c:pt>
                <c:pt idx="6">
                  <c:v>1.3740000000000001</c:v>
                </c:pt>
                <c:pt idx="7">
                  <c:v>1.742</c:v>
                </c:pt>
                <c:pt idx="8">
                  <c:v>3.7029999999999998</c:v>
                </c:pt>
                <c:pt idx="9">
                  <c:v>9.5519999999999996</c:v>
                </c:pt>
                <c:pt idx="10">
                  <c:v>1.794</c:v>
                </c:pt>
                <c:pt idx="11">
                  <c:v>4.843</c:v>
                </c:pt>
              </c:numCache>
            </c:numRef>
          </c:val>
          <c:extLst>
            <c:ext xmlns:c16="http://schemas.microsoft.com/office/drawing/2014/chart" uri="{C3380CC4-5D6E-409C-BE32-E72D297353CC}">
              <c16:uniqueId val="{00000004-5526-4A8D-B4D4-C51844074231}"/>
            </c:ext>
          </c:extLst>
        </c:ser>
        <c:ser>
          <c:idx val="5"/>
          <c:order val="5"/>
          <c:tx>
            <c:strRef>
              <c:f>'Data 2'!$I$125:$I$126</c:f>
              <c:strCache>
                <c:ptCount val="2"/>
                <c:pt idx="0">
                  <c:v>Otras renovables, cogeneración y residuos</c:v>
                </c:pt>
              </c:strCache>
            </c:strRef>
          </c:tx>
          <c:spPr>
            <a:solidFill>
              <a:srgbClr val="F79646"/>
            </a:solidFill>
            <a:ln>
              <a:noFill/>
            </a:ln>
          </c:spPr>
          <c:invertIfNegative val="0"/>
          <c:val>
            <c:numRef>
              <c:f>'Data 2'!$I$127:$I$138</c:f>
              <c:numCache>
                <c:formatCode>#,##0</c:formatCode>
                <c:ptCount val="12"/>
                <c:pt idx="0">
                  <c:v>5.907</c:v>
                </c:pt>
                <c:pt idx="1">
                  <c:v>10.192</c:v>
                </c:pt>
                <c:pt idx="2">
                  <c:v>7.2850000000000001</c:v>
                </c:pt>
                <c:pt idx="3">
                  <c:v>5.8920000000000003</c:v>
                </c:pt>
                <c:pt idx="4">
                  <c:v>4.1639999999999997</c:v>
                </c:pt>
                <c:pt idx="5">
                  <c:v>2.9820000000000002</c:v>
                </c:pt>
                <c:pt idx="6">
                  <c:v>2.4009999999999998</c:v>
                </c:pt>
                <c:pt idx="7">
                  <c:v>3.74</c:v>
                </c:pt>
                <c:pt idx="8">
                  <c:v>3.794</c:v>
                </c:pt>
                <c:pt idx="9">
                  <c:v>11.955</c:v>
                </c:pt>
                <c:pt idx="10">
                  <c:v>5.391</c:v>
                </c:pt>
                <c:pt idx="11">
                  <c:v>4.8959999999999999</c:v>
                </c:pt>
              </c:numCache>
            </c:numRef>
          </c:val>
          <c:extLst>
            <c:ext xmlns:c16="http://schemas.microsoft.com/office/drawing/2014/chart" uri="{C3380CC4-5D6E-409C-BE32-E72D297353CC}">
              <c16:uniqueId val="{00000005-5526-4A8D-B4D4-C51844074231}"/>
            </c:ext>
          </c:extLst>
        </c:ser>
        <c:dLbls>
          <c:showLegendKey val="0"/>
          <c:showVal val="0"/>
          <c:showCatName val="0"/>
          <c:showSerName val="0"/>
          <c:showPercent val="0"/>
          <c:showBubbleSize val="0"/>
        </c:dLbls>
        <c:gapWidth val="150"/>
        <c:overlap val="100"/>
        <c:axId val="380230760"/>
        <c:axId val="380231152"/>
      </c:barChart>
      <c:catAx>
        <c:axId val="380230760"/>
        <c:scaling>
          <c:orientation val="minMax"/>
        </c:scaling>
        <c:delete val="0"/>
        <c:axPos val="b"/>
        <c:numFmt formatCode="mmmmm" sourceLinked="0"/>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80231152"/>
        <c:crosses val="autoZero"/>
        <c:auto val="0"/>
        <c:lblAlgn val="ctr"/>
        <c:lblOffset val="100"/>
        <c:tickLblSkip val="1"/>
        <c:tickMarkSkip val="1"/>
        <c:noMultiLvlLbl val="0"/>
      </c:catAx>
      <c:valAx>
        <c:axId val="380231152"/>
        <c:scaling>
          <c:orientation val="minMax"/>
          <c:max val="12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80230760"/>
        <c:crosses val="autoZero"/>
        <c:crossBetween val="between"/>
      </c:valAx>
      <c:spPr>
        <a:noFill/>
        <a:ln w="25400">
          <a:noFill/>
        </a:ln>
      </c:spPr>
    </c:plotArea>
    <c:legend>
      <c:legendPos val="b"/>
      <c:layout>
        <c:manualLayout>
          <c:xMode val="edge"/>
          <c:yMode val="edge"/>
          <c:x val="0.13252832032359591"/>
          <c:y val="2.8795959616739607E-2"/>
          <c:w val="0.86747167967640404"/>
          <c:h val="6.464441781485348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89" r="0.75000000000000089"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sng" strike="noStrike" baseline="0">
                <a:solidFill>
                  <a:srgbClr val="808080"/>
                </a:solidFill>
                <a:latin typeface="Arial"/>
                <a:ea typeface="Arial"/>
                <a:cs typeface="Arial"/>
              </a:defRPr>
            </a:pPr>
            <a:r>
              <a:rPr lang="es-ES"/>
              <a:t>EVOLUCIÓN DE LA ENERGÍA TERCIARIA A BAJAR</a:t>
            </a:r>
          </a:p>
        </c:rich>
      </c:tx>
      <c:overlay val="0"/>
      <c:spPr>
        <a:noFill/>
        <a:ln w="25400">
          <a:noFill/>
        </a:ln>
      </c:spPr>
    </c:title>
    <c:autoTitleDeleted val="0"/>
    <c:plotArea>
      <c:layout/>
      <c:lineChart>
        <c:grouping val="standard"/>
        <c:varyColors val="0"/>
        <c:ser>
          <c:idx val="1"/>
          <c:order val="0"/>
          <c:spPr>
            <a:ln w="12700">
              <a:solidFill>
                <a:srgbClr val="FFF9E9"/>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E78-4006-973D-C4C12E85E450}"/>
            </c:ext>
          </c:extLst>
        </c:ser>
        <c:dLbls>
          <c:showLegendKey val="0"/>
          <c:showVal val="0"/>
          <c:showCatName val="0"/>
          <c:showSerName val="0"/>
          <c:showPercent val="0"/>
          <c:showBubbleSize val="0"/>
        </c:dLbls>
        <c:smooth val="0"/>
        <c:axId val="380231936"/>
        <c:axId val="380232328"/>
      </c:lineChart>
      <c:catAx>
        <c:axId val="380231936"/>
        <c:scaling>
          <c:orientation val="minMax"/>
        </c:scaling>
        <c:delete val="0"/>
        <c:axPos val="b"/>
        <c:numFmt formatCode="General" sourceLinked="1"/>
        <c:majorTickMark val="out"/>
        <c:minorTickMark val="none"/>
        <c:tickLblPos val="high"/>
        <c:spPr>
          <a:ln w="3175">
            <a:solidFill>
              <a:srgbClr val="000000"/>
            </a:solidFill>
            <a:prstDash val="solid"/>
          </a:ln>
        </c:spPr>
        <c:txPr>
          <a:bodyPr rot="5400000" vert="horz"/>
          <a:lstStyle/>
          <a:p>
            <a:pPr>
              <a:defRPr sz="800" b="0" i="0" u="none" strike="noStrike" baseline="0">
                <a:solidFill>
                  <a:srgbClr val="808080"/>
                </a:solidFill>
                <a:latin typeface="Arial"/>
                <a:ea typeface="Arial"/>
                <a:cs typeface="Arial"/>
              </a:defRPr>
            </a:pPr>
            <a:endParaRPr lang="es-ES"/>
          </a:p>
        </c:txPr>
        <c:crossAx val="380232328"/>
        <c:crosses val="autoZero"/>
        <c:auto val="1"/>
        <c:lblAlgn val="ctr"/>
        <c:lblOffset val="100"/>
        <c:tickLblSkip val="1"/>
        <c:tickMarkSkip val="1"/>
        <c:noMultiLvlLbl val="0"/>
      </c:catAx>
      <c:valAx>
        <c:axId val="380232328"/>
        <c:scaling>
          <c:orientation val="minMax"/>
          <c:min val="-35000"/>
        </c:scaling>
        <c:delete val="0"/>
        <c:axPos val="l"/>
        <c:majorGridlines>
          <c:spPr>
            <a:ln w="3175">
              <a:solidFill>
                <a:srgbClr val="000000"/>
              </a:solidFill>
              <a:prstDash val="sysDash"/>
            </a:ln>
          </c:spPr>
        </c:majorGridlines>
        <c:title>
          <c:tx>
            <c:rich>
              <a:bodyPr/>
              <a:lstStyle/>
              <a:p>
                <a:pPr>
                  <a:defRPr sz="800" b="1" i="0" u="none" strike="noStrike" baseline="0">
                    <a:solidFill>
                      <a:srgbClr val="808080"/>
                    </a:solidFill>
                    <a:latin typeface="Arial"/>
                    <a:ea typeface="Arial"/>
                    <a:cs typeface="Arial"/>
                  </a:defRPr>
                </a:pPr>
                <a:r>
                  <a:rPr lang="es-ES"/>
                  <a:t>MWh</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808080"/>
                </a:solidFill>
                <a:latin typeface="Arial"/>
                <a:ea typeface="Arial"/>
                <a:cs typeface="Arial"/>
              </a:defRPr>
            </a:pPr>
            <a:endParaRPr lang="es-ES"/>
          </a:p>
        </c:txPr>
        <c:crossAx val="38023193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808080"/>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82198058576025E-2"/>
          <c:y val="0.30645322188561586"/>
          <c:w val="0.84116874279603937"/>
          <c:h val="0.52688448675070754"/>
        </c:manualLayout>
      </c:layout>
      <c:barChart>
        <c:barDir val="col"/>
        <c:grouping val="clustered"/>
        <c:varyColors val="0"/>
        <c:ser>
          <c:idx val="1"/>
          <c:order val="0"/>
          <c:tx>
            <c:v>Energía mensual 2019</c:v>
          </c:tx>
          <c:spPr>
            <a:solidFill>
              <a:srgbClr val="0070C0"/>
            </a:solidFill>
            <a:ln w="25400">
              <a:noFill/>
            </a:ln>
          </c:spPr>
          <c:invertIfNegative val="0"/>
          <c:cat>
            <c:strRef>
              <c:f>'Data 2'!$B$619:$B$630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2'!$D$619:$D$630</c:f>
              <c:numCache>
                <c:formatCode>#,##0\ \ \ \ \ \ \ \ \ \ \ \ \ _)</c:formatCode>
                <c:ptCount val="12"/>
                <c:pt idx="0">
                  <c:v>83.558600000000013</c:v>
                </c:pt>
                <c:pt idx="1">
                  <c:v>86.829700000000003</c:v>
                </c:pt>
                <c:pt idx="2">
                  <c:v>96.142800000000008</c:v>
                </c:pt>
                <c:pt idx="3">
                  <c:v>81.388100000000009</c:v>
                </c:pt>
                <c:pt idx="4">
                  <c:v>95.80510000000001</c:v>
                </c:pt>
                <c:pt idx="5">
                  <c:v>75.707700000000003</c:v>
                </c:pt>
                <c:pt idx="6">
                  <c:v>64.438299999999998</c:v>
                </c:pt>
                <c:pt idx="7">
                  <c:v>50.595199999999998</c:v>
                </c:pt>
                <c:pt idx="8">
                  <c:v>66.318799999999996</c:v>
                </c:pt>
                <c:pt idx="9">
                  <c:v>76.271500000000003</c:v>
                </c:pt>
                <c:pt idx="10">
                  <c:v>79.309600000000003</c:v>
                </c:pt>
                <c:pt idx="11">
                  <c:v>114.38539999999999</c:v>
                </c:pt>
              </c:numCache>
            </c:numRef>
          </c:val>
          <c:extLst>
            <c:ext xmlns:c16="http://schemas.microsoft.com/office/drawing/2014/chart" uri="{C3380CC4-5D6E-409C-BE32-E72D297353CC}">
              <c16:uniqueId val="{00000000-4BA8-4287-AAE5-8B1C67394C40}"/>
            </c:ext>
          </c:extLst>
        </c:ser>
        <c:ser>
          <c:idx val="2"/>
          <c:order val="2"/>
          <c:tx>
            <c:v>Energía mensual 2020</c:v>
          </c:tx>
          <c:spPr>
            <a:solidFill>
              <a:srgbClr val="92D050"/>
            </a:solidFill>
            <a:ln w="25400">
              <a:noFill/>
            </a:ln>
          </c:spPr>
          <c:invertIfNegative val="0"/>
          <c:cat>
            <c:strRef>
              <c:f>'Data 2'!$B$619:$B$630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2'!$F$619:$F$630</c:f>
              <c:numCache>
                <c:formatCode>#,##0\ \ \ \ \ \ \ \ \ \ \ \ \ _)</c:formatCode>
                <c:ptCount val="12"/>
                <c:pt idx="0">
                  <c:v>78.5869</c:v>
                </c:pt>
                <c:pt idx="1">
                  <c:v>104.6677</c:v>
                </c:pt>
                <c:pt idx="2">
                  <c:v>123.1574</c:v>
                </c:pt>
                <c:pt idx="3">
                  <c:v>144.8597</c:v>
                </c:pt>
                <c:pt idx="4">
                  <c:v>120.89530000000001</c:v>
                </c:pt>
                <c:pt idx="5">
                  <c:v>102.75369999999999</c:v>
                </c:pt>
                <c:pt idx="6">
                  <c:v>75.579899999999995</c:v>
                </c:pt>
                <c:pt idx="7">
                  <c:v>89.481200000000001</c:v>
                </c:pt>
                <c:pt idx="8">
                  <c:v>86.9255</c:v>
                </c:pt>
                <c:pt idx="9">
                  <c:v>102.2152</c:v>
                </c:pt>
                <c:pt idx="10">
                  <c:v>82.322000000000003</c:v>
                </c:pt>
                <c:pt idx="11">
                  <c:v>100.57039999999999</c:v>
                </c:pt>
              </c:numCache>
            </c:numRef>
          </c:val>
          <c:extLst>
            <c:ext xmlns:c16="http://schemas.microsoft.com/office/drawing/2014/chart" uri="{C3380CC4-5D6E-409C-BE32-E72D297353CC}">
              <c16:uniqueId val="{00000001-4BA8-4287-AAE5-8B1C67394C40}"/>
            </c:ext>
          </c:extLst>
        </c:ser>
        <c:dLbls>
          <c:showLegendKey val="0"/>
          <c:showVal val="0"/>
          <c:showCatName val="0"/>
          <c:showSerName val="0"/>
          <c:showPercent val="0"/>
          <c:showBubbleSize val="0"/>
        </c:dLbls>
        <c:gapWidth val="150"/>
        <c:axId val="379829792"/>
        <c:axId val="379830184"/>
      </c:barChart>
      <c:lineChart>
        <c:grouping val="standard"/>
        <c:varyColors val="0"/>
        <c:ser>
          <c:idx val="0"/>
          <c:order val="1"/>
          <c:tx>
            <c:v>Precio mensual medio 2019</c:v>
          </c:tx>
          <c:spPr>
            <a:ln w="25400">
              <a:solidFill>
                <a:srgbClr val="BB0000"/>
              </a:solidFill>
              <a:prstDash val="solid"/>
            </a:ln>
          </c:spPr>
          <c:marker>
            <c:symbol val="none"/>
          </c:marker>
          <c:cat>
            <c:strRef>
              <c:f>'Data 2'!$A$619:$B$630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2'!$E$619:$E$630</c:f>
              <c:numCache>
                <c:formatCode>#,##0.00</c:formatCode>
                <c:ptCount val="12"/>
                <c:pt idx="0">
                  <c:v>62.1992166223</c:v>
                </c:pt>
                <c:pt idx="1">
                  <c:v>55.215659800499999</c:v>
                </c:pt>
                <c:pt idx="2">
                  <c:v>51.417220363699997</c:v>
                </c:pt>
                <c:pt idx="3">
                  <c:v>54.257571658700002</c:v>
                </c:pt>
                <c:pt idx="4">
                  <c:v>97.845505410200005</c:v>
                </c:pt>
                <c:pt idx="5">
                  <c:v>51.228022498999998</c:v>
                </c:pt>
                <c:pt idx="6">
                  <c:v>54.863112754600003</c:v>
                </c:pt>
                <c:pt idx="7">
                  <c:v>47.3263455345</c:v>
                </c:pt>
                <c:pt idx="8">
                  <c:v>45.140770041800003</c:v>
                </c:pt>
                <c:pt idx="9">
                  <c:v>50.179593491299997</c:v>
                </c:pt>
                <c:pt idx="10">
                  <c:v>46.350588822200002</c:v>
                </c:pt>
                <c:pt idx="11">
                  <c:v>35.809814197400001</c:v>
                </c:pt>
              </c:numCache>
            </c:numRef>
          </c:val>
          <c:smooth val="0"/>
          <c:extLst>
            <c:ext xmlns:c16="http://schemas.microsoft.com/office/drawing/2014/chart" uri="{C3380CC4-5D6E-409C-BE32-E72D297353CC}">
              <c16:uniqueId val="{00000002-4BA8-4287-AAE5-8B1C67394C40}"/>
            </c:ext>
          </c:extLst>
        </c:ser>
        <c:ser>
          <c:idx val="3"/>
          <c:order val="3"/>
          <c:tx>
            <c:v>Precio mensual medio 2020</c:v>
          </c:tx>
          <c:spPr>
            <a:ln w="25400">
              <a:solidFill>
                <a:srgbClr val="624FAC"/>
              </a:solidFill>
              <a:prstDash val="solid"/>
            </a:ln>
          </c:spPr>
          <c:marker>
            <c:symbol val="none"/>
          </c:marker>
          <c:cat>
            <c:strRef>
              <c:f>'Data 2'!$A$619:$B$630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2'!$G$619:$G$630</c:f>
              <c:numCache>
                <c:formatCode>#,##0.00</c:formatCode>
                <c:ptCount val="12"/>
                <c:pt idx="0">
                  <c:v>44.908617695824603</c:v>
                </c:pt>
                <c:pt idx="1">
                  <c:v>38.522110851771799</c:v>
                </c:pt>
                <c:pt idx="2">
                  <c:v>32.614199836956601</c:v>
                </c:pt>
                <c:pt idx="3">
                  <c:v>22.203101746034299</c:v>
                </c:pt>
                <c:pt idx="4">
                  <c:v>23.1751529546641</c:v>
                </c:pt>
                <c:pt idx="5">
                  <c:v>34.681205922511801</c:v>
                </c:pt>
                <c:pt idx="6">
                  <c:v>38.777579925350501</c:v>
                </c:pt>
                <c:pt idx="7">
                  <c:v>38.5960029369298</c:v>
                </c:pt>
                <c:pt idx="8">
                  <c:v>42.414171905827402</c:v>
                </c:pt>
                <c:pt idx="9">
                  <c:v>39.1541913922783</c:v>
                </c:pt>
                <c:pt idx="10">
                  <c:v>43.670858093826702</c:v>
                </c:pt>
                <c:pt idx="11">
                  <c:v>45.419184909277497</c:v>
                </c:pt>
              </c:numCache>
            </c:numRef>
          </c:val>
          <c:smooth val="0"/>
          <c:extLst>
            <c:ext xmlns:c16="http://schemas.microsoft.com/office/drawing/2014/chart" uri="{C3380CC4-5D6E-409C-BE32-E72D297353CC}">
              <c16:uniqueId val="{00000003-4BA8-4287-AAE5-8B1C67394C40}"/>
            </c:ext>
          </c:extLst>
        </c:ser>
        <c:dLbls>
          <c:showLegendKey val="0"/>
          <c:showVal val="0"/>
          <c:showCatName val="0"/>
          <c:showSerName val="0"/>
          <c:showPercent val="0"/>
          <c:showBubbleSize val="0"/>
        </c:dLbls>
        <c:marker val="1"/>
        <c:smooth val="0"/>
        <c:axId val="379829008"/>
        <c:axId val="379829400"/>
      </c:lineChart>
      <c:catAx>
        <c:axId val="379829008"/>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9829400"/>
        <c:crosses val="autoZero"/>
        <c:auto val="0"/>
        <c:lblAlgn val="ctr"/>
        <c:lblOffset val="100"/>
        <c:tickLblSkip val="1"/>
        <c:tickMarkSkip val="1"/>
        <c:noMultiLvlLbl val="0"/>
      </c:catAx>
      <c:valAx>
        <c:axId val="379829400"/>
        <c:scaling>
          <c:orientation val="minMax"/>
          <c:max val="100"/>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€/MWh</a:t>
                </a:r>
              </a:p>
            </c:rich>
          </c:tx>
          <c:layout>
            <c:manualLayout>
              <c:xMode val="edge"/>
              <c:yMode val="edge"/>
              <c:x val="7.9558340921670509E-2"/>
              <c:y val="0.19378364190962616"/>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29008"/>
        <c:crosses val="autoZero"/>
        <c:crossBetween val="between"/>
        <c:majorUnit val="20"/>
      </c:valAx>
      <c:catAx>
        <c:axId val="379829792"/>
        <c:scaling>
          <c:orientation val="minMax"/>
        </c:scaling>
        <c:delete val="1"/>
        <c:axPos val="b"/>
        <c:numFmt formatCode="General" sourceLinked="1"/>
        <c:majorTickMark val="out"/>
        <c:minorTickMark val="none"/>
        <c:tickLblPos val="nextTo"/>
        <c:crossAx val="379830184"/>
        <c:crosses val="autoZero"/>
        <c:auto val="0"/>
        <c:lblAlgn val="ctr"/>
        <c:lblOffset val="100"/>
        <c:noMultiLvlLbl val="0"/>
      </c:catAx>
      <c:valAx>
        <c:axId val="379830184"/>
        <c:scaling>
          <c:orientation val="minMax"/>
          <c:max val="200"/>
          <c:min val="0"/>
        </c:scaling>
        <c:delete val="0"/>
        <c:axPos val="r"/>
        <c:title>
          <c:tx>
            <c:rich>
              <a:bodyPr rot="0" vert="horz"/>
              <a:lstStyle/>
              <a:p>
                <a:pPr algn="ctr">
                  <a:defRPr/>
                </a:pPr>
                <a:r>
                  <a:rPr lang="es-ES"/>
                  <a:t>GWh</a:t>
                </a:r>
              </a:p>
            </c:rich>
          </c:tx>
          <c:layout>
            <c:manualLayout>
              <c:xMode val="edge"/>
              <c:yMode val="edge"/>
              <c:x val="0.87774256789329896"/>
              <c:y val="0.2010300063843371"/>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29792"/>
        <c:crosses val="max"/>
        <c:crossBetween val="between"/>
        <c:majorUnit val="40"/>
      </c:valAx>
      <c:spPr>
        <a:noFill/>
        <a:ln w="25400">
          <a:noFill/>
        </a:ln>
      </c:spPr>
    </c:plotArea>
    <c:legend>
      <c:legendPos val="r"/>
      <c:layout>
        <c:manualLayout>
          <c:xMode val="edge"/>
          <c:yMode val="edge"/>
          <c:x val="8.0423301200629654E-2"/>
          <c:y val="3.4782830223528086E-2"/>
          <c:w val="0.82328063597486678"/>
          <c:h val="0.17826200489558144"/>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19430895662354E-2"/>
          <c:y val="8.4814398200224975E-2"/>
          <c:w val="0.84201555936586148"/>
          <c:h val="0.78094613173353333"/>
        </c:manualLayout>
      </c:layout>
      <c:barChart>
        <c:barDir val="col"/>
        <c:grouping val="clustered"/>
        <c:varyColors val="0"/>
        <c:ser>
          <c:idx val="1"/>
          <c:order val="0"/>
          <c:tx>
            <c:v>Energía mensual 2016</c:v>
          </c:tx>
          <c:spPr>
            <a:solidFill>
              <a:srgbClr val="0070C0"/>
            </a:solidFill>
            <a:ln w="25400">
              <a:noFill/>
            </a:ln>
          </c:spPr>
          <c:invertIfNegative val="0"/>
          <c:cat>
            <c:strRef>
              <c:f>'Data 2'!$B$635:$B$646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2'!$D$635:$D$646</c:f>
              <c:numCache>
                <c:formatCode>#,##0\ \ \ \ \ \ \ \ \ \ \ \ \ _)</c:formatCode>
                <c:ptCount val="12"/>
                <c:pt idx="0">
                  <c:v>136.5205</c:v>
                </c:pt>
                <c:pt idx="1">
                  <c:v>117.8532</c:v>
                </c:pt>
                <c:pt idx="2">
                  <c:v>116.8203</c:v>
                </c:pt>
                <c:pt idx="3">
                  <c:v>136.93470000000002</c:v>
                </c:pt>
                <c:pt idx="4">
                  <c:v>106.8429</c:v>
                </c:pt>
                <c:pt idx="5">
                  <c:v>136.077</c:v>
                </c:pt>
                <c:pt idx="6">
                  <c:v>157.46979999999999</c:v>
                </c:pt>
                <c:pt idx="7">
                  <c:v>167.8682</c:v>
                </c:pt>
                <c:pt idx="8">
                  <c:v>170.33279999999999</c:v>
                </c:pt>
                <c:pt idx="9">
                  <c:v>153.81800000000001</c:v>
                </c:pt>
                <c:pt idx="10">
                  <c:v>149.51560000000001</c:v>
                </c:pt>
                <c:pt idx="11">
                  <c:v>128.77279999999999</c:v>
                </c:pt>
              </c:numCache>
            </c:numRef>
          </c:val>
          <c:extLst>
            <c:ext xmlns:c16="http://schemas.microsoft.com/office/drawing/2014/chart" uri="{C3380CC4-5D6E-409C-BE32-E72D297353CC}">
              <c16:uniqueId val="{00000000-8709-41DF-A10A-D688F67538DC}"/>
            </c:ext>
          </c:extLst>
        </c:ser>
        <c:ser>
          <c:idx val="2"/>
          <c:order val="2"/>
          <c:tx>
            <c:v>Energía mensual 2017</c:v>
          </c:tx>
          <c:spPr>
            <a:solidFill>
              <a:srgbClr val="92D050"/>
            </a:solidFill>
            <a:ln w="25400">
              <a:noFill/>
            </a:ln>
          </c:spPr>
          <c:invertIfNegative val="0"/>
          <c:cat>
            <c:strRef>
              <c:f>'Data 2'!$B$635:$B$646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2'!$F$635:$F$646</c:f>
              <c:numCache>
                <c:formatCode>#,##0\ \ \ \ \ \ \ \ \ \ \ \ \ _)</c:formatCode>
                <c:ptCount val="12"/>
                <c:pt idx="0">
                  <c:v>156.614</c:v>
                </c:pt>
                <c:pt idx="1">
                  <c:v>110.9199</c:v>
                </c:pt>
                <c:pt idx="2">
                  <c:v>115.19410000000001</c:v>
                </c:pt>
                <c:pt idx="3">
                  <c:v>85.37530000000001</c:v>
                </c:pt>
                <c:pt idx="4">
                  <c:v>101.92269999999999</c:v>
                </c:pt>
                <c:pt idx="5">
                  <c:v>123.1336</c:v>
                </c:pt>
                <c:pt idx="6">
                  <c:v>178.97379999999998</c:v>
                </c:pt>
                <c:pt idx="7">
                  <c:v>167.31560000000002</c:v>
                </c:pt>
                <c:pt idx="8">
                  <c:v>170.7884</c:v>
                </c:pt>
                <c:pt idx="9">
                  <c:v>141.322</c:v>
                </c:pt>
                <c:pt idx="10">
                  <c:v>141.4341</c:v>
                </c:pt>
                <c:pt idx="11">
                  <c:v>138.0762</c:v>
                </c:pt>
              </c:numCache>
            </c:numRef>
          </c:val>
          <c:extLst>
            <c:ext xmlns:c16="http://schemas.microsoft.com/office/drawing/2014/chart" uri="{C3380CC4-5D6E-409C-BE32-E72D297353CC}">
              <c16:uniqueId val="{00000001-8709-41DF-A10A-D688F67538DC}"/>
            </c:ext>
          </c:extLst>
        </c:ser>
        <c:dLbls>
          <c:showLegendKey val="0"/>
          <c:showVal val="0"/>
          <c:showCatName val="0"/>
          <c:showSerName val="0"/>
          <c:showPercent val="0"/>
          <c:showBubbleSize val="0"/>
        </c:dLbls>
        <c:gapWidth val="150"/>
        <c:axId val="379831752"/>
        <c:axId val="379832144"/>
      </c:barChart>
      <c:lineChart>
        <c:grouping val="standard"/>
        <c:varyColors val="0"/>
        <c:ser>
          <c:idx val="0"/>
          <c:order val="1"/>
          <c:tx>
            <c:v>Precio medio mensual 2016</c:v>
          </c:tx>
          <c:spPr>
            <a:ln w="25400">
              <a:solidFill>
                <a:srgbClr val="BB0000"/>
              </a:solidFill>
              <a:prstDash val="solid"/>
            </a:ln>
          </c:spPr>
          <c:marker>
            <c:symbol val="none"/>
          </c:marker>
          <c:cat>
            <c:strRef>
              <c:f>'Data 2'!$B$635:$B$646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2'!$E$635:$E$646</c:f>
              <c:numCache>
                <c:formatCode>#,##0.00</c:formatCode>
                <c:ptCount val="12"/>
                <c:pt idx="0">
                  <c:v>53.872599909903599</c:v>
                </c:pt>
                <c:pt idx="1">
                  <c:v>46.948849382112698</c:v>
                </c:pt>
                <c:pt idx="2">
                  <c:v>40.488359908337799</c:v>
                </c:pt>
                <c:pt idx="3">
                  <c:v>39.132271944218701</c:v>
                </c:pt>
                <c:pt idx="4">
                  <c:v>39.6976424544822</c:v>
                </c:pt>
                <c:pt idx="5">
                  <c:v>40.037015542670702</c:v>
                </c:pt>
                <c:pt idx="6">
                  <c:v>42.162995253693097</c:v>
                </c:pt>
                <c:pt idx="7">
                  <c:v>36.940508297581097</c:v>
                </c:pt>
                <c:pt idx="8">
                  <c:v>33.4678267955438</c:v>
                </c:pt>
                <c:pt idx="9">
                  <c:v>37.896343379838498</c:v>
                </c:pt>
                <c:pt idx="10">
                  <c:v>35.808932519415997</c:v>
                </c:pt>
                <c:pt idx="11">
                  <c:v>29.499933580694101</c:v>
                </c:pt>
              </c:numCache>
            </c:numRef>
          </c:val>
          <c:smooth val="0"/>
          <c:extLst>
            <c:ext xmlns:c16="http://schemas.microsoft.com/office/drawing/2014/chart" uri="{C3380CC4-5D6E-409C-BE32-E72D297353CC}">
              <c16:uniqueId val="{00000002-8709-41DF-A10A-D688F67538DC}"/>
            </c:ext>
          </c:extLst>
        </c:ser>
        <c:ser>
          <c:idx val="3"/>
          <c:order val="3"/>
          <c:tx>
            <c:v>Precio medio mensual 2017</c:v>
          </c:tx>
          <c:spPr>
            <a:ln w="25400">
              <a:solidFill>
                <a:srgbClr val="624FAC"/>
              </a:solidFill>
              <a:prstDash val="solid"/>
            </a:ln>
          </c:spPr>
          <c:marker>
            <c:symbol val="none"/>
          </c:marker>
          <c:cat>
            <c:strRef>
              <c:f>'Data 2'!$B$635:$B$646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2'!$G$635:$G$646</c:f>
              <c:numCache>
                <c:formatCode>#,##0.00</c:formatCode>
                <c:ptCount val="12"/>
                <c:pt idx="0">
                  <c:v>36.986540085816102</c:v>
                </c:pt>
                <c:pt idx="1">
                  <c:v>27.985179142786802</c:v>
                </c:pt>
                <c:pt idx="2">
                  <c:v>21.560111247017002</c:v>
                </c:pt>
                <c:pt idx="3">
                  <c:v>11.7656653036651</c:v>
                </c:pt>
                <c:pt idx="4">
                  <c:v>17.575076700283599</c:v>
                </c:pt>
                <c:pt idx="5">
                  <c:v>25.900865133480998</c:v>
                </c:pt>
                <c:pt idx="6">
                  <c:v>28.7259772212469</c:v>
                </c:pt>
                <c:pt idx="7">
                  <c:v>29.1006035719323</c:v>
                </c:pt>
                <c:pt idx="8">
                  <c:v>34.666485288228003</c:v>
                </c:pt>
                <c:pt idx="9">
                  <c:v>28.510361741271701</c:v>
                </c:pt>
                <c:pt idx="10">
                  <c:v>34.0198306136922</c:v>
                </c:pt>
                <c:pt idx="11">
                  <c:v>37.246458382605297</c:v>
                </c:pt>
              </c:numCache>
            </c:numRef>
          </c:val>
          <c:smooth val="0"/>
          <c:extLst>
            <c:ext xmlns:c16="http://schemas.microsoft.com/office/drawing/2014/chart" uri="{C3380CC4-5D6E-409C-BE32-E72D297353CC}">
              <c16:uniqueId val="{00000003-8709-41DF-A10A-D688F67538DC}"/>
            </c:ext>
          </c:extLst>
        </c:ser>
        <c:dLbls>
          <c:showLegendKey val="0"/>
          <c:showVal val="0"/>
          <c:showCatName val="0"/>
          <c:showSerName val="0"/>
          <c:showPercent val="0"/>
          <c:showBubbleSize val="0"/>
        </c:dLbls>
        <c:marker val="1"/>
        <c:smooth val="0"/>
        <c:axId val="379830968"/>
        <c:axId val="379831360"/>
      </c:lineChart>
      <c:catAx>
        <c:axId val="379830968"/>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9831360"/>
        <c:crosses val="autoZero"/>
        <c:auto val="0"/>
        <c:lblAlgn val="ctr"/>
        <c:lblOffset val="100"/>
        <c:tickMarkSkip val="1"/>
        <c:noMultiLvlLbl val="0"/>
      </c:catAx>
      <c:valAx>
        <c:axId val="379831360"/>
        <c:scaling>
          <c:orientation val="maxMin"/>
          <c:max val="1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30968"/>
        <c:crosses val="autoZero"/>
        <c:crossBetween val="between"/>
        <c:majorUnit val="20"/>
      </c:valAx>
      <c:catAx>
        <c:axId val="379831752"/>
        <c:scaling>
          <c:orientation val="minMax"/>
        </c:scaling>
        <c:delete val="1"/>
        <c:axPos val="t"/>
        <c:numFmt formatCode="General" sourceLinked="1"/>
        <c:majorTickMark val="out"/>
        <c:minorTickMark val="none"/>
        <c:tickLblPos val="nextTo"/>
        <c:crossAx val="379832144"/>
        <c:crosses val="autoZero"/>
        <c:auto val="0"/>
        <c:lblAlgn val="ctr"/>
        <c:lblOffset val="100"/>
        <c:noMultiLvlLbl val="0"/>
      </c:catAx>
      <c:valAx>
        <c:axId val="379832144"/>
        <c:scaling>
          <c:orientation val="maxMin"/>
          <c:max val="200"/>
        </c:scaling>
        <c:delete val="0"/>
        <c:axPos val="r"/>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31752"/>
        <c:crosses val="max"/>
        <c:crossBetween val="between"/>
        <c:majorUnit val="4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sng" strike="noStrike" baseline="0">
                <a:solidFill>
                  <a:srgbClr val="808080"/>
                </a:solidFill>
                <a:latin typeface="Arial"/>
                <a:ea typeface="Arial"/>
                <a:cs typeface="Arial"/>
              </a:defRPr>
            </a:pPr>
            <a:r>
              <a:rPr lang="es-ES"/>
              <a:t>EVOLUCIÓN DE LA ENERGÍA TERCIARIA A BAJAR</a:t>
            </a:r>
          </a:p>
        </c:rich>
      </c:tx>
      <c:overlay val="0"/>
      <c:spPr>
        <a:noFill/>
        <a:ln w="25400">
          <a:noFill/>
        </a:ln>
      </c:spPr>
    </c:title>
    <c:autoTitleDeleted val="0"/>
    <c:plotArea>
      <c:layout/>
      <c:lineChart>
        <c:grouping val="standard"/>
        <c:varyColors val="0"/>
        <c:ser>
          <c:idx val="1"/>
          <c:order val="0"/>
          <c:spPr>
            <a:ln w="12700">
              <a:solidFill>
                <a:srgbClr val="FFF9E9"/>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99D0-4BAD-B28E-A3B4A0FDB559}"/>
            </c:ext>
          </c:extLst>
        </c:ser>
        <c:dLbls>
          <c:showLegendKey val="0"/>
          <c:showVal val="0"/>
          <c:showCatName val="0"/>
          <c:showSerName val="0"/>
          <c:showPercent val="0"/>
          <c:showBubbleSize val="0"/>
        </c:dLbls>
        <c:smooth val="0"/>
        <c:axId val="379832928"/>
        <c:axId val="379833320"/>
      </c:lineChart>
      <c:catAx>
        <c:axId val="379832928"/>
        <c:scaling>
          <c:orientation val="minMax"/>
        </c:scaling>
        <c:delete val="0"/>
        <c:axPos val="b"/>
        <c:numFmt formatCode="General" sourceLinked="1"/>
        <c:majorTickMark val="out"/>
        <c:minorTickMark val="none"/>
        <c:tickLblPos val="high"/>
        <c:spPr>
          <a:ln w="3175">
            <a:solidFill>
              <a:srgbClr val="000000"/>
            </a:solidFill>
            <a:prstDash val="solid"/>
          </a:ln>
        </c:spPr>
        <c:txPr>
          <a:bodyPr rot="5400000" vert="horz"/>
          <a:lstStyle/>
          <a:p>
            <a:pPr>
              <a:defRPr sz="800" b="0" i="0" u="none" strike="noStrike" baseline="0">
                <a:solidFill>
                  <a:srgbClr val="808080"/>
                </a:solidFill>
                <a:latin typeface="Arial"/>
                <a:ea typeface="Arial"/>
                <a:cs typeface="Arial"/>
              </a:defRPr>
            </a:pPr>
            <a:endParaRPr lang="es-ES"/>
          </a:p>
        </c:txPr>
        <c:crossAx val="379833320"/>
        <c:crosses val="autoZero"/>
        <c:auto val="1"/>
        <c:lblAlgn val="ctr"/>
        <c:lblOffset val="100"/>
        <c:tickLblSkip val="1"/>
        <c:tickMarkSkip val="1"/>
        <c:noMultiLvlLbl val="0"/>
      </c:catAx>
      <c:valAx>
        <c:axId val="379833320"/>
        <c:scaling>
          <c:orientation val="minMax"/>
          <c:min val="-35000"/>
        </c:scaling>
        <c:delete val="0"/>
        <c:axPos val="l"/>
        <c:majorGridlines>
          <c:spPr>
            <a:ln w="3175">
              <a:solidFill>
                <a:srgbClr val="000000"/>
              </a:solidFill>
              <a:prstDash val="sysDash"/>
            </a:ln>
          </c:spPr>
        </c:majorGridlines>
        <c:title>
          <c:tx>
            <c:rich>
              <a:bodyPr/>
              <a:lstStyle/>
              <a:p>
                <a:pPr>
                  <a:defRPr sz="800" b="1" i="0" u="none" strike="noStrike" baseline="0">
                    <a:solidFill>
                      <a:srgbClr val="808080"/>
                    </a:solidFill>
                    <a:latin typeface="Arial"/>
                    <a:ea typeface="Arial"/>
                    <a:cs typeface="Arial"/>
                  </a:defRPr>
                </a:pPr>
                <a:r>
                  <a:rPr lang="es-ES"/>
                  <a:t>MWh</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808080"/>
                </a:solidFill>
                <a:latin typeface="Arial"/>
                <a:ea typeface="Arial"/>
                <a:cs typeface="Arial"/>
              </a:defRPr>
            </a:pPr>
            <a:endParaRPr lang="es-ES"/>
          </a:p>
        </c:txPr>
        <c:crossAx val="3798329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808080"/>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7624948780137E-2"/>
          <c:y val="0.30645322188561586"/>
          <c:w val="0.8514884215422438"/>
          <c:h val="0.52688448675070754"/>
        </c:manualLayout>
      </c:layout>
      <c:barChart>
        <c:barDir val="col"/>
        <c:grouping val="clustered"/>
        <c:varyColors val="0"/>
        <c:ser>
          <c:idx val="1"/>
          <c:order val="0"/>
          <c:tx>
            <c:v>Energía mensual 2019</c:v>
          </c:tx>
          <c:spPr>
            <a:solidFill>
              <a:srgbClr val="0070C0"/>
            </a:solidFill>
            <a:ln w="25400">
              <a:noFill/>
            </a:ln>
          </c:spPr>
          <c:invertIfNegative val="0"/>
          <c:cat>
            <c:strRef>
              <c:f>'Data 2'!$B$654:$B$665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2'!$D$654:$D$665</c:f>
              <c:numCache>
                <c:formatCode>#,##0\ \ \ \ \ \ \ \ \ \ \ \ \ _)</c:formatCode>
                <c:ptCount val="12"/>
                <c:pt idx="0">
                  <c:v>150.61610000000002</c:v>
                </c:pt>
                <c:pt idx="1">
                  <c:v>114.5013</c:v>
                </c:pt>
                <c:pt idx="2">
                  <c:v>108.515</c:v>
                </c:pt>
                <c:pt idx="3">
                  <c:v>149.16910000000001</c:v>
                </c:pt>
                <c:pt idx="4">
                  <c:v>141.76239999999999</c:v>
                </c:pt>
                <c:pt idx="5">
                  <c:v>125.26010000000001</c:v>
                </c:pt>
                <c:pt idx="6">
                  <c:v>113.24119999999999</c:v>
                </c:pt>
                <c:pt idx="7">
                  <c:v>57.630400000000002</c:v>
                </c:pt>
                <c:pt idx="8">
                  <c:v>78.033899999999988</c:v>
                </c:pt>
                <c:pt idx="9">
                  <c:v>98.412000000000006</c:v>
                </c:pt>
                <c:pt idx="10">
                  <c:v>112.9046</c:v>
                </c:pt>
                <c:pt idx="11">
                  <c:v>101.3964</c:v>
                </c:pt>
              </c:numCache>
            </c:numRef>
          </c:val>
          <c:extLst>
            <c:ext xmlns:c16="http://schemas.microsoft.com/office/drawing/2014/chart" uri="{C3380CC4-5D6E-409C-BE32-E72D297353CC}">
              <c16:uniqueId val="{00000000-2611-4C87-AEAB-39AA0028D0A8}"/>
            </c:ext>
          </c:extLst>
        </c:ser>
        <c:ser>
          <c:idx val="2"/>
          <c:order val="2"/>
          <c:tx>
            <c:v>Energía mensual 2020</c:v>
          </c:tx>
          <c:spPr>
            <a:solidFill>
              <a:srgbClr val="92D050"/>
            </a:solidFill>
            <a:ln w="25400">
              <a:noFill/>
            </a:ln>
          </c:spPr>
          <c:invertIfNegative val="0"/>
          <c:cat>
            <c:strRef>
              <c:f>'Data 2'!$B$654:$B$665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2'!$F$654:$F$665</c:f>
              <c:numCache>
                <c:formatCode>#,##0\ \ \ \ \ \ \ \ \ \ \ \ \ _)</c:formatCode>
                <c:ptCount val="12"/>
                <c:pt idx="0">
                  <c:v>124.69589999999999</c:v>
                </c:pt>
                <c:pt idx="1">
                  <c:v>73.293700000000001</c:v>
                </c:pt>
                <c:pt idx="2">
                  <c:v>160.66410000000002</c:v>
                </c:pt>
                <c:pt idx="3">
                  <c:v>68.796800000000005</c:v>
                </c:pt>
                <c:pt idx="4">
                  <c:v>105.7508</c:v>
                </c:pt>
                <c:pt idx="5">
                  <c:v>161.9171</c:v>
                </c:pt>
                <c:pt idx="6">
                  <c:v>161.0504</c:v>
                </c:pt>
                <c:pt idx="7">
                  <c:v>116.27369999999999</c:v>
                </c:pt>
                <c:pt idx="8">
                  <c:v>122.4701</c:v>
                </c:pt>
                <c:pt idx="9">
                  <c:v>127.85850000000001</c:v>
                </c:pt>
                <c:pt idx="10">
                  <c:v>118.73939999999999</c:v>
                </c:pt>
                <c:pt idx="11">
                  <c:v>201.18950000000001</c:v>
                </c:pt>
              </c:numCache>
            </c:numRef>
          </c:val>
          <c:extLst>
            <c:ext xmlns:c16="http://schemas.microsoft.com/office/drawing/2014/chart" uri="{C3380CC4-5D6E-409C-BE32-E72D297353CC}">
              <c16:uniqueId val="{00000001-2611-4C87-AEAB-39AA0028D0A8}"/>
            </c:ext>
          </c:extLst>
        </c:ser>
        <c:dLbls>
          <c:showLegendKey val="0"/>
          <c:showVal val="0"/>
          <c:showCatName val="0"/>
          <c:showSerName val="0"/>
          <c:showPercent val="0"/>
          <c:showBubbleSize val="0"/>
        </c:dLbls>
        <c:gapWidth val="150"/>
        <c:axId val="379834888"/>
        <c:axId val="379835280"/>
      </c:barChart>
      <c:lineChart>
        <c:grouping val="standard"/>
        <c:varyColors val="0"/>
        <c:ser>
          <c:idx val="0"/>
          <c:order val="1"/>
          <c:tx>
            <c:v>Precio mensual medio 2019</c:v>
          </c:tx>
          <c:spPr>
            <a:ln w="25400">
              <a:solidFill>
                <a:srgbClr val="BB0000"/>
              </a:solidFill>
              <a:prstDash val="solid"/>
            </a:ln>
          </c:spPr>
          <c:marker>
            <c:symbol val="none"/>
          </c:marker>
          <c:cat>
            <c:strRef>
              <c:f>'Data 2'!$B$654:$B$665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2'!$E$654:$E$665</c:f>
              <c:numCache>
                <c:formatCode>#,##0.00</c:formatCode>
                <c:ptCount val="12"/>
                <c:pt idx="0">
                  <c:v>68.970106250300006</c:v>
                </c:pt>
                <c:pt idx="1">
                  <c:v>60.496928681200004</c:v>
                </c:pt>
                <c:pt idx="2">
                  <c:v>55.394034833900001</c:v>
                </c:pt>
                <c:pt idx="3">
                  <c:v>58.841707699499999</c:v>
                </c:pt>
                <c:pt idx="4">
                  <c:v>59.8001952563</c:v>
                </c:pt>
                <c:pt idx="5">
                  <c:v>55.388558527400001</c:v>
                </c:pt>
                <c:pt idx="6">
                  <c:v>59.873136897199998</c:v>
                </c:pt>
                <c:pt idx="7">
                  <c:v>54.951128918099997</c:v>
                </c:pt>
                <c:pt idx="8">
                  <c:v>51.367710571899998</c:v>
                </c:pt>
                <c:pt idx="9">
                  <c:v>56.653760923500002</c:v>
                </c:pt>
                <c:pt idx="10">
                  <c:v>56.425058677899997</c:v>
                </c:pt>
                <c:pt idx="11">
                  <c:v>40.265648287300003</c:v>
                </c:pt>
              </c:numCache>
            </c:numRef>
          </c:val>
          <c:smooth val="0"/>
          <c:extLst>
            <c:ext xmlns:c16="http://schemas.microsoft.com/office/drawing/2014/chart" uri="{C3380CC4-5D6E-409C-BE32-E72D297353CC}">
              <c16:uniqueId val="{00000002-2611-4C87-AEAB-39AA0028D0A8}"/>
            </c:ext>
          </c:extLst>
        </c:ser>
        <c:ser>
          <c:idx val="3"/>
          <c:order val="3"/>
          <c:tx>
            <c:v>Precio mensual medio 2020</c:v>
          </c:tx>
          <c:spPr>
            <a:ln w="25400">
              <a:solidFill>
                <a:srgbClr val="7030A0"/>
              </a:solidFill>
              <a:prstDash val="solid"/>
            </a:ln>
          </c:spPr>
          <c:marker>
            <c:symbol val="none"/>
          </c:marker>
          <c:cat>
            <c:strRef>
              <c:f>'Data 2'!$B$654:$B$665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2'!$G$654:$G$665</c:f>
              <c:numCache>
                <c:formatCode>#,##0.00</c:formatCode>
                <c:ptCount val="12"/>
                <c:pt idx="0">
                  <c:v>50.411318439499603</c:v>
                </c:pt>
                <c:pt idx="1">
                  <c:v>42.387998313634</c:v>
                </c:pt>
                <c:pt idx="2">
                  <c:v>36.970180488360498</c:v>
                </c:pt>
                <c:pt idx="3">
                  <c:v>24.8459607278246</c:v>
                </c:pt>
                <c:pt idx="4">
                  <c:v>28.454220450341701</c:v>
                </c:pt>
                <c:pt idx="5">
                  <c:v>38.668863937162897</c:v>
                </c:pt>
                <c:pt idx="6">
                  <c:v>42.295836228907199</c:v>
                </c:pt>
                <c:pt idx="7">
                  <c:v>42.570753885014398</c:v>
                </c:pt>
                <c:pt idx="8">
                  <c:v>48.973194632812401</c:v>
                </c:pt>
                <c:pt idx="9">
                  <c:v>44.1862617424731</c:v>
                </c:pt>
                <c:pt idx="10">
                  <c:v>48.994985068140799</c:v>
                </c:pt>
                <c:pt idx="11">
                  <c:v>50.600991393686101</c:v>
                </c:pt>
              </c:numCache>
            </c:numRef>
          </c:val>
          <c:smooth val="0"/>
          <c:extLst>
            <c:ext xmlns:c16="http://schemas.microsoft.com/office/drawing/2014/chart" uri="{C3380CC4-5D6E-409C-BE32-E72D297353CC}">
              <c16:uniqueId val="{00000003-2611-4C87-AEAB-39AA0028D0A8}"/>
            </c:ext>
          </c:extLst>
        </c:ser>
        <c:dLbls>
          <c:showLegendKey val="0"/>
          <c:showVal val="0"/>
          <c:showCatName val="0"/>
          <c:showSerName val="0"/>
          <c:showPercent val="0"/>
          <c:showBubbleSize val="0"/>
        </c:dLbls>
        <c:marker val="1"/>
        <c:smooth val="0"/>
        <c:axId val="379834104"/>
        <c:axId val="379834496"/>
      </c:lineChart>
      <c:catAx>
        <c:axId val="379834104"/>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9834496"/>
        <c:crosses val="autoZero"/>
        <c:auto val="0"/>
        <c:lblAlgn val="ctr"/>
        <c:lblOffset val="100"/>
        <c:tickLblSkip val="1"/>
        <c:tickMarkSkip val="1"/>
        <c:noMultiLvlLbl val="0"/>
      </c:catAx>
      <c:valAx>
        <c:axId val="379834496"/>
        <c:scaling>
          <c:orientation val="minMax"/>
          <c:max val="100"/>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€/MWh</a:t>
                </a:r>
              </a:p>
            </c:rich>
          </c:tx>
          <c:layout>
            <c:manualLayout>
              <c:xMode val="edge"/>
              <c:yMode val="edge"/>
              <c:x val="7.4217186266350849E-2"/>
              <c:y val="0.19378376090085511"/>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34104"/>
        <c:crosses val="autoZero"/>
        <c:crossBetween val="between"/>
        <c:majorUnit val="20"/>
      </c:valAx>
      <c:catAx>
        <c:axId val="379834888"/>
        <c:scaling>
          <c:orientation val="minMax"/>
        </c:scaling>
        <c:delete val="1"/>
        <c:axPos val="b"/>
        <c:numFmt formatCode="General" sourceLinked="1"/>
        <c:majorTickMark val="out"/>
        <c:minorTickMark val="none"/>
        <c:tickLblPos val="nextTo"/>
        <c:crossAx val="379835280"/>
        <c:crosses val="autoZero"/>
        <c:auto val="0"/>
        <c:lblAlgn val="ctr"/>
        <c:lblOffset val="100"/>
        <c:noMultiLvlLbl val="0"/>
      </c:catAx>
      <c:valAx>
        <c:axId val="379835280"/>
        <c:scaling>
          <c:orientation val="minMax"/>
          <c:max val="500"/>
          <c:min val="0"/>
        </c:scaling>
        <c:delete val="0"/>
        <c:axPos val="r"/>
        <c:title>
          <c:tx>
            <c:rich>
              <a:bodyPr rot="0" vert="horz"/>
              <a:lstStyle/>
              <a:p>
                <a:pPr algn="ctr">
                  <a:defRPr/>
                </a:pPr>
                <a:r>
                  <a:rPr lang="es-ES"/>
                  <a:t>GWh</a:t>
                </a:r>
              </a:p>
            </c:rich>
          </c:tx>
          <c:layout>
            <c:manualLayout>
              <c:xMode val="edge"/>
              <c:yMode val="edge"/>
              <c:x val="0.88591383394148904"/>
              <c:y val="0.1991595405413033"/>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34888"/>
        <c:crosses val="max"/>
        <c:crossBetween val="between"/>
        <c:majorUnit val="100"/>
      </c:valAx>
      <c:spPr>
        <a:noFill/>
        <a:ln w="25400">
          <a:noFill/>
        </a:ln>
      </c:spPr>
    </c:plotArea>
    <c:legend>
      <c:legendPos val="r"/>
      <c:layout>
        <c:manualLayout>
          <c:xMode val="edge"/>
          <c:yMode val="edge"/>
          <c:x val="6.4346057845935778E-2"/>
          <c:y val="3.0434976445587077E-2"/>
          <c:w val="0.81751139066557754"/>
          <c:h val="0.17826200489558144"/>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69608013961373E-2"/>
          <c:y val="9.4735033120859888E-2"/>
          <c:w val="0.85114500966620477"/>
          <c:h val="0.76347409698787649"/>
        </c:manualLayout>
      </c:layout>
      <c:barChart>
        <c:barDir val="col"/>
        <c:grouping val="clustered"/>
        <c:varyColors val="0"/>
        <c:ser>
          <c:idx val="1"/>
          <c:order val="0"/>
          <c:tx>
            <c:v>Energía mensual 2016</c:v>
          </c:tx>
          <c:spPr>
            <a:solidFill>
              <a:srgbClr val="0070C0"/>
            </a:solidFill>
            <a:ln w="25400">
              <a:noFill/>
            </a:ln>
          </c:spPr>
          <c:invertIfNegative val="0"/>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2'!$D$670:$D$681</c:f>
              <c:numCache>
                <c:formatCode>#,##0\ \ \ \ \ \ \ \ \ \ \ \ \ _)</c:formatCode>
                <c:ptCount val="12"/>
                <c:pt idx="0">
                  <c:v>63.741199999999999</c:v>
                </c:pt>
                <c:pt idx="1">
                  <c:v>78.330100000000002</c:v>
                </c:pt>
                <c:pt idx="2">
                  <c:v>98.520800000000008</c:v>
                </c:pt>
                <c:pt idx="3">
                  <c:v>77.157399999999996</c:v>
                </c:pt>
                <c:pt idx="4">
                  <c:v>45.758300000000006</c:v>
                </c:pt>
                <c:pt idx="5">
                  <c:v>27.1661</c:v>
                </c:pt>
                <c:pt idx="6">
                  <c:v>28.042000000000002</c:v>
                </c:pt>
                <c:pt idx="7">
                  <c:v>24.422400000000003</c:v>
                </c:pt>
                <c:pt idx="8">
                  <c:v>51.993199999999995</c:v>
                </c:pt>
                <c:pt idx="9">
                  <c:v>51.418500000000002</c:v>
                </c:pt>
                <c:pt idx="10">
                  <c:v>50.978000000000002</c:v>
                </c:pt>
                <c:pt idx="11">
                  <c:v>83.346299999999999</c:v>
                </c:pt>
              </c:numCache>
            </c:numRef>
          </c:val>
          <c:extLst>
            <c:ext xmlns:c16="http://schemas.microsoft.com/office/drawing/2014/chart" uri="{C3380CC4-5D6E-409C-BE32-E72D297353CC}">
              <c16:uniqueId val="{00000000-6668-435C-ACBD-1E6325AAB4CD}"/>
            </c:ext>
          </c:extLst>
        </c:ser>
        <c:ser>
          <c:idx val="2"/>
          <c:order val="2"/>
          <c:tx>
            <c:v>Energía mensual 2017</c:v>
          </c:tx>
          <c:spPr>
            <a:solidFill>
              <a:srgbClr val="92D050"/>
            </a:solidFill>
            <a:ln w="25400">
              <a:noFill/>
            </a:ln>
          </c:spPr>
          <c:invertIfNegative val="0"/>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2'!$F$670:$F$681</c:f>
              <c:numCache>
                <c:formatCode>#,##0\ \ \ \ \ \ \ \ \ \ \ \ \ _)</c:formatCode>
                <c:ptCount val="12"/>
                <c:pt idx="0">
                  <c:v>48.798400000000001</c:v>
                </c:pt>
                <c:pt idx="1">
                  <c:v>64.714300000000009</c:v>
                </c:pt>
                <c:pt idx="2">
                  <c:v>163.68820000000002</c:v>
                </c:pt>
                <c:pt idx="3">
                  <c:v>150.86860000000001</c:v>
                </c:pt>
                <c:pt idx="4">
                  <c:v>84.459800000000001</c:v>
                </c:pt>
                <c:pt idx="5">
                  <c:v>48.863800000000005</c:v>
                </c:pt>
                <c:pt idx="6">
                  <c:v>45.478900000000003</c:v>
                </c:pt>
                <c:pt idx="7">
                  <c:v>85.757800000000003</c:v>
                </c:pt>
                <c:pt idx="8">
                  <c:v>77.094499999999996</c:v>
                </c:pt>
                <c:pt idx="9">
                  <c:v>105.98869999999999</c:v>
                </c:pt>
                <c:pt idx="10">
                  <c:v>80.155600000000007</c:v>
                </c:pt>
                <c:pt idx="11">
                  <c:v>104.7028</c:v>
                </c:pt>
              </c:numCache>
            </c:numRef>
          </c:val>
          <c:extLst>
            <c:ext xmlns:c16="http://schemas.microsoft.com/office/drawing/2014/chart" uri="{C3380CC4-5D6E-409C-BE32-E72D297353CC}">
              <c16:uniqueId val="{00000001-6668-435C-ACBD-1E6325AAB4CD}"/>
            </c:ext>
          </c:extLst>
        </c:ser>
        <c:dLbls>
          <c:showLegendKey val="0"/>
          <c:showVal val="0"/>
          <c:showCatName val="0"/>
          <c:showSerName val="0"/>
          <c:showPercent val="0"/>
          <c:showBubbleSize val="0"/>
        </c:dLbls>
        <c:gapWidth val="150"/>
        <c:axId val="379837240"/>
        <c:axId val="379837632"/>
      </c:barChart>
      <c:lineChart>
        <c:grouping val="standard"/>
        <c:varyColors val="0"/>
        <c:ser>
          <c:idx val="0"/>
          <c:order val="1"/>
          <c:tx>
            <c:v>Precio mensual medio 2016</c:v>
          </c:tx>
          <c:spPr>
            <a:ln w="25400">
              <a:solidFill>
                <a:srgbClr val="BB0000"/>
              </a:solidFill>
              <a:prstDash val="solid"/>
            </a:ln>
          </c:spPr>
          <c:marker>
            <c:symbol val="none"/>
          </c:marker>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2'!$E$670:$E$681</c:f>
              <c:numCache>
                <c:formatCode>#,##0.00</c:formatCode>
                <c:ptCount val="12"/>
                <c:pt idx="0">
                  <c:v>44.450666288100003</c:v>
                </c:pt>
                <c:pt idx="1">
                  <c:v>42.697045324800001</c:v>
                </c:pt>
                <c:pt idx="2">
                  <c:v>33.990053978399999</c:v>
                </c:pt>
                <c:pt idx="3">
                  <c:v>29.6850361728</c:v>
                </c:pt>
                <c:pt idx="4">
                  <c:v>28.075124294399998</c:v>
                </c:pt>
                <c:pt idx="5">
                  <c:v>36.427998866199999</c:v>
                </c:pt>
                <c:pt idx="6">
                  <c:v>38.891360459300003</c:v>
                </c:pt>
                <c:pt idx="7">
                  <c:v>34.399492678900003</c:v>
                </c:pt>
                <c:pt idx="8">
                  <c:v>27.325484678799999</c:v>
                </c:pt>
                <c:pt idx="9">
                  <c:v>32.376397600099999</c:v>
                </c:pt>
                <c:pt idx="10">
                  <c:v>26.9131393935</c:v>
                </c:pt>
                <c:pt idx="11">
                  <c:v>14.5645464766</c:v>
                </c:pt>
              </c:numCache>
            </c:numRef>
          </c:val>
          <c:smooth val="0"/>
          <c:extLst>
            <c:ext xmlns:c16="http://schemas.microsoft.com/office/drawing/2014/chart" uri="{C3380CC4-5D6E-409C-BE32-E72D297353CC}">
              <c16:uniqueId val="{00000002-6668-435C-ACBD-1E6325AAB4CD}"/>
            </c:ext>
          </c:extLst>
        </c:ser>
        <c:ser>
          <c:idx val="3"/>
          <c:order val="3"/>
          <c:tx>
            <c:v>Precio mensual medio 2017</c:v>
          </c:tx>
          <c:spPr>
            <a:ln w="25400">
              <a:solidFill>
                <a:srgbClr val="7030A0"/>
              </a:solidFill>
              <a:prstDash val="solid"/>
            </a:ln>
          </c:spPr>
          <c:marker>
            <c:symbol val="none"/>
          </c:marker>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2'!$G$670:$G$681</c:f>
              <c:numCache>
                <c:formatCode>#,##0.00</c:formatCode>
                <c:ptCount val="12"/>
                <c:pt idx="0">
                  <c:v>30.065725700022899</c:v>
                </c:pt>
                <c:pt idx="1">
                  <c:v>21.994211310328598</c:v>
                </c:pt>
                <c:pt idx="2">
                  <c:v>16.076611851068101</c:v>
                </c:pt>
                <c:pt idx="3">
                  <c:v>6.9169210359213196</c:v>
                </c:pt>
                <c:pt idx="4">
                  <c:v>9.9078792395908994</c:v>
                </c:pt>
                <c:pt idx="5">
                  <c:v>15.0375898722572</c:v>
                </c:pt>
                <c:pt idx="6">
                  <c:v>22.721468659092501</c:v>
                </c:pt>
                <c:pt idx="7">
                  <c:v>23.305729857808899</c:v>
                </c:pt>
                <c:pt idx="8">
                  <c:v>25.5109786041806</c:v>
                </c:pt>
                <c:pt idx="9">
                  <c:v>18.972095147878999</c:v>
                </c:pt>
                <c:pt idx="10">
                  <c:v>28.751482990583298</c:v>
                </c:pt>
                <c:pt idx="11">
                  <c:v>28.750522832245199</c:v>
                </c:pt>
              </c:numCache>
            </c:numRef>
          </c:val>
          <c:smooth val="0"/>
          <c:extLst>
            <c:ext xmlns:c16="http://schemas.microsoft.com/office/drawing/2014/chart" uri="{C3380CC4-5D6E-409C-BE32-E72D297353CC}">
              <c16:uniqueId val="{00000003-6668-435C-ACBD-1E6325AAB4CD}"/>
            </c:ext>
          </c:extLst>
        </c:ser>
        <c:dLbls>
          <c:showLegendKey val="0"/>
          <c:showVal val="0"/>
          <c:showCatName val="0"/>
          <c:showSerName val="0"/>
          <c:showPercent val="0"/>
          <c:showBubbleSize val="0"/>
        </c:dLbls>
        <c:marker val="1"/>
        <c:smooth val="0"/>
        <c:axId val="379836456"/>
        <c:axId val="379836848"/>
      </c:lineChart>
      <c:catAx>
        <c:axId val="379836456"/>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9836848"/>
        <c:crosses val="autoZero"/>
        <c:auto val="0"/>
        <c:lblAlgn val="ctr"/>
        <c:lblOffset val="100"/>
        <c:tickMarkSkip val="1"/>
        <c:noMultiLvlLbl val="0"/>
      </c:catAx>
      <c:valAx>
        <c:axId val="379836848"/>
        <c:scaling>
          <c:orientation val="maxMin"/>
          <c:max val="1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36456"/>
        <c:crosses val="autoZero"/>
        <c:crossBetween val="between"/>
        <c:majorUnit val="20"/>
      </c:valAx>
      <c:catAx>
        <c:axId val="379837240"/>
        <c:scaling>
          <c:orientation val="minMax"/>
        </c:scaling>
        <c:delete val="1"/>
        <c:axPos val="t"/>
        <c:numFmt formatCode="General" sourceLinked="1"/>
        <c:majorTickMark val="out"/>
        <c:minorTickMark val="none"/>
        <c:tickLblPos val="nextTo"/>
        <c:crossAx val="379837632"/>
        <c:crosses val="autoZero"/>
        <c:auto val="0"/>
        <c:lblAlgn val="ctr"/>
        <c:lblOffset val="100"/>
        <c:noMultiLvlLbl val="0"/>
      </c:catAx>
      <c:valAx>
        <c:axId val="379837632"/>
        <c:scaling>
          <c:orientation val="maxMin"/>
          <c:max val="500"/>
        </c:scaling>
        <c:delete val="0"/>
        <c:axPos val="r"/>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37240"/>
        <c:crosses val="max"/>
        <c:crossBetween val="between"/>
        <c:maj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rgbClr val="00B0F0"/>
              </a:solidFill>
            </c:spPr>
            <c:extLst>
              <c:ext xmlns:c16="http://schemas.microsoft.com/office/drawing/2014/chart" uri="{C3380CC4-5D6E-409C-BE32-E72D297353CC}">
                <c16:uniqueId val="{00000001-60DB-4B7D-85DE-24C05F06EC8E}"/>
              </c:ext>
            </c:extLst>
          </c:dPt>
          <c:dPt>
            <c:idx val="1"/>
            <c:bubble3D val="0"/>
            <c:spPr>
              <a:solidFill>
                <a:srgbClr val="FDD5B5"/>
              </a:solidFill>
            </c:spPr>
            <c:extLst>
              <c:ext xmlns:c16="http://schemas.microsoft.com/office/drawing/2014/chart" uri="{C3380CC4-5D6E-409C-BE32-E72D297353CC}">
                <c16:uniqueId val="{00000003-60DB-4B7D-85DE-24C05F06EC8E}"/>
              </c:ext>
            </c:extLst>
          </c:dPt>
          <c:dPt>
            <c:idx val="2"/>
            <c:bubble3D val="0"/>
            <c:spPr>
              <a:solidFill>
                <a:srgbClr val="C00000"/>
              </a:solidFill>
            </c:spPr>
            <c:extLst>
              <c:ext xmlns:c16="http://schemas.microsoft.com/office/drawing/2014/chart" uri="{C3380CC4-5D6E-409C-BE32-E72D297353CC}">
                <c16:uniqueId val="{00000005-60DB-4B7D-85DE-24C05F06EC8E}"/>
              </c:ext>
            </c:extLst>
          </c:dPt>
          <c:dPt>
            <c:idx val="3"/>
            <c:bubble3D val="0"/>
            <c:spPr>
              <a:solidFill>
                <a:srgbClr val="C0C0C0"/>
              </a:solidFill>
            </c:spPr>
            <c:extLst>
              <c:ext xmlns:c16="http://schemas.microsoft.com/office/drawing/2014/chart" uri="{C3380CC4-5D6E-409C-BE32-E72D297353CC}">
                <c16:uniqueId val="{00000007-60DB-4B7D-85DE-24C05F06EC8E}"/>
              </c:ext>
            </c:extLst>
          </c:dPt>
          <c:dPt>
            <c:idx val="4"/>
            <c:bubble3D val="0"/>
            <c:spPr>
              <a:solidFill>
                <a:srgbClr val="00B050"/>
              </a:solidFill>
            </c:spPr>
            <c:extLst>
              <c:ext xmlns:c16="http://schemas.microsoft.com/office/drawing/2014/chart" uri="{C3380CC4-5D6E-409C-BE32-E72D297353CC}">
                <c16:uniqueId val="{00000009-60DB-4B7D-85DE-24C05F06EC8E}"/>
              </c:ext>
            </c:extLst>
          </c:dPt>
          <c:dPt>
            <c:idx val="5"/>
            <c:bubble3D val="0"/>
            <c:spPr>
              <a:solidFill>
                <a:srgbClr val="008080"/>
              </a:solidFill>
            </c:spPr>
            <c:extLst>
              <c:ext xmlns:c16="http://schemas.microsoft.com/office/drawing/2014/chart" uri="{C3380CC4-5D6E-409C-BE32-E72D297353CC}">
                <c16:uniqueId val="{0000000B-60DB-4B7D-85DE-24C05F06EC8E}"/>
              </c:ext>
            </c:extLst>
          </c:dPt>
          <c:dPt>
            <c:idx val="7"/>
            <c:bubble3D val="0"/>
            <c:spPr>
              <a:solidFill>
                <a:srgbClr val="D19392"/>
              </a:solidFill>
            </c:spPr>
            <c:extLst>
              <c:ext xmlns:c16="http://schemas.microsoft.com/office/drawing/2014/chart" uri="{C3380CC4-5D6E-409C-BE32-E72D297353CC}">
                <c16:uniqueId val="{0000000D-60DB-4B7D-85DE-24C05F06EC8E}"/>
              </c:ext>
            </c:extLst>
          </c:dPt>
          <c:dLbls>
            <c:dLbl>
              <c:idx val="0"/>
              <c:layout>
                <c:manualLayout>
                  <c:x val="0.23245055850576818"/>
                  <c:y val="-9.2453810246196283E-2"/>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DB-4B7D-85DE-24C05F06EC8E}"/>
                </c:ext>
              </c:extLst>
            </c:dLbl>
            <c:dLbl>
              <c:idx val="1"/>
              <c:layout>
                <c:manualLayout>
                  <c:x val="0.13425925925925927"/>
                  <c:y val="0.11574074074074078"/>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DB-4B7D-85DE-24C05F06EC8E}"/>
                </c:ext>
              </c:extLst>
            </c:dLbl>
            <c:dLbl>
              <c:idx val="2"/>
              <c:layout>
                <c:manualLayout>
                  <c:x val="-5.8677948686646726E-2"/>
                  <c:y val="0.15999866661052395"/>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DB-4B7D-85DE-24C05F06EC8E}"/>
                </c:ext>
              </c:extLst>
            </c:dLbl>
            <c:dLbl>
              <c:idx val="3"/>
              <c:layout>
                <c:manualLayout>
                  <c:x val="-0.17259099879956866"/>
                  <c:y val="0.1003966247338348"/>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DB-4B7D-85DE-24C05F06EC8E}"/>
                </c:ext>
              </c:extLst>
            </c:dLbl>
            <c:dLbl>
              <c:idx val="4"/>
              <c:layout>
                <c:manualLayout>
                  <c:x val="-0.14739160511912755"/>
                  <c:y val="5.1344618019004307E-2"/>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DB-4B7D-85DE-24C05F06EC8E}"/>
                </c:ext>
              </c:extLst>
            </c:dLbl>
            <c:dLbl>
              <c:idx val="5"/>
              <c:layout>
                <c:manualLayout>
                  <c:x val="-0.19056847545219638"/>
                  <c:y val="-1.99162771765828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DB-4B7D-85DE-24C05F06EC8E}"/>
                </c:ext>
              </c:extLst>
            </c:dLbl>
            <c:dLbl>
              <c:idx val="6"/>
              <c:delete val="1"/>
              <c:extLst>
                <c:ext xmlns:c15="http://schemas.microsoft.com/office/drawing/2012/chart" uri="{CE6537A1-D6FC-4f65-9D91-7224C49458BB}"/>
                <c:ext xmlns:c16="http://schemas.microsoft.com/office/drawing/2014/chart" uri="{C3380CC4-5D6E-409C-BE32-E72D297353CC}">
                  <c16:uniqueId val="{0000000C-60DB-4B7D-85DE-24C05F06EC8E}"/>
                </c:ext>
              </c:extLst>
            </c:dLbl>
            <c:dLbl>
              <c:idx val="7"/>
              <c:layout>
                <c:manualLayout>
                  <c:x val="-0.20025839793281655"/>
                  <c:y val="-0.120320855614973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0DB-4B7D-85DE-24C05F06EC8E}"/>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2'!$C$181:$C$188</c:f>
              <c:strCache>
                <c:ptCount val="8"/>
                <c:pt idx="0">
                  <c:v>Hidráulica</c:v>
                </c:pt>
                <c:pt idx="1">
                  <c:v>Ciclo Combinado</c:v>
                </c:pt>
                <c:pt idx="2">
                  <c:v>Carbón</c:v>
                </c:pt>
                <c:pt idx="3">
                  <c:v>Turbinación bombeo</c:v>
                </c:pt>
                <c:pt idx="4">
                  <c:v>Eólica</c:v>
                </c:pt>
                <c:pt idx="5">
                  <c:v>Consumo Bombeo</c:v>
                </c:pt>
                <c:pt idx="6">
                  <c:v>Nuclear</c:v>
                </c:pt>
                <c:pt idx="7">
                  <c:v>OR, C y R</c:v>
                </c:pt>
              </c:strCache>
            </c:strRef>
          </c:cat>
          <c:val>
            <c:numRef>
              <c:f>'Data 2'!$D$181:$D$188</c:f>
              <c:numCache>
                <c:formatCode>0%</c:formatCode>
                <c:ptCount val="8"/>
                <c:pt idx="0">
                  <c:v>0.29123698710053797</c:v>
                </c:pt>
                <c:pt idx="1">
                  <c:v>0.36981752771115572</c:v>
                </c:pt>
                <c:pt idx="2">
                  <c:v>3.8376871718415755E-3</c:v>
                </c:pt>
                <c:pt idx="3">
                  <c:v>0.19722648603098461</c:v>
                </c:pt>
                <c:pt idx="4">
                  <c:v>3.8118752835936992E-2</c:v>
                </c:pt>
                <c:pt idx="5">
                  <c:v>9.1540740260582079E-2</c:v>
                </c:pt>
                <c:pt idx="6">
                  <c:v>5.6407597070071949E-4</c:v>
                </c:pt>
                <c:pt idx="7">
                  <c:v>7.6577429182599997E-3</c:v>
                </c:pt>
              </c:numCache>
            </c:numRef>
          </c:val>
          <c:extLst>
            <c:ext xmlns:c16="http://schemas.microsoft.com/office/drawing/2014/chart" uri="{C3380CC4-5D6E-409C-BE32-E72D297353CC}">
              <c16:uniqueId val="{0000000E-60DB-4B7D-85DE-24C05F06EC8E}"/>
            </c:ext>
          </c:extLst>
        </c:ser>
        <c:dLbls>
          <c:showLegendKey val="0"/>
          <c:showVal val="0"/>
          <c:showCatName val="0"/>
          <c:showSerName val="0"/>
          <c:showPercent val="0"/>
          <c:showBubbleSize val="0"/>
          <c:showLeaderLines val="0"/>
        </c:dLbls>
        <c:firstSliceAng val="309"/>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133" l="0.70000000000000062" r="0.70000000000000062" t="0.75000000000000133"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rgbClr val="008080"/>
              </a:solidFill>
            </c:spPr>
            <c:extLst>
              <c:ext xmlns:c16="http://schemas.microsoft.com/office/drawing/2014/chart" uri="{C3380CC4-5D6E-409C-BE32-E72D297353CC}">
                <c16:uniqueId val="{00000001-6821-4D71-BFBB-42474E25749D}"/>
              </c:ext>
            </c:extLst>
          </c:dPt>
          <c:dPt>
            <c:idx val="1"/>
            <c:bubble3D val="0"/>
            <c:spPr>
              <a:solidFill>
                <a:srgbClr val="C00000"/>
              </a:solidFill>
            </c:spPr>
            <c:extLst>
              <c:ext xmlns:c16="http://schemas.microsoft.com/office/drawing/2014/chart" uri="{C3380CC4-5D6E-409C-BE32-E72D297353CC}">
                <c16:uniqueId val="{00000003-6821-4D71-BFBB-42474E25749D}"/>
              </c:ext>
            </c:extLst>
          </c:dPt>
          <c:dPt>
            <c:idx val="2"/>
            <c:bubble3D val="0"/>
            <c:spPr>
              <a:solidFill>
                <a:srgbClr val="00B0F0"/>
              </a:solidFill>
            </c:spPr>
            <c:extLst>
              <c:ext xmlns:c16="http://schemas.microsoft.com/office/drawing/2014/chart" uri="{C3380CC4-5D6E-409C-BE32-E72D297353CC}">
                <c16:uniqueId val="{00000005-6821-4D71-BFBB-42474E25749D}"/>
              </c:ext>
            </c:extLst>
          </c:dPt>
          <c:dPt>
            <c:idx val="3"/>
            <c:bubble3D val="0"/>
            <c:spPr>
              <a:solidFill>
                <a:srgbClr val="00B050"/>
              </a:solidFill>
            </c:spPr>
            <c:extLst>
              <c:ext xmlns:c16="http://schemas.microsoft.com/office/drawing/2014/chart" uri="{C3380CC4-5D6E-409C-BE32-E72D297353CC}">
                <c16:uniqueId val="{00000007-6821-4D71-BFBB-42474E25749D}"/>
              </c:ext>
            </c:extLst>
          </c:dPt>
          <c:dPt>
            <c:idx val="4"/>
            <c:bubble3D val="0"/>
            <c:spPr>
              <a:solidFill>
                <a:srgbClr val="FDD5B5"/>
              </a:solidFill>
            </c:spPr>
            <c:extLst>
              <c:ext xmlns:c16="http://schemas.microsoft.com/office/drawing/2014/chart" uri="{C3380CC4-5D6E-409C-BE32-E72D297353CC}">
                <c16:uniqueId val="{00000009-6821-4D71-BFBB-42474E25749D}"/>
              </c:ext>
            </c:extLst>
          </c:dPt>
          <c:dPt>
            <c:idx val="5"/>
            <c:bubble3D val="0"/>
            <c:spPr>
              <a:solidFill>
                <a:srgbClr val="C0C0C0"/>
              </a:solidFill>
            </c:spPr>
            <c:extLst>
              <c:ext xmlns:c16="http://schemas.microsoft.com/office/drawing/2014/chart" uri="{C3380CC4-5D6E-409C-BE32-E72D297353CC}">
                <c16:uniqueId val="{0000000B-6821-4D71-BFBB-42474E25749D}"/>
              </c:ext>
            </c:extLst>
          </c:dPt>
          <c:dPt>
            <c:idx val="6"/>
            <c:bubble3D val="0"/>
            <c:spPr>
              <a:solidFill>
                <a:srgbClr val="D19392"/>
              </a:solidFill>
            </c:spPr>
            <c:extLst>
              <c:ext xmlns:c16="http://schemas.microsoft.com/office/drawing/2014/chart" uri="{C3380CC4-5D6E-409C-BE32-E72D297353CC}">
                <c16:uniqueId val="{0000000D-6821-4D71-BFBB-42474E25749D}"/>
              </c:ext>
            </c:extLst>
          </c:dPt>
          <c:dPt>
            <c:idx val="7"/>
            <c:bubble3D val="0"/>
            <c:spPr>
              <a:solidFill>
                <a:srgbClr val="7030A0"/>
              </a:solidFill>
            </c:spPr>
            <c:extLst>
              <c:ext xmlns:c16="http://schemas.microsoft.com/office/drawing/2014/chart" uri="{C3380CC4-5D6E-409C-BE32-E72D297353CC}">
                <c16:uniqueId val="{0000000F-6821-4D71-BFBB-42474E25749D}"/>
              </c:ext>
            </c:extLst>
          </c:dPt>
          <c:dLbls>
            <c:dLbl>
              <c:idx val="0"/>
              <c:layout>
                <c:manualLayout>
                  <c:x val="0.18479911498665971"/>
                  <c:y val="-6.1849765454850082E-2"/>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821-4D71-BFBB-42474E25749D}"/>
                </c:ext>
              </c:extLst>
            </c:dLbl>
            <c:dLbl>
              <c:idx val="1"/>
              <c:layout>
                <c:manualLayout>
                  <c:x val="0.16833760655951063"/>
                  <c:y val="5.9937454626682304E-2"/>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821-4D71-BFBB-42474E25749D}"/>
                </c:ext>
              </c:extLst>
            </c:dLbl>
            <c:dLbl>
              <c:idx val="2"/>
              <c:layout>
                <c:manualLayout>
                  <c:x val="0.15411362009500867"/>
                  <c:y val="0.17525827888535209"/>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21-4D71-BFBB-42474E25749D}"/>
                </c:ext>
              </c:extLst>
            </c:dLbl>
            <c:dLbl>
              <c:idx val="3"/>
              <c:layout>
                <c:manualLayout>
                  <c:x val="-8.0135615279495018E-2"/>
                  <c:y val="0.16488524040877869"/>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821-4D71-BFBB-42474E25749D}"/>
                </c:ext>
              </c:extLst>
            </c:dLbl>
            <c:dLbl>
              <c:idx val="4"/>
              <c:layout>
                <c:manualLayout>
                  <c:x val="-0.16837040411270907"/>
                  <c:y val="7.5062824593734215E-2"/>
                </c:manualLayout>
              </c:layout>
              <c:numFmt formatCode="0%" sourceLinked="0"/>
              <c:spPr/>
              <c:txPr>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821-4D71-BFBB-42474E25749D}"/>
                </c:ext>
              </c:extLst>
            </c:dLbl>
            <c:dLbl>
              <c:idx val="5"/>
              <c:layout>
                <c:manualLayout>
                  <c:x val="-0.17454779722782587"/>
                  <c:y val="-3.132155023175294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821-4D71-BFBB-42474E25749D}"/>
                </c:ext>
              </c:extLst>
            </c:dLbl>
            <c:dLbl>
              <c:idx val="6"/>
              <c:layout>
                <c:manualLayout>
                  <c:x val="-0.19173553719008266"/>
                  <c:y val="-7.09219858156028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821-4D71-BFBB-42474E25749D}"/>
                </c:ext>
              </c:extLst>
            </c:dLbl>
            <c:dLbl>
              <c:idx val="7"/>
              <c:layout>
                <c:manualLayout>
                  <c:x val="-9.9173553719008295E-2"/>
                  <c:y val="-0.164007092198581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821-4D71-BFBB-42474E25749D}"/>
                </c:ext>
              </c:extLst>
            </c:dLbl>
            <c:numFmt formatCode="0%" sourceLinked="0"/>
            <c:spPr>
              <a:noFill/>
              <a:ln w="25400">
                <a:noFill/>
              </a:ln>
            </c:spPr>
            <c:txPr>
              <a:bodyPr wrap="square" lIns="38100" tIns="19050" rIns="38100" bIns="19050" anchor="ctr">
                <a:spAutoFit/>
              </a:bodyPr>
              <a:lstStyle/>
              <a:p>
                <a:pPr>
                  <a:defRPr sz="800" b="0" i="0" u="none" strike="noStrike" baseline="0">
                    <a:solidFill>
                      <a:srgbClr val="004563"/>
                    </a:solidFill>
                    <a:latin typeface="Arial"/>
                    <a:ea typeface="Arial"/>
                    <a:cs typeface="Arial"/>
                  </a:defRPr>
                </a:pPr>
                <a:endParaRPr lang="es-ES"/>
              </a:p>
            </c:txPr>
            <c:showLegendKey val="0"/>
            <c:showVal val="0"/>
            <c:showCatName val="1"/>
            <c:showSerName val="0"/>
            <c:showPercent val="1"/>
            <c:showBubbleSize val="0"/>
            <c:showLeaderLines val="0"/>
            <c:extLst>
              <c:ext xmlns:c15="http://schemas.microsoft.com/office/drawing/2012/chart" uri="{CE6537A1-D6FC-4f65-9D91-7224C49458BB}"/>
            </c:extLst>
          </c:dLbls>
          <c:cat>
            <c:strRef>
              <c:f>'Data 2'!$F$181:$F$188</c:f>
              <c:strCache>
                <c:ptCount val="8"/>
                <c:pt idx="0">
                  <c:v>Consumo Bombeo</c:v>
                </c:pt>
                <c:pt idx="1">
                  <c:v>Carbón</c:v>
                </c:pt>
                <c:pt idx="2">
                  <c:v>Hidráulica</c:v>
                </c:pt>
                <c:pt idx="3">
                  <c:v>Eólica</c:v>
                </c:pt>
                <c:pt idx="4">
                  <c:v>Ciclo Combinado</c:v>
                </c:pt>
                <c:pt idx="5">
                  <c:v>Turbinación bombeo</c:v>
                </c:pt>
                <c:pt idx="6">
                  <c:v>OR, C y R</c:v>
                </c:pt>
                <c:pt idx="7">
                  <c:v>Nuclear</c:v>
                </c:pt>
              </c:strCache>
            </c:strRef>
          </c:cat>
          <c:val>
            <c:numRef>
              <c:f>'Data 2'!$E$181:$E$188</c:f>
              <c:numCache>
                <c:formatCode>0%</c:formatCode>
                <c:ptCount val="8"/>
                <c:pt idx="0">
                  <c:v>0.4625713082589254</c:v>
                </c:pt>
                <c:pt idx="1">
                  <c:v>1.8891703095142865E-3</c:v>
                </c:pt>
                <c:pt idx="2">
                  <c:v>0.13237600033340521</c:v>
                </c:pt>
                <c:pt idx="3">
                  <c:v>0.16415283308601383</c:v>
                </c:pt>
                <c:pt idx="4">
                  <c:v>0.14489208364472209</c:v>
                </c:pt>
                <c:pt idx="5">
                  <c:v>8.3866677905891127E-2</c:v>
                </c:pt>
                <c:pt idx="6">
                  <c:v>9.8802400291012997E-3</c:v>
                </c:pt>
                <c:pt idx="7">
                  <c:v>3.7168643242599999E-4</c:v>
                </c:pt>
              </c:numCache>
            </c:numRef>
          </c:val>
          <c:extLst>
            <c:ext xmlns:c16="http://schemas.microsoft.com/office/drawing/2014/chart" uri="{C3380CC4-5D6E-409C-BE32-E72D297353CC}">
              <c16:uniqueId val="{00000010-6821-4D71-BFBB-42474E25749D}"/>
            </c:ext>
          </c:extLst>
        </c:ser>
        <c:dLbls>
          <c:showLegendKey val="0"/>
          <c:showVal val="0"/>
          <c:showCatName val="0"/>
          <c:showSerName val="0"/>
          <c:showPercent val="0"/>
          <c:showBubbleSize val="0"/>
          <c:showLeaderLines val="0"/>
        </c:dLbls>
        <c:firstSliceAng val="308"/>
        <c:holeSize val="50"/>
      </c:doughnutChart>
      <c:spPr>
        <a:noFill/>
        <a:ln w="25400">
          <a:noFill/>
        </a:ln>
      </c:spPr>
    </c:plotArea>
    <c:plotVisOnly val="1"/>
    <c:dispBlanksAs val="zero"/>
    <c:showDLblsOverMax val="0"/>
  </c:chart>
  <c:spPr>
    <a:noFill/>
    <a:ln>
      <a:noFill/>
    </a:ln>
  </c:spPr>
  <c:txPr>
    <a:bodyPr/>
    <a:lstStyle/>
    <a:p>
      <a:pPr>
        <a:defRPr sz="1000" b="0" i="0" u="none" strike="noStrike" baseline="0">
          <a:solidFill>
            <a:srgbClr val="808080"/>
          </a:solidFill>
          <a:latin typeface="Calibri"/>
          <a:ea typeface="Calibri"/>
          <a:cs typeface="Calibri"/>
        </a:defRPr>
      </a:pPr>
      <a:endParaRPr lang="es-ES"/>
    </a:p>
  </c:txPr>
  <c:printSettings>
    <c:headerFooter/>
    <c:pageMargins b="0.75000000000000155" l="0.70000000000000062" r="0.70000000000000062" t="0.75000000000000155"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001048191659744E-2"/>
          <c:y val="0.28100663887602284"/>
          <c:w val="0.8558301817704097"/>
          <c:h val="0.52352407820680169"/>
        </c:manualLayout>
      </c:layout>
      <c:barChart>
        <c:barDir val="col"/>
        <c:grouping val="clustered"/>
        <c:varyColors val="0"/>
        <c:ser>
          <c:idx val="1"/>
          <c:order val="0"/>
          <c:tx>
            <c:v>Energía mensual 2019</c:v>
          </c:tx>
          <c:spPr>
            <a:solidFill>
              <a:srgbClr val="0070C0"/>
            </a:solidFill>
            <a:ln w="25400">
              <a:noFill/>
            </a:ln>
          </c:spPr>
          <c:invertIfNegative val="0"/>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2'!$D$689:$D$700</c:f>
              <c:numCache>
                <c:formatCode>#,##0\ \ \ \ \ \ \ \ \ \ \ \ \ _)</c:formatCode>
                <c:ptCount val="12"/>
                <c:pt idx="0">
                  <c:v>258.95889999999997</c:v>
                </c:pt>
                <c:pt idx="1">
                  <c:v>79.400499999999994</c:v>
                </c:pt>
                <c:pt idx="2">
                  <c:v>94.042199999999994</c:v>
                </c:pt>
                <c:pt idx="3">
                  <c:v>151.69289999999998</c:v>
                </c:pt>
                <c:pt idx="4">
                  <c:v>153.8306</c:v>
                </c:pt>
                <c:pt idx="5">
                  <c:v>244.9803</c:v>
                </c:pt>
                <c:pt idx="6">
                  <c:v>339.24259999999998</c:v>
                </c:pt>
                <c:pt idx="7">
                  <c:v>170.82770000000002</c:v>
                </c:pt>
                <c:pt idx="8">
                  <c:v>134.7655</c:v>
                </c:pt>
                <c:pt idx="9">
                  <c:v>193.58720000000002</c:v>
                </c:pt>
                <c:pt idx="10">
                  <c:v>205.1729</c:v>
                </c:pt>
                <c:pt idx="11">
                  <c:v>198.21789999999999</c:v>
                </c:pt>
              </c:numCache>
            </c:numRef>
          </c:val>
          <c:extLst>
            <c:ext xmlns:c16="http://schemas.microsoft.com/office/drawing/2014/chart" uri="{C3380CC4-5D6E-409C-BE32-E72D297353CC}">
              <c16:uniqueId val="{00000000-F222-4375-B34F-B3B58572102C}"/>
            </c:ext>
          </c:extLst>
        </c:ser>
        <c:ser>
          <c:idx val="2"/>
          <c:order val="2"/>
          <c:tx>
            <c:v>Energía mensual 2020</c:v>
          </c:tx>
          <c:spPr>
            <a:solidFill>
              <a:srgbClr val="92D050"/>
            </a:solidFill>
            <a:ln w="25400">
              <a:noFill/>
            </a:ln>
          </c:spPr>
          <c:invertIfNegative val="0"/>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2'!$F$689:$F$700</c:f>
              <c:numCache>
                <c:formatCode>#,##0\ \ \ \ \ \ \ \ \ \ \ \ \ _)</c:formatCode>
                <c:ptCount val="12"/>
                <c:pt idx="0">
                  <c:v>268.6979</c:v>
                </c:pt>
                <c:pt idx="1">
                  <c:v>119.65860000000001</c:v>
                </c:pt>
                <c:pt idx="2">
                  <c:v>88.085399999999993</c:v>
                </c:pt>
                <c:pt idx="3">
                  <c:v>93.903999999999996</c:v>
                </c:pt>
                <c:pt idx="4">
                  <c:v>126.336</c:v>
                </c:pt>
                <c:pt idx="5">
                  <c:v>309.99900000000002</c:v>
                </c:pt>
                <c:pt idx="6">
                  <c:v>321.91300000000001</c:v>
                </c:pt>
                <c:pt idx="7">
                  <c:v>202.172</c:v>
                </c:pt>
                <c:pt idx="8">
                  <c:v>139.81800000000001</c:v>
                </c:pt>
                <c:pt idx="9">
                  <c:v>174.017</c:v>
                </c:pt>
                <c:pt idx="10">
                  <c:v>130.3459</c:v>
                </c:pt>
                <c:pt idx="11">
                  <c:v>132.40299999999999</c:v>
                </c:pt>
              </c:numCache>
            </c:numRef>
          </c:val>
          <c:extLst>
            <c:ext xmlns:c16="http://schemas.microsoft.com/office/drawing/2014/chart" uri="{C3380CC4-5D6E-409C-BE32-E72D297353CC}">
              <c16:uniqueId val="{00000001-F222-4375-B34F-B3B58572102C}"/>
            </c:ext>
          </c:extLst>
        </c:ser>
        <c:dLbls>
          <c:showLegendKey val="0"/>
          <c:showVal val="0"/>
          <c:showCatName val="0"/>
          <c:showSerName val="0"/>
          <c:showPercent val="0"/>
          <c:showBubbleSize val="0"/>
        </c:dLbls>
        <c:gapWidth val="150"/>
        <c:axId val="379839984"/>
        <c:axId val="379840376"/>
      </c:barChart>
      <c:lineChart>
        <c:grouping val="standard"/>
        <c:varyColors val="0"/>
        <c:ser>
          <c:idx val="0"/>
          <c:order val="1"/>
          <c:tx>
            <c:v>Precio mensual medio 2019</c:v>
          </c:tx>
          <c:spPr>
            <a:ln w="25400">
              <a:solidFill>
                <a:srgbClr val="BB0000"/>
              </a:solidFill>
              <a:prstDash val="solid"/>
            </a:ln>
          </c:spPr>
          <c:marker>
            <c:symbol val="none"/>
          </c:marker>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2'!$E$689:$E$700</c:f>
              <c:numCache>
                <c:formatCode>#,##0.00</c:formatCode>
                <c:ptCount val="12"/>
                <c:pt idx="0">
                  <c:v>68.155345848300001</c:v>
                </c:pt>
                <c:pt idx="1">
                  <c:v>59.826482578799997</c:v>
                </c:pt>
                <c:pt idx="2">
                  <c:v>54.507963658900003</c:v>
                </c:pt>
                <c:pt idx="3">
                  <c:v>57.645258677199998</c:v>
                </c:pt>
                <c:pt idx="4">
                  <c:v>56.619239345099999</c:v>
                </c:pt>
                <c:pt idx="5">
                  <c:v>55.3763102992</c:v>
                </c:pt>
                <c:pt idx="6">
                  <c:v>59.1540482829</c:v>
                </c:pt>
                <c:pt idx="7">
                  <c:v>52.992122647599999</c:v>
                </c:pt>
                <c:pt idx="8">
                  <c:v>49.9181099762</c:v>
                </c:pt>
                <c:pt idx="9">
                  <c:v>55.2966282378</c:v>
                </c:pt>
                <c:pt idx="10">
                  <c:v>54.333319799999998</c:v>
                </c:pt>
                <c:pt idx="11">
                  <c:v>44.3319517057</c:v>
                </c:pt>
              </c:numCache>
            </c:numRef>
          </c:val>
          <c:smooth val="0"/>
          <c:extLst>
            <c:ext xmlns:c16="http://schemas.microsoft.com/office/drawing/2014/chart" uri="{C3380CC4-5D6E-409C-BE32-E72D297353CC}">
              <c16:uniqueId val="{00000002-F222-4375-B34F-B3B58572102C}"/>
            </c:ext>
          </c:extLst>
        </c:ser>
        <c:ser>
          <c:idx val="3"/>
          <c:order val="3"/>
          <c:tx>
            <c:v>Precio mensual medio 2020</c:v>
          </c:tx>
          <c:spPr>
            <a:ln w="25400">
              <a:solidFill>
                <a:srgbClr val="7030A0"/>
              </a:solidFill>
              <a:prstDash val="solid"/>
            </a:ln>
          </c:spPr>
          <c:marker>
            <c:symbol val="none"/>
          </c:marker>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2'!$G$689:$G$700</c:f>
              <c:numCache>
                <c:formatCode>#,##0.00</c:formatCode>
                <c:ptCount val="12"/>
                <c:pt idx="0">
                  <c:v>50.296899603606903</c:v>
                </c:pt>
                <c:pt idx="1">
                  <c:v>42.143511707474403</c:v>
                </c:pt>
                <c:pt idx="2">
                  <c:v>34.065726011348097</c:v>
                </c:pt>
                <c:pt idx="3">
                  <c:v>23.677600528199001</c:v>
                </c:pt>
                <c:pt idx="4">
                  <c:v>28.393486258865199</c:v>
                </c:pt>
                <c:pt idx="5">
                  <c:v>38.982302846138197</c:v>
                </c:pt>
                <c:pt idx="6">
                  <c:v>41.659987791732497</c:v>
                </c:pt>
                <c:pt idx="7">
                  <c:v>41.6776119838553</c:v>
                </c:pt>
                <c:pt idx="8">
                  <c:v>46.932168747943798</c:v>
                </c:pt>
                <c:pt idx="9">
                  <c:v>42.351620186533502</c:v>
                </c:pt>
                <c:pt idx="10">
                  <c:v>47.966926569995699</c:v>
                </c:pt>
                <c:pt idx="11">
                  <c:v>69.994459340045196</c:v>
                </c:pt>
              </c:numCache>
            </c:numRef>
          </c:val>
          <c:smooth val="0"/>
          <c:extLst>
            <c:ext xmlns:c16="http://schemas.microsoft.com/office/drawing/2014/chart" uri="{C3380CC4-5D6E-409C-BE32-E72D297353CC}">
              <c16:uniqueId val="{00000003-F222-4375-B34F-B3B58572102C}"/>
            </c:ext>
          </c:extLst>
        </c:ser>
        <c:dLbls>
          <c:showLegendKey val="0"/>
          <c:showVal val="0"/>
          <c:showCatName val="0"/>
          <c:showSerName val="0"/>
          <c:showPercent val="0"/>
          <c:showBubbleSize val="0"/>
        </c:dLbls>
        <c:marker val="1"/>
        <c:smooth val="0"/>
        <c:axId val="379839200"/>
        <c:axId val="379839592"/>
      </c:lineChart>
      <c:catAx>
        <c:axId val="379839200"/>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9839592"/>
        <c:crosses val="autoZero"/>
        <c:auto val="0"/>
        <c:lblAlgn val="ctr"/>
        <c:lblOffset val="100"/>
        <c:tickLblSkip val="1"/>
        <c:tickMarkSkip val="1"/>
        <c:noMultiLvlLbl val="0"/>
      </c:catAx>
      <c:valAx>
        <c:axId val="379839592"/>
        <c:scaling>
          <c:orientation val="minMax"/>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€/MWh</a:t>
                </a:r>
              </a:p>
            </c:rich>
          </c:tx>
          <c:layout>
            <c:manualLayout>
              <c:xMode val="edge"/>
              <c:yMode val="edge"/>
              <c:x val="3.7340852663687314E-2"/>
              <c:y val="0.14773506252894858"/>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39200"/>
        <c:crosses val="autoZero"/>
        <c:crossBetween val="between"/>
        <c:majorUnit val="20"/>
      </c:valAx>
      <c:catAx>
        <c:axId val="379839984"/>
        <c:scaling>
          <c:orientation val="minMax"/>
        </c:scaling>
        <c:delete val="1"/>
        <c:axPos val="b"/>
        <c:numFmt formatCode="General" sourceLinked="1"/>
        <c:majorTickMark val="out"/>
        <c:minorTickMark val="none"/>
        <c:tickLblPos val="nextTo"/>
        <c:crossAx val="379840376"/>
        <c:crosses val="autoZero"/>
        <c:auto val="0"/>
        <c:lblAlgn val="ctr"/>
        <c:lblOffset val="100"/>
        <c:noMultiLvlLbl val="0"/>
      </c:catAx>
      <c:valAx>
        <c:axId val="379840376"/>
        <c:scaling>
          <c:orientation val="minMax"/>
          <c:max val="500"/>
          <c:min val="0"/>
        </c:scaling>
        <c:delete val="0"/>
        <c:axPos val="r"/>
        <c:title>
          <c:tx>
            <c:rich>
              <a:bodyPr rot="0" vert="horz"/>
              <a:lstStyle/>
              <a:p>
                <a:pPr algn="ctr">
                  <a:defRPr/>
                </a:pPr>
                <a:r>
                  <a:rPr lang="es-ES"/>
                  <a:t>GWh</a:t>
                </a:r>
              </a:p>
            </c:rich>
          </c:tx>
          <c:layout>
            <c:manualLayout>
              <c:xMode val="edge"/>
              <c:yMode val="edge"/>
              <c:x val="0.88203740606295622"/>
              <c:y val="0.18751554451415497"/>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39984"/>
        <c:crosses val="max"/>
        <c:crossBetween val="between"/>
        <c:majorUnit val="100"/>
        <c:minorUnit val="40"/>
      </c:valAx>
      <c:spPr>
        <a:noFill/>
        <a:ln w="25400">
          <a:noFill/>
        </a:ln>
      </c:spPr>
    </c:plotArea>
    <c:legend>
      <c:legendPos val="r"/>
      <c:layout>
        <c:manualLayout>
          <c:xMode val="edge"/>
          <c:yMode val="edge"/>
          <c:x val="9.7872429394921592E-2"/>
          <c:y val="3.0303254492590647E-2"/>
          <c:w val="0.81063903477098098"/>
          <c:h val="0.1774904905994595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50172675783944E-2"/>
          <c:y val="8.0883124903504702E-2"/>
          <c:w val="0.84701174195330842"/>
          <c:h val="0.8161795584375483"/>
        </c:manualLayout>
      </c:layout>
      <c:barChart>
        <c:barDir val="col"/>
        <c:grouping val="clustered"/>
        <c:varyColors val="0"/>
        <c:ser>
          <c:idx val="1"/>
          <c:order val="0"/>
          <c:tx>
            <c:v>Energía mensual 2016</c:v>
          </c:tx>
          <c:spPr>
            <a:solidFill>
              <a:srgbClr val="0070C0"/>
            </a:solidFill>
            <a:ln w="25400">
              <a:noFill/>
            </a:ln>
          </c:spPr>
          <c:invertIfNegative val="0"/>
          <c:cat>
            <c:strRef>
              <c:f>'Data 2'!$B$703:$B$714</c:f>
              <c:strCache>
                <c:ptCount val="12"/>
                <c:pt idx="2">
                  <c:v>E</c:v>
                </c:pt>
                <c:pt idx="3">
                  <c:v>F</c:v>
                </c:pt>
                <c:pt idx="4">
                  <c:v>M</c:v>
                </c:pt>
                <c:pt idx="5">
                  <c:v>A</c:v>
                </c:pt>
                <c:pt idx="6">
                  <c:v>M</c:v>
                </c:pt>
                <c:pt idx="7">
                  <c:v>J</c:v>
                </c:pt>
                <c:pt idx="8">
                  <c:v>J</c:v>
                </c:pt>
                <c:pt idx="9">
                  <c:v>A</c:v>
                </c:pt>
                <c:pt idx="10">
                  <c:v>S</c:v>
                </c:pt>
                <c:pt idx="11">
                  <c:v>O</c:v>
                </c:pt>
              </c:strCache>
            </c:strRef>
          </c:cat>
          <c:val>
            <c:numRef>
              <c:f>'Data 2'!$D$705:$D$716</c:f>
              <c:numCache>
                <c:formatCode>#,##0\ \ \ \ \ \ \ \ \ \ \ \ \ _)</c:formatCode>
                <c:ptCount val="12"/>
                <c:pt idx="0">
                  <c:v>47.6755</c:v>
                </c:pt>
                <c:pt idx="1">
                  <c:v>80.350200000000001</c:v>
                </c:pt>
                <c:pt idx="2">
                  <c:v>96.022899999999993</c:v>
                </c:pt>
                <c:pt idx="3">
                  <c:v>71.167600000000007</c:v>
                </c:pt>
                <c:pt idx="4">
                  <c:v>37.680099999999996</c:v>
                </c:pt>
                <c:pt idx="5">
                  <c:v>32.434800000000003</c:v>
                </c:pt>
                <c:pt idx="6">
                  <c:v>45.338099999999997</c:v>
                </c:pt>
                <c:pt idx="7">
                  <c:v>92.934699999999992</c:v>
                </c:pt>
                <c:pt idx="8">
                  <c:v>106.8253</c:v>
                </c:pt>
                <c:pt idx="9">
                  <c:v>68.127100000000013</c:v>
                </c:pt>
                <c:pt idx="10">
                  <c:v>62.2879</c:v>
                </c:pt>
                <c:pt idx="11">
                  <c:v>125.6139</c:v>
                </c:pt>
              </c:numCache>
            </c:numRef>
          </c:val>
          <c:extLst>
            <c:ext xmlns:c16="http://schemas.microsoft.com/office/drawing/2014/chart" uri="{C3380CC4-5D6E-409C-BE32-E72D297353CC}">
              <c16:uniqueId val="{00000000-C13F-490A-ACCC-930438A5FD5A}"/>
            </c:ext>
          </c:extLst>
        </c:ser>
        <c:ser>
          <c:idx val="2"/>
          <c:order val="2"/>
          <c:tx>
            <c:v>Energía mensual 2017</c:v>
          </c:tx>
          <c:spPr>
            <a:solidFill>
              <a:srgbClr val="92D050"/>
            </a:solidFill>
            <a:ln w="25400">
              <a:noFill/>
            </a:ln>
          </c:spPr>
          <c:invertIfNegative val="0"/>
          <c:cat>
            <c:strRef>
              <c:f>'Data 2'!$B$703:$B$714</c:f>
              <c:strCache>
                <c:ptCount val="12"/>
                <c:pt idx="2">
                  <c:v>E</c:v>
                </c:pt>
                <c:pt idx="3">
                  <c:v>F</c:v>
                </c:pt>
                <c:pt idx="4">
                  <c:v>M</c:v>
                </c:pt>
                <c:pt idx="5">
                  <c:v>A</c:v>
                </c:pt>
                <c:pt idx="6">
                  <c:v>M</c:v>
                </c:pt>
                <c:pt idx="7">
                  <c:v>J</c:v>
                </c:pt>
                <c:pt idx="8">
                  <c:v>J</c:v>
                </c:pt>
                <c:pt idx="9">
                  <c:v>A</c:v>
                </c:pt>
                <c:pt idx="10">
                  <c:v>S</c:v>
                </c:pt>
                <c:pt idx="11">
                  <c:v>O</c:v>
                </c:pt>
              </c:strCache>
            </c:strRef>
          </c:cat>
          <c:val>
            <c:numRef>
              <c:f>'Data 2'!$F$705:$F$716</c:f>
              <c:numCache>
                <c:formatCode>#,##0\ \ \ \ \ \ \ \ \ \ \ \ \ _)</c:formatCode>
                <c:ptCount val="12"/>
                <c:pt idx="0">
                  <c:v>69.61</c:v>
                </c:pt>
                <c:pt idx="1">
                  <c:v>88.701800000000006</c:v>
                </c:pt>
                <c:pt idx="2">
                  <c:v>91.164699999999996</c:v>
                </c:pt>
                <c:pt idx="3">
                  <c:v>111.193</c:v>
                </c:pt>
                <c:pt idx="4">
                  <c:v>72.427999999999997</c:v>
                </c:pt>
                <c:pt idx="5">
                  <c:v>41.43</c:v>
                </c:pt>
                <c:pt idx="6">
                  <c:v>40.813000000000002</c:v>
                </c:pt>
                <c:pt idx="7">
                  <c:v>107.139</c:v>
                </c:pt>
                <c:pt idx="8">
                  <c:v>76.132000000000005</c:v>
                </c:pt>
                <c:pt idx="9">
                  <c:v>57.134</c:v>
                </c:pt>
                <c:pt idx="10">
                  <c:v>81.762</c:v>
                </c:pt>
                <c:pt idx="11">
                  <c:v>34.009</c:v>
                </c:pt>
              </c:numCache>
            </c:numRef>
          </c:val>
          <c:extLst>
            <c:ext xmlns:c16="http://schemas.microsoft.com/office/drawing/2014/chart" uri="{C3380CC4-5D6E-409C-BE32-E72D297353CC}">
              <c16:uniqueId val="{00000001-C13F-490A-ACCC-930438A5FD5A}"/>
            </c:ext>
          </c:extLst>
        </c:ser>
        <c:dLbls>
          <c:showLegendKey val="0"/>
          <c:showVal val="0"/>
          <c:showCatName val="0"/>
          <c:showSerName val="0"/>
          <c:showPercent val="0"/>
          <c:showBubbleSize val="0"/>
        </c:dLbls>
        <c:gapWidth val="150"/>
        <c:axId val="379841944"/>
        <c:axId val="379842336"/>
      </c:barChart>
      <c:lineChart>
        <c:grouping val="standard"/>
        <c:varyColors val="0"/>
        <c:ser>
          <c:idx val="0"/>
          <c:order val="1"/>
          <c:tx>
            <c:v>Precio mensual medio 2016</c:v>
          </c:tx>
          <c:spPr>
            <a:ln w="25400">
              <a:solidFill>
                <a:srgbClr val="BB0000"/>
              </a:solidFill>
              <a:prstDash val="solid"/>
            </a:ln>
          </c:spPr>
          <c:marker>
            <c:symbol val="none"/>
          </c:marker>
          <c:cat>
            <c:strRef>
              <c:f>'Data 2'!$B$705:$B$716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2'!$E$705:$E$716</c:f>
              <c:numCache>
                <c:formatCode>#,##0.00</c:formatCode>
                <c:ptCount val="12"/>
                <c:pt idx="0">
                  <c:v>49.467322209499997</c:v>
                </c:pt>
                <c:pt idx="1">
                  <c:v>45.871441265900003</c:v>
                </c:pt>
                <c:pt idx="2">
                  <c:v>38.2467480153</c:v>
                </c:pt>
                <c:pt idx="3">
                  <c:v>37.022777640400001</c:v>
                </c:pt>
                <c:pt idx="4">
                  <c:v>32.9582471915</c:v>
                </c:pt>
                <c:pt idx="5">
                  <c:v>37.799937104599998</c:v>
                </c:pt>
                <c:pt idx="6">
                  <c:v>39.463804835200001</c:v>
                </c:pt>
                <c:pt idx="7">
                  <c:v>33.998526922700002</c:v>
                </c:pt>
                <c:pt idx="8">
                  <c:v>29.2391219121</c:v>
                </c:pt>
                <c:pt idx="9">
                  <c:v>31.411177049999999</c:v>
                </c:pt>
                <c:pt idx="10">
                  <c:v>22.723224253800002</c:v>
                </c:pt>
                <c:pt idx="11">
                  <c:v>14.034865488599999</c:v>
                </c:pt>
              </c:numCache>
            </c:numRef>
          </c:val>
          <c:smooth val="0"/>
          <c:extLst>
            <c:ext xmlns:c16="http://schemas.microsoft.com/office/drawing/2014/chart" uri="{C3380CC4-5D6E-409C-BE32-E72D297353CC}">
              <c16:uniqueId val="{00000002-C13F-490A-ACCC-930438A5FD5A}"/>
            </c:ext>
          </c:extLst>
        </c:ser>
        <c:ser>
          <c:idx val="3"/>
          <c:order val="3"/>
          <c:tx>
            <c:v>Precio mensual medio 2017</c:v>
          </c:tx>
          <c:spPr>
            <a:ln w="25400">
              <a:solidFill>
                <a:srgbClr val="7030A0"/>
              </a:solidFill>
              <a:prstDash val="solid"/>
            </a:ln>
          </c:spPr>
          <c:marker>
            <c:symbol val="none"/>
          </c:marker>
          <c:cat>
            <c:strRef>
              <c:f>'Data 2'!$B$705:$B$716</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2'!$G$705:$G$716</c:f>
              <c:numCache>
                <c:formatCode>#,##0.00</c:formatCode>
                <c:ptCount val="12"/>
                <c:pt idx="0">
                  <c:v>31.320116362591602</c:v>
                </c:pt>
                <c:pt idx="1">
                  <c:v>25.3942151681251</c:v>
                </c:pt>
                <c:pt idx="2">
                  <c:v>15.5006945670857</c:v>
                </c:pt>
                <c:pt idx="3">
                  <c:v>8.1598146466054509</c:v>
                </c:pt>
                <c:pt idx="4">
                  <c:v>10.9631942066604</c:v>
                </c:pt>
                <c:pt idx="5">
                  <c:v>18.253909968621802</c:v>
                </c:pt>
                <c:pt idx="6">
                  <c:v>27.003162227721599</c:v>
                </c:pt>
                <c:pt idx="7">
                  <c:v>24.476408684046</c:v>
                </c:pt>
                <c:pt idx="8">
                  <c:v>28.429954027215899</c:v>
                </c:pt>
                <c:pt idx="9">
                  <c:v>15.1702938705499</c:v>
                </c:pt>
                <c:pt idx="10">
                  <c:v>35.176184780215699</c:v>
                </c:pt>
                <c:pt idx="11">
                  <c:v>37.4820488694169</c:v>
                </c:pt>
              </c:numCache>
            </c:numRef>
          </c:val>
          <c:smooth val="0"/>
          <c:extLst>
            <c:ext xmlns:c16="http://schemas.microsoft.com/office/drawing/2014/chart" uri="{C3380CC4-5D6E-409C-BE32-E72D297353CC}">
              <c16:uniqueId val="{00000003-C13F-490A-ACCC-930438A5FD5A}"/>
            </c:ext>
          </c:extLst>
        </c:ser>
        <c:dLbls>
          <c:showLegendKey val="0"/>
          <c:showVal val="0"/>
          <c:showCatName val="0"/>
          <c:showSerName val="0"/>
          <c:showPercent val="0"/>
          <c:showBubbleSize val="0"/>
        </c:dLbls>
        <c:marker val="1"/>
        <c:smooth val="0"/>
        <c:axId val="379841160"/>
        <c:axId val="379841552"/>
      </c:lineChart>
      <c:catAx>
        <c:axId val="379841160"/>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9841552"/>
        <c:crosses val="autoZero"/>
        <c:auto val="0"/>
        <c:lblAlgn val="ctr"/>
        <c:lblOffset val="100"/>
        <c:tickMarkSkip val="1"/>
        <c:noMultiLvlLbl val="0"/>
      </c:catAx>
      <c:valAx>
        <c:axId val="379841552"/>
        <c:scaling>
          <c:orientation val="maxMin"/>
          <c:max val="1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41160"/>
        <c:crosses val="autoZero"/>
        <c:crossBetween val="between"/>
        <c:majorUnit val="20"/>
      </c:valAx>
      <c:catAx>
        <c:axId val="379841944"/>
        <c:scaling>
          <c:orientation val="minMax"/>
        </c:scaling>
        <c:delete val="1"/>
        <c:axPos val="t"/>
        <c:numFmt formatCode="General" sourceLinked="1"/>
        <c:majorTickMark val="out"/>
        <c:minorTickMark val="none"/>
        <c:tickLblPos val="nextTo"/>
        <c:crossAx val="379842336"/>
        <c:crosses val="autoZero"/>
        <c:auto val="0"/>
        <c:lblAlgn val="ctr"/>
        <c:lblOffset val="100"/>
        <c:noMultiLvlLbl val="0"/>
      </c:catAx>
      <c:valAx>
        <c:axId val="379842336"/>
        <c:scaling>
          <c:orientation val="maxMin"/>
          <c:max val="500"/>
        </c:scaling>
        <c:delete val="0"/>
        <c:axPos val="r"/>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41944"/>
        <c:crosses val="max"/>
        <c:crossBetween val="between"/>
        <c:majorUnit val="100"/>
        <c:minorUnit val="4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7624948780137E-2"/>
          <c:y val="0.30645322188561586"/>
          <c:w val="0.8514884215422438"/>
          <c:h val="0.52688448675070754"/>
        </c:manualLayout>
      </c:layout>
      <c:barChart>
        <c:barDir val="col"/>
        <c:grouping val="stacked"/>
        <c:varyColors val="0"/>
        <c:ser>
          <c:idx val="1"/>
          <c:order val="0"/>
          <c:tx>
            <c:strRef>
              <c:f>'Data 2'!$D$212</c:f>
              <c:strCache>
                <c:ptCount val="1"/>
                <c:pt idx="0">
                  <c:v>Asignación SEPE</c:v>
                </c:pt>
              </c:strCache>
            </c:strRef>
          </c:tx>
          <c:spPr>
            <a:solidFill>
              <a:srgbClr val="0070C0"/>
            </a:solidFill>
            <a:ln w="25400">
              <a:noFill/>
            </a:ln>
          </c:spPr>
          <c:invertIfNegative val="0"/>
          <c:cat>
            <c:strRef>
              <c:f>'Data 2'!$A$213:$B$224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2'!$D$213:$D$224</c:f>
              <c:numCache>
                <c:formatCode>#,##0</c:formatCode>
                <c:ptCount val="12"/>
                <c:pt idx="0">
                  <c:v>2686.9790000000003</c:v>
                </c:pt>
                <c:pt idx="1">
                  <c:v>1196.586</c:v>
                </c:pt>
                <c:pt idx="2">
                  <c:v>888.79399999999998</c:v>
                </c:pt>
                <c:pt idx="3">
                  <c:v>961.11</c:v>
                </c:pt>
                <c:pt idx="4">
                  <c:v>1285.08</c:v>
                </c:pt>
                <c:pt idx="5">
                  <c:v>3110.78</c:v>
                </c:pt>
                <c:pt idx="6">
                  <c:v>3233.14</c:v>
                </c:pt>
                <c:pt idx="7">
                  <c:v>2057.58</c:v>
                </c:pt>
                <c:pt idx="8">
                  <c:v>1498.24</c:v>
                </c:pt>
                <c:pt idx="9">
                  <c:v>1892.2239999999999</c:v>
                </c:pt>
                <c:pt idx="10">
                  <c:v>1541.9370000000001</c:v>
                </c:pt>
                <c:pt idx="11">
                  <c:v>2004.4</c:v>
                </c:pt>
              </c:numCache>
            </c:numRef>
          </c:val>
          <c:extLst>
            <c:ext xmlns:c16="http://schemas.microsoft.com/office/drawing/2014/chart" uri="{C3380CC4-5D6E-409C-BE32-E72D297353CC}">
              <c16:uniqueId val="{00000000-3991-4823-AD25-3740D689AC20}"/>
            </c:ext>
          </c:extLst>
        </c:ser>
        <c:ser>
          <c:idx val="0"/>
          <c:order val="1"/>
          <c:tx>
            <c:strRef>
              <c:f>'Data 2'!$E$212</c:f>
              <c:strCache>
                <c:ptCount val="1"/>
                <c:pt idx="0">
                  <c:v>Asignación Francia</c:v>
                </c:pt>
              </c:strCache>
            </c:strRef>
          </c:tx>
          <c:spPr>
            <a:solidFill>
              <a:srgbClr val="92D050"/>
            </a:solidFill>
            <a:ln w="25400">
              <a:noFill/>
              <a:prstDash val="solid"/>
            </a:ln>
          </c:spPr>
          <c:invertIfNegative val="0"/>
          <c:cat>
            <c:strRef>
              <c:f>'Data 2'!$A$213:$B$224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2'!$E$213:$E$224</c:f>
              <c:numCache>
                <c:formatCode>#,##0</c:formatCode>
                <c:ptCount val="12"/>
                <c:pt idx="0">
                  <c:v>0</c:v>
                </c:pt>
                <c:pt idx="1">
                  <c:v>0</c:v>
                </c:pt>
                <c:pt idx="2">
                  <c:v>0</c:v>
                </c:pt>
                <c:pt idx="3">
                  <c:v>0</c:v>
                </c:pt>
                <c:pt idx="4">
                  <c:v>0</c:v>
                </c:pt>
                <c:pt idx="5">
                  <c:v>0</c:v>
                </c:pt>
                <c:pt idx="6">
                  <c:v>0</c:v>
                </c:pt>
                <c:pt idx="7">
                  <c:v>0</c:v>
                </c:pt>
                <c:pt idx="8">
                  <c:v>0</c:v>
                </c:pt>
                <c:pt idx="9">
                  <c:v>30.565000000000001</c:v>
                </c:pt>
                <c:pt idx="10">
                  <c:v>10.71</c:v>
                </c:pt>
                <c:pt idx="11">
                  <c:v>26.47</c:v>
                </c:pt>
              </c:numCache>
            </c:numRef>
          </c:val>
          <c:extLst>
            <c:ext xmlns:c16="http://schemas.microsoft.com/office/drawing/2014/chart" uri="{C3380CC4-5D6E-409C-BE32-E72D297353CC}">
              <c16:uniqueId val="{00000002-3991-4823-AD25-3740D689AC20}"/>
            </c:ext>
          </c:extLst>
        </c:ser>
        <c:ser>
          <c:idx val="2"/>
          <c:order val="2"/>
          <c:tx>
            <c:strRef>
              <c:f>'Data 2'!$F$212</c:f>
              <c:strCache>
                <c:ptCount val="1"/>
                <c:pt idx="0">
                  <c:v>Asignación Portugal</c:v>
                </c:pt>
              </c:strCache>
            </c:strRef>
          </c:tx>
          <c:spPr>
            <a:solidFill>
              <a:srgbClr val="FF9933"/>
            </a:solidFill>
            <a:ln w="25400">
              <a:noFill/>
            </a:ln>
          </c:spPr>
          <c:invertIfNegative val="0"/>
          <c:cat>
            <c:strRef>
              <c:f>'Data 2'!$A$213:$B$224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2'!$F$213:$F$224</c:f>
              <c:numCache>
                <c:formatCode>#,##0</c:formatCode>
                <c:ptCount val="12"/>
                <c:pt idx="0">
                  <c:v>0</c:v>
                </c:pt>
                <c:pt idx="1">
                  <c:v>0</c:v>
                </c:pt>
                <c:pt idx="2">
                  <c:v>0</c:v>
                </c:pt>
                <c:pt idx="3">
                  <c:v>0</c:v>
                </c:pt>
                <c:pt idx="4">
                  <c:v>0</c:v>
                </c:pt>
                <c:pt idx="5">
                  <c:v>0</c:v>
                </c:pt>
                <c:pt idx="6">
                  <c:v>0</c:v>
                </c:pt>
                <c:pt idx="7">
                  <c:v>0</c:v>
                </c:pt>
                <c:pt idx="8">
                  <c:v>8.75</c:v>
                </c:pt>
                <c:pt idx="9">
                  <c:v>276.06599999999997</c:v>
                </c:pt>
                <c:pt idx="10">
                  <c:v>376.54199999999997</c:v>
                </c:pt>
                <c:pt idx="11">
                  <c:v>181.65</c:v>
                </c:pt>
              </c:numCache>
            </c:numRef>
          </c:val>
          <c:extLst>
            <c:ext xmlns:c16="http://schemas.microsoft.com/office/drawing/2014/chart" uri="{C3380CC4-5D6E-409C-BE32-E72D297353CC}">
              <c16:uniqueId val="{00000001-3991-4823-AD25-3740D689AC20}"/>
            </c:ext>
          </c:extLst>
        </c:ser>
        <c:dLbls>
          <c:showLegendKey val="0"/>
          <c:showVal val="0"/>
          <c:showCatName val="0"/>
          <c:showSerName val="0"/>
          <c:showPercent val="0"/>
          <c:showBubbleSize val="0"/>
        </c:dLbls>
        <c:gapWidth val="150"/>
        <c:overlap val="100"/>
        <c:axId val="379834104"/>
        <c:axId val="379834496"/>
      </c:barChart>
      <c:lineChart>
        <c:grouping val="standard"/>
        <c:varyColors val="0"/>
        <c:ser>
          <c:idx val="3"/>
          <c:order val="3"/>
          <c:tx>
            <c:strRef>
              <c:f>'Data 2'!$G$212</c:f>
              <c:strCache>
                <c:ptCount val="1"/>
                <c:pt idx="0">
                  <c:v>Necesidades cubiertas</c:v>
                </c:pt>
              </c:strCache>
            </c:strRef>
          </c:tx>
          <c:spPr>
            <a:ln w="25400">
              <a:solidFill>
                <a:srgbClr val="7030A0"/>
              </a:solidFill>
              <a:prstDash val="solid"/>
            </a:ln>
          </c:spPr>
          <c:marker>
            <c:symbol val="none"/>
          </c:marker>
          <c:cat>
            <c:strRef>
              <c:f>'Data 2'!$A$213:$B$224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2'!$G$213:$G$224</c:f>
              <c:numCache>
                <c:formatCode>#,##0</c:formatCode>
                <c:ptCount val="12"/>
                <c:pt idx="0">
                  <c:v>2686.9790000000003</c:v>
                </c:pt>
                <c:pt idx="1">
                  <c:v>1196.586</c:v>
                </c:pt>
                <c:pt idx="2">
                  <c:v>880.85399999999993</c:v>
                </c:pt>
                <c:pt idx="3">
                  <c:v>939.04</c:v>
                </c:pt>
                <c:pt idx="4">
                  <c:v>1263.3599999999999</c:v>
                </c:pt>
                <c:pt idx="5">
                  <c:v>3099.99</c:v>
                </c:pt>
                <c:pt idx="6">
                  <c:v>3219.13</c:v>
                </c:pt>
                <c:pt idx="7">
                  <c:v>2021.72</c:v>
                </c:pt>
                <c:pt idx="8">
                  <c:v>1398.18</c:v>
                </c:pt>
                <c:pt idx="9">
                  <c:v>1740.17</c:v>
                </c:pt>
                <c:pt idx="10">
                  <c:v>1303.4589999999998</c:v>
                </c:pt>
                <c:pt idx="11">
                  <c:v>1324.03</c:v>
                </c:pt>
              </c:numCache>
            </c:numRef>
          </c:val>
          <c:smooth val="0"/>
          <c:extLst>
            <c:ext xmlns:c16="http://schemas.microsoft.com/office/drawing/2014/chart" uri="{C3380CC4-5D6E-409C-BE32-E72D297353CC}">
              <c16:uniqueId val="{00000003-3991-4823-AD25-3740D689AC20}"/>
            </c:ext>
          </c:extLst>
        </c:ser>
        <c:dLbls>
          <c:showLegendKey val="0"/>
          <c:showVal val="0"/>
          <c:showCatName val="0"/>
          <c:showSerName val="0"/>
          <c:showPercent val="0"/>
          <c:showBubbleSize val="0"/>
        </c:dLbls>
        <c:marker val="1"/>
        <c:smooth val="0"/>
        <c:axId val="379834104"/>
        <c:axId val="379834496"/>
      </c:lineChart>
      <c:catAx>
        <c:axId val="379834104"/>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9834496"/>
        <c:crosses val="autoZero"/>
        <c:auto val="0"/>
        <c:lblAlgn val="ctr"/>
        <c:lblOffset val="100"/>
        <c:tickLblSkip val="1"/>
        <c:tickMarkSkip val="1"/>
        <c:noMultiLvlLbl val="0"/>
      </c:catAx>
      <c:valAx>
        <c:axId val="379834496"/>
        <c:scaling>
          <c:orientation val="minMax"/>
          <c:max val="3500"/>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GWh</a:t>
                </a:r>
              </a:p>
            </c:rich>
          </c:tx>
          <c:layout>
            <c:manualLayout>
              <c:xMode val="edge"/>
              <c:yMode val="edge"/>
              <c:x val="7.4217186266350849E-2"/>
              <c:y val="0.19378376090085511"/>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34104"/>
        <c:crosses val="autoZero"/>
        <c:crossBetween val="between"/>
        <c:majorUnit val="500"/>
      </c:valAx>
      <c:spPr>
        <a:noFill/>
        <a:ln w="25400">
          <a:noFill/>
        </a:ln>
      </c:spPr>
    </c:plotArea>
    <c:legend>
      <c:legendPos val="r"/>
      <c:layout>
        <c:manualLayout>
          <c:xMode val="edge"/>
          <c:yMode val="edge"/>
          <c:x val="8.5955949185444205E-2"/>
          <c:y val="3.6636495569067659E-2"/>
          <c:w val="0.81751139066557754"/>
          <c:h val="0.1348509382404012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69608013961373E-2"/>
          <c:y val="9.4735033120859888E-2"/>
          <c:w val="0.85114500966620477"/>
          <c:h val="0.76347409698787649"/>
        </c:manualLayout>
      </c:layout>
      <c:barChart>
        <c:barDir val="col"/>
        <c:grouping val="stacked"/>
        <c:varyColors val="0"/>
        <c:ser>
          <c:idx val="1"/>
          <c:order val="0"/>
          <c:tx>
            <c:strRef>
              <c:f>'Data 2'!$H$212</c:f>
              <c:strCache>
                <c:ptCount val="1"/>
                <c:pt idx="0">
                  <c:v>Asignación SEPE</c:v>
                </c:pt>
              </c:strCache>
            </c:strRef>
          </c:tx>
          <c:spPr>
            <a:solidFill>
              <a:srgbClr val="0070C0"/>
            </a:solidFill>
            <a:ln w="25400">
              <a:noFill/>
            </a:ln>
          </c:spPr>
          <c:invertIfNegative val="0"/>
          <c:cat>
            <c:strRef>
              <c:f>'Data 2'!$B$213:$B$224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2'!$H$213:$H$224</c:f>
              <c:numCache>
                <c:formatCode>#,##0</c:formatCode>
                <c:ptCount val="12"/>
                <c:pt idx="0">
                  <c:v>696.1</c:v>
                </c:pt>
                <c:pt idx="1">
                  <c:v>887.01800000000003</c:v>
                </c:pt>
                <c:pt idx="2">
                  <c:v>919.58699999999999</c:v>
                </c:pt>
                <c:pt idx="3">
                  <c:v>1134</c:v>
                </c:pt>
                <c:pt idx="4">
                  <c:v>746</c:v>
                </c:pt>
                <c:pt idx="5">
                  <c:v>425.09</c:v>
                </c:pt>
                <c:pt idx="6">
                  <c:v>422.14</c:v>
                </c:pt>
                <c:pt idx="7">
                  <c:v>1107.25</c:v>
                </c:pt>
                <c:pt idx="8">
                  <c:v>865.76</c:v>
                </c:pt>
                <c:pt idx="9">
                  <c:v>687.904</c:v>
                </c:pt>
                <c:pt idx="10">
                  <c:v>906.30899999999997</c:v>
                </c:pt>
                <c:pt idx="11">
                  <c:v>546.74400000000003</c:v>
                </c:pt>
              </c:numCache>
            </c:numRef>
          </c:val>
          <c:extLst>
            <c:ext xmlns:c16="http://schemas.microsoft.com/office/drawing/2014/chart" uri="{C3380CC4-5D6E-409C-BE32-E72D297353CC}">
              <c16:uniqueId val="{00000000-C881-43F1-B9A2-D27949223659}"/>
            </c:ext>
          </c:extLst>
        </c:ser>
        <c:ser>
          <c:idx val="0"/>
          <c:order val="1"/>
          <c:tx>
            <c:strRef>
              <c:f>'Data 2'!$I$212</c:f>
              <c:strCache>
                <c:ptCount val="1"/>
                <c:pt idx="0">
                  <c:v>Asignación Francia</c:v>
                </c:pt>
              </c:strCache>
            </c:strRef>
          </c:tx>
          <c:spPr>
            <a:solidFill>
              <a:srgbClr val="92D050"/>
            </a:solidFill>
            <a:ln w="25400">
              <a:noFill/>
              <a:prstDash val="solid"/>
            </a:ln>
          </c:spPr>
          <c:invertIfNegative val="0"/>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2'!$I$213:$I$224</c:f>
              <c:numCache>
                <c:formatCode>#,##0</c:formatCode>
                <c:ptCount val="12"/>
                <c:pt idx="0">
                  <c:v>0</c:v>
                </c:pt>
                <c:pt idx="1">
                  <c:v>0</c:v>
                </c:pt>
                <c:pt idx="2">
                  <c:v>0</c:v>
                </c:pt>
                <c:pt idx="3">
                  <c:v>0</c:v>
                </c:pt>
                <c:pt idx="4">
                  <c:v>0</c:v>
                </c:pt>
                <c:pt idx="5">
                  <c:v>0</c:v>
                </c:pt>
                <c:pt idx="6">
                  <c:v>0</c:v>
                </c:pt>
                <c:pt idx="7">
                  <c:v>0</c:v>
                </c:pt>
                <c:pt idx="8">
                  <c:v>0</c:v>
                </c:pt>
                <c:pt idx="9">
                  <c:v>4.7810000000000006</c:v>
                </c:pt>
                <c:pt idx="10">
                  <c:v>35.130000000000003</c:v>
                </c:pt>
                <c:pt idx="11">
                  <c:v>18.823</c:v>
                </c:pt>
              </c:numCache>
            </c:numRef>
          </c:val>
          <c:extLst>
            <c:ext xmlns:c16="http://schemas.microsoft.com/office/drawing/2014/chart" uri="{C3380CC4-5D6E-409C-BE32-E72D297353CC}">
              <c16:uniqueId val="{00000002-C881-43F1-B9A2-D27949223659}"/>
            </c:ext>
          </c:extLst>
        </c:ser>
        <c:ser>
          <c:idx val="2"/>
          <c:order val="2"/>
          <c:tx>
            <c:strRef>
              <c:f>'Data 2'!$J$212</c:f>
              <c:strCache>
                <c:ptCount val="1"/>
                <c:pt idx="0">
                  <c:v>Asignación Portugal</c:v>
                </c:pt>
              </c:strCache>
            </c:strRef>
          </c:tx>
          <c:spPr>
            <a:solidFill>
              <a:srgbClr val="FF9933"/>
            </a:solidFill>
            <a:ln w="25400">
              <a:noFill/>
            </a:ln>
          </c:spPr>
          <c:invertIfNegative val="0"/>
          <c:cat>
            <c:strRef>
              <c:f>'Data 2'!$B$213:$B$224</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2'!$J$213:$J$224</c:f>
              <c:numCache>
                <c:formatCode>#,##0</c:formatCode>
                <c:ptCount val="12"/>
                <c:pt idx="0">
                  <c:v>0</c:v>
                </c:pt>
                <c:pt idx="1">
                  <c:v>0</c:v>
                </c:pt>
                <c:pt idx="2">
                  <c:v>0</c:v>
                </c:pt>
                <c:pt idx="3">
                  <c:v>0</c:v>
                </c:pt>
                <c:pt idx="4">
                  <c:v>0</c:v>
                </c:pt>
                <c:pt idx="5">
                  <c:v>0</c:v>
                </c:pt>
                <c:pt idx="6">
                  <c:v>0</c:v>
                </c:pt>
                <c:pt idx="7">
                  <c:v>0</c:v>
                </c:pt>
                <c:pt idx="8">
                  <c:v>4.37</c:v>
                </c:pt>
                <c:pt idx="9">
                  <c:v>337.5</c:v>
                </c:pt>
                <c:pt idx="10">
                  <c:v>504.71</c:v>
                </c:pt>
                <c:pt idx="11">
                  <c:v>661.13300000000004</c:v>
                </c:pt>
              </c:numCache>
            </c:numRef>
          </c:val>
          <c:extLst>
            <c:ext xmlns:c16="http://schemas.microsoft.com/office/drawing/2014/chart" uri="{C3380CC4-5D6E-409C-BE32-E72D297353CC}">
              <c16:uniqueId val="{00000001-C881-43F1-B9A2-D27949223659}"/>
            </c:ext>
          </c:extLst>
        </c:ser>
        <c:dLbls>
          <c:showLegendKey val="0"/>
          <c:showVal val="0"/>
          <c:showCatName val="0"/>
          <c:showSerName val="0"/>
          <c:showPercent val="0"/>
          <c:showBubbleSize val="0"/>
        </c:dLbls>
        <c:gapWidth val="150"/>
        <c:overlap val="100"/>
        <c:axId val="379836456"/>
        <c:axId val="379836848"/>
      </c:barChart>
      <c:lineChart>
        <c:grouping val="standard"/>
        <c:varyColors val="0"/>
        <c:ser>
          <c:idx val="3"/>
          <c:order val="3"/>
          <c:tx>
            <c:strRef>
              <c:f>'Data 2'!$K$212</c:f>
              <c:strCache>
                <c:ptCount val="1"/>
                <c:pt idx="0">
                  <c:v>Necesidades cubiertas</c:v>
                </c:pt>
              </c:strCache>
            </c:strRef>
          </c:tx>
          <c:spPr>
            <a:ln w="25400">
              <a:solidFill>
                <a:srgbClr val="7030A0"/>
              </a:solidFill>
              <a:prstDash val="solid"/>
            </a:ln>
          </c:spPr>
          <c:marker>
            <c:symbol val="none"/>
          </c:marker>
          <c:cat>
            <c:strRef>
              <c:f>'Data 2'!$B$670:$B$681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2'!$K$213:$K$224</c:f>
              <c:numCache>
                <c:formatCode>#,##0</c:formatCode>
                <c:ptCount val="12"/>
                <c:pt idx="0">
                  <c:v>696.1</c:v>
                </c:pt>
                <c:pt idx="1">
                  <c:v>887.01800000000003</c:v>
                </c:pt>
                <c:pt idx="2">
                  <c:v>911.64699999999993</c:v>
                </c:pt>
                <c:pt idx="3">
                  <c:v>1111.93</c:v>
                </c:pt>
                <c:pt idx="4">
                  <c:v>724.28</c:v>
                </c:pt>
                <c:pt idx="5">
                  <c:v>414.3</c:v>
                </c:pt>
                <c:pt idx="6">
                  <c:v>408.13</c:v>
                </c:pt>
                <c:pt idx="7">
                  <c:v>1071.3900000000001</c:v>
                </c:pt>
                <c:pt idx="8">
                  <c:v>761.32</c:v>
                </c:pt>
                <c:pt idx="9">
                  <c:v>571.34</c:v>
                </c:pt>
                <c:pt idx="10">
                  <c:v>817.62</c:v>
                </c:pt>
                <c:pt idx="11">
                  <c:v>340.09</c:v>
                </c:pt>
              </c:numCache>
            </c:numRef>
          </c:val>
          <c:smooth val="0"/>
          <c:extLst>
            <c:ext xmlns:c16="http://schemas.microsoft.com/office/drawing/2014/chart" uri="{C3380CC4-5D6E-409C-BE32-E72D297353CC}">
              <c16:uniqueId val="{00000003-C881-43F1-B9A2-D27949223659}"/>
            </c:ext>
          </c:extLst>
        </c:ser>
        <c:dLbls>
          <c:showLegendKey val="0"/>
          <c:showVal val="0"/>
          <c:showCatName val="0"/>
          <c:showSerName val="0"/>
          <c:showPercent val="0"/>
          <c:showBubbleSize val="0"/>
        </c:dLbls>
        <c:marker val="1"/>
        <c:smooth val="0"/>
        <c:axId val="379836456"/>
        <c:axId val="379836848"/>
      </c:lineChart>
      <c:catAx>
        <c:axId val="379836456"/>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79836848"/>
        <c:crosses val="autoZero"/>
        <c:auto val="0"/>
        <c:lblAlgn val="ctr"/>
        <c:lblOffset val="100"/>
        <c:tickMarkSkip val="1"/>
        <c:noMultiLvlLbl val="0"/>
      </c:catAx>
      <c:valAx>
        <c:axId val="379836848"/>
        <c:scaling>
          <c:orientation val="maxMin"/>
          <c:max val="350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79836456"/>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99744663578499E-2"/>
          <c:y val="0.30645322188561586"/>
          <c:w val="0.84374508045428487"/>
          <c:h val="0.52688448675070754"/>
        </c:manualLayout>
      </c:layout>
      <c:barChart>
        <c:barDir val="col"/>
        <c:grouping val="clustered"/>
        <c:varyColors val="0"/>
        <c:ser>
          <c:idx val="1"/>
          <c:order val="0"/>
          <c:tx>
            <c:v>Energía mensual 2019</c:v>
          </c:tx>
          <c:spPr>
            <a:solidFill>
              <a:srgbClr val="0070C0"/>
            </a:solidFill>
            <a:ln w="25400">
              <a:noFill/>
            </a:ln>
          </c:spPr>
          <c:invertIfNegative val="0"/>
          <c:cat>
            <c:strRef>
              <c:f>'Data 2'!$B$724:$B$735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2'!$D$724:$D$735</c:f>
              <c:numCache>
                <c:formatCode>#,##0\ \ \ \ \ \ \ \ \ \ \ \ \ _)</c:formatCode>
                <c:ptCount val="12"/>
                <c:pt idx="0">
                  <c:v>10.1286</c:v>
                </c:pt>
                <c:pt idx="1">
                  <c:v>1.3842000000000001</c:v>
                </c:pt>
                <c:pt idx="2">
                  <c:v>12.9643</c:v>
                </c:pt>
                <c:pt idx="3">
                  <c:v>14.1775</c:v>
                </c:pt>
                <c:pt idx="4">
                  <c:v>3.6581999999999999</c:v>
                </c:pt>
                <c:pt idx="5">
                  <c:v>1.9872000000000001</c:v>
                </c:pt>
                <c:pt idx="6">
                  <c:v>6.1177000000000001</c:v>
                </c:pt>
                <c:pt idx="7">
                  <c:v>3.9295999999999998</c:v>
                </c:pt>
                <c:pt idx="8">
                  <c:v>6.4071000000000007</c:v>
                </c:pt>
                <c:pt idx="9">
                  <c:v>7.2068999999999992</c:v>
                </c:pt>
                <c:pt idx="10">
                  <c:v>9.0764999999999993</c:v>
                </c:pt>
                <c:pt idx="11">
                  <c:v>24.089500000000001</c:v>
                </c:pt>
              </c:numCache>
            </c:numRef>
          </c:val>
          <c:extLst>
            <c:ext xmlns:c16="http://schemas.microsoft.com/office/drawing/2014/chart" uri="{C3380CC4-5D6E-409C-BE32-E72D297353CC}">
              <c16:uniqueId val="{00000000-79AE-41E5-A512-FCFE8B9C388A}"/>
            </c:ext>
          </c:extLst>
        </c:ser>
        <c:ser>
          <c:idx val="2"/>
          <c:order val="2"/>
          <c:tx>
            <c:v>Energía mensual 2020</c:v>
          </c:tx>
          <c:spPr>
            <a:solidFill>
              <a:srgbClr val="92D050"/>
            </a:solidFill>
            <a:ln w="25400">
              <a:noFill/>
            </a:ln>
          </c:spPr>
          <c:invertIfNegative val="0"/>
          <c:cat>
            <c:strRef>
              <c:f>'Data 2'!$B$724:$B$735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2'!$F$724:$F$735</c:f>
              <c:numCache>
                <c:formatCode>#,##0\ \ \ \ \ \ \ \ \ \ \ \ \ _)</c:formatCode>
                <c:ptCount val="12"/>
                <c:pt idx="0">
                  <c:v>40.218300000000006</c:v>
                </c:pt>
                <c:pt idx="1">
                  <c:v>11.937700000000001</c:v>
                </c:pt>
                <c:pt idx="2">
                  <c:v>33.165900000000001</c:v>
                </c:pt>
                <c:pt idx="3">
                  <c:v>13.054200000000002</c:v>
                </c:pt>
                <c:pt idx="4">
                  <c:v>15.7812</c:v>
                </c:pt>
                <c:pt idx="5">
                  <c:v>21.7821</c:v>
                </c:pt>
                <c:pt idx="6">
                  <c:v>16.256700000000002</c:v>
                </c:pt>
                <c:pt idx="7">
                  <c:v>67.635800000000003</c:v>
                </c:pt>
                <c:pt idx="8">
                  <c:v>141.1095</c:v>
                </c:pt>
                <c:pt idx="9">
                  <c:v>113.2133</c:v>
                </c:pt>
                <c:pt idx="10">
                  <c:v>125.95189999999999</c:v>
                </c:pt>
                <c:pt idx="11">
                  <c:v>128.14400000000001</c:v>
                </c:pt>
              </c:numCache>
            </c:numRef>
          </c:val>
          <c:extLst>
            <c:ext xmlns:c16="http://schemas.microsoft.com/office/drawing/2014/chart" uri="{C3380CC4-5D6E-409C-BE32-E72D297353CC}">
              <c16:uniqueId val="{00000001-79AE-41E5-A512-FCFE8B9C388A}"/>
            </c:ext>
          </c:extLst>
        </c:ser>
        <c:dLbls>
          <c:showLegendKey val="0"/>
          <c:showVal val="0"/>
          <c:showCatName val="0"/>
          <c:showSerName val="0"/>
          <c:showPercent val="0"/>
          <c:showBubbleSize val="0"/>
        </c:dLbls>
        <c:gapWidth val="150"/>
        <c:axId val="379844688"/>
        <c:axId val="380759240"/>
      </c:barChart>
      <c:lineChart>
        <c:grouping val="standard"/>
        <c:varyColors val="0"/>
        <c:ser>
          <c:idx val="0"/>
          <c:order val="1"/>
          <c:tx>
            <c:v>Precio mensual medio 2019</c:v>
          </c:tx>
          <c:spPr>
            <a:ln w="25400">
              <a:solidFill>
                <a:srgbClr val="BB0000"/>
              </a:solidFill>
              <a:prstDash val="solid"/>
            </a:ln>
          </c:spPr>
          <c:marker>
            <c:symbol val="none"/>
          </c:marker>
          <c:cat>
            <c:strRef>
              <c:f>'Data 2'!$B$724:$B$735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2'!$E$724:$E$735</c:f>
              <c:numCache>
                <c:formatCode>#,##0.00</c:formatCode>
                <c:ptCount val="12"/>
                <c:pt idx="0">
                  <c:v>117.3412444012</c:v>
                </c:pt>
                <c:pt idx="1">
                  <c:v>79.159142945499994</c:v>
                </c:pt>
                <c:pt idx="2">
                  <c:v>98.194326218</c:v>
                </c:pt>
                <c:pt idx="3">
                  <c:v>92.815891433100006</c:v>
                </c:pt>
                <c:pt idx="4">
                  <c:v>111.090493873</c:v>
                </c:pt>
                <c:pt idx="5">
                  <c:v>72.185814210999993</c:v>
                </c:pt>
                <c:pt idx="6">
                  <c:v>94.845678330300004</c:v>
                </c:pt>
                <c:pt idx="7">
                  <c:v>66.990325158800005</c:v>
                </c:pt>
                <c:pt idx="8">
                  <c:v>77.680843127200006</c:v>
                </c:pt>
                <c:pt idx="9">
                  <c:v>117.5647471147</c:v>
                </c:pt>
                <c:pt idx="10">
                  <c:v>173.30639123009999</c:v>
                </c:pt>
                <c:pt idx="11">
                  <c:v>105.926155794</c:v>
                </c:pt>
              </c:numCache>
            </c:numRef>
          </c:val>
          <c:smooth val="0"/>
          <c:extLst>
            <c:ext xmlns:c16="http://schemas.microsoft.com/office/drawing/2014/chart" uri="{C3380CC4-5D6E-409C-BE32-E72D297353CC}">
              <c16:uniqueId val="{00000002-79AE-41E5-A512-FCFE8B9C388A}"/>
            </c:ext>
          </c:extLst>
        </c:ser>
        <c:ser>
          <c:idx val="3"/>
          <c:order val="3"/>
          <c:tx>
            <c:v>Precio mensual medio 2020</c:v>
          </c:tx>
          <c:spPr>
            <a:ln w="25400">
              <a:solidFill>
                <a:srgbClr val="7030A0"/>
              </a:solidFill>
              <a:prstDash val="solid"/>
            </a:ln>
          </c:spPr>
          <c:marker>
            <c:symbol val="none"/>
          </c:marker>
          <c:cat>
            <c:strRef>
              <c:f>'Data 2'!$B$724:$B$735</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2'!$G$724:$G$735</c:f>
              <c:numCache>
                <c:formatCode>#,##0.00</c:formatCode>
                <c:ptCount val="12"/>
                <c:pt idx="0">
                  <c:v>148.69834155098599</c:v>
                </c:pt>
                <c:pt idx="1">
                  <c:v>145.217684311048</c:v>
                </c:pt>
                <c:pt idx="2">
                  <c:v>96.947693564775903</c:v>
                </c:pt>
                <c:pt idx="3">
                  <c:v>100.32724793553</c:v>
                </c:pt>
                <c:pt idx="4">
                  <c:v>94.270366638785404</c:v>
                </c:pt>
                <c:pt idx="5">
                  <c:v>109.502720123404</c:v>
                </c:pt>
                <c:pt idx="6">
                  <c:v>170.23954185043701</c:v>
                </c:pt>
                <c:pt idx="7">
                  <c:v>175.84953722732601</c:v>
                </c:pt>
                <c:pt idx="8">
                  <c:v>162.329516793696</c:v>
                </c:pt>
                <c:pt idx="9">
                  <c:v>142.74885759888599</c:v>
                </c:pt>
                <c:pt idx="10">
                  <c:v>150.329187094438</c:v>
                </c:pt>
                <c:pt idx="11">
                  <c:v>140.65032525908401</c:v>
                </c:pt>
              </c:numCache>
            </c:numRef>
          </c:val>
          <c:smooth val="0"/>
          <c:extLst>
            <c:ext xmlns:c16="http://schemas.microsoft.com/office/drawing/2014/chart" uri="{C3380CC4-5D6E-409C-BE32-E72D297353CC}">
              <c16:uniqueId val="{00000003-79AE-41E5-A512-FCFE8B9C388A}"/>
            </c:ext>
          </c:extLst>
        </c:ser>
        <c:dLbls>
          <c:showLegendKey val="0"/>
          <c:showVal val="0"/>
          <c:showCatName val="0"/>
          <c:showSerName val="0"/>
          <c:showPercent val="0"/>
          <c:showBubbleSize val="0"/>
        </c:dLbls>
        <c:marker val="1"/>
        <c:smooth val="0"/>
        <c:axId val="379843904"/>
        <c:axId val="379844296"/>
      </c:lineChart>
      <c:catAx>
        <c:axId val="379843904"/>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79844296"/>
        <c:crosses val="autoZero"/>
        <c:auto val="0"/>
        <c:lblAlgn val="ctr"/>
        <c:lblOffset val="100"/>
        <c:tickLblSkip val="1"/>
        <c:tickMarkSkip val="1"/>
        <c:noMultiLvlLbl val="0"/>
      </c:catAx>
      <c:valAx>
        <c:axId val="379844296"/>
        <c:scaling>
          <c:orientation val="minMax"/>
          <c:min val="0"/>
        </c:scaling>
        <c:delete val="0"/>
        <c:axPos val="l"/>
        <c:majorGridlines>
          <c:spPr>
            <a:ln w="3175">
              <a:solidFill>
                <a:schemeClr val="bg1">
                  <a:lumMod val="75000"/>
                </a:schemeClr>
              </a:solidFill>
              <a:prstDash val="solid"/>
            </a:ln>
          </c:spPr>
        </c:majorGridlines>
        <c:title>
          <c:tx>
            <c:rich>
              <a:bodyPr rot="0" vert="horz"/>
              <a:lstStyle/>
              <a:p>
                <a:pPr algn="ctr">
                  <a:defRPr/>
                </a:pPr>
                <a:r>
                  <a:rPr lang="es-ES"/>
                  <a:t>€/MWh</a:t>
                </a:r>
              </a:p>
            </c:rich>
          </c:tx>
          <c:layout>
            <c:manualLayout>
              <c:xMode val="edge"/>
              <c:yMode val="edge"/>
              <c:x val="7.4401451496415291E-2"/>
              <c:y val="0.20827646544181977"/>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43904"/>
        <c:crosses val="autoZero"/>
        <c:crossBetween val="between"/>
        <c:majorUnit val="40"/>
      </c:valAx>
      <c:catAx>
        <c:axId val="379844688"/>
        <c:scaling>
          <c:orientation val="minMax"/>
        </c:scaling>
        <c:delete val="1"/>
        <c:axPos val="b"/>
        <c:numFmt formatCode="General" sourceLinked="1"/>
        <c:majorTickMark val="out"/>
        <c:minorTickMark val="none"/>
        <c:tickLblPos val="nextTo"/>
        <c:crossAx val="380759240"/>
        <c:crosses val="autoZero"/>
        <c:auto val="0"/>
        <c:lblAlgn val="ctr"/>
        <c:lblOffset val="100"/>
        <c:noMultiLvlLbl val="0"/>
      </c:catAx>
      <c:valAx>
        <c:axId val="380759240"/>
        <c:scaling>
          <c:orientation val="minMax"/>
          <c:max val="200"/>
          <c:min val="0"/>
        </c:scaling>
        <c:delete val="0"/>
        <c:axPos val="r"/>
        <c:title>
          <c:tx>
            <c:rich>
              <a:bodyPr rot="0" vert="horz"/>
              <a:lstStyle/>
              <a:p>
                <a:pPr algn="ctr">
                  <a:defRPr/>
                </a:pPr>
                <a:r>
                  <a:rPr lang="es-ES"/>
                  <a:t>GWh</a:t>
                </a:r>
              </a:p>
            </c:rich>
          </c:tx>
          <c:layout>
            <c:manualLayout>
              <c:xMode val="edge"/>
              <c:yMode val="edge"/>
              <c:x val="0.91386480825235183"/>
              <c:y val="0.15817514746140604"/>
            </c:manualLayout>
          </c:layout>
          <c:overlay val="0"/>
          <c:spPr>
            <a:noFill/>
            <a:ln w="25400">
              <a:noFill/>
            </a:ln>
          </c:spPr>
        </c:title>
        <c:numFmt formatCode="#,##0" sourceLinked="0"/>
        <c:majorTickMark val="none"/>
        <c:minorTickMark val="none"/>
        <c:tickLblPos val="nextTo"/>
        <c:spPr>
          <a:ln w="9525">
            <a:noFill/>
          </a:ln>
        </c:spPr>
        <c:txPr>
          <a:bodyPr rot="0" vert="horz"/>
          <a:lstStyle/>
          <a:p>
            <a:pPr>
              <a:defRPr/>
            </a:pPr>
            <a:endParaRPr lang="es-ES"/>
          </a:p>
        </c:txPr>
        <c:crossAx val="379844688"/>
        <c:crosses val="max"/>
        <c:crossBetween val="between"/>
        <c:majorUnit val="40"/>
      </c:valAx>
      <c:spPr>
        <a:noFill/>
        <a:ln w="25400">
          <a:noFill/>
        </a:ln>
      </c:spPr>
    </c:plotArea>
    <c:legend>
      <c:legendPos val="r"/>
      <c:layout>
        <c:manualLayout>
          <c:xMode val="edge"/>
          <c:yMode val="edge"/>
          <c:x val="8.9864284918886914E-2"/>
          <c:y val="3.0434976445587077E-2"/>
          <c:w val="0.79728429526872924"/>
          <c:h val="0.16956629733969944"/>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0455864069623E-2"/>
          <c:y val="8.4814398200224975E-2"/>
          <c:w val="0.87859068932172957"/>
          <c:h val="0.8107080364954381"/>
        </c:manualLayout>
      </c:layout>
      <c:barChart>
        <c:barDir val="col"/>
        <c:grouping val="clustered"/>
        <c:varyColors val="0"/>
        <c:ser>
          <c:idx val="1"/>
          <c:order val="0"/>
          <c:tx>
            <c:v>Energía mensual 2016</c:v>
          </c:tx>
          <c:spPr>
            <a:solidFill>
              <a:srgbClr val="0070C0"/>
            </a:solidFill>
            <a:ln w="25400">
              <a:noFill/>
            </a:ln>
          </c:spPr>
          <c:invertIfNegative val="0"/>
          <c:cat>
            <c:strRef>
              <c:f>'Data 2'!$B$740:$B$751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2'!$D$740:$D$751</c:f>
              <c:numCache>
                <c:formatCode>#,##0\ \ \ \ \ \ \ \ \ \ \ \ \ _)</c:formatCode>
                <c:ptCount val="12"/>
                <c:pt idx="0">
                  <c:v>6.8121</c:v>
                </c:pt>
                <c:pt idx="1">
                  <c:v>12.344299999999999</c:v>
                </c:pt>
                <c:pt idx="2">
                  <c:v>23.8811</c:v>
                </c:pt>
                <c:pt idx="3">
                  <c:v>33.304199999999994</c:v>
                </c:pt>
                <c:pt idx="4">
                  <c:v>8.6845999999999997</c:v>
                </c:pt>
                <c:pt idx="5">
                  <c:v>10.592000000000001</c:v>
                </c:pt>
                <c:pt idx="6">
                  <c:v>4.1158999999999999</c:v>
                </c:pt>
                <c:pt idx="7">
                  <c:v>5.7858000000000001</c:v>
                </c:pt>
                <c:pt idx="8">
                  <c:v>23.107700000000001</c:v>
                </c:pt>
                <c:pt idx="9">
                  <c:v>31.823900000000002</c:v>
                </c:pt>
                <c:pt idx="10">
                  <c:v>9.1167999999999996</c:v>
                </c:pt>
                <c:pt idx="11">
                  <c:v>23.8431</c:v>
                </c:pt>
              </c:numCache>
            </c:numRef>
          </c:val>
          <c:extLst>
            <c:ext xmlns:c16="http://schemas.microsoft.com/office/drawing/2014/chart" uri="{C3380CC4-5D6E-409C-BE32-E72D297353CC}">
              <c16:uniqueId val="{00000000-4FCE-4174-BD85-B248A537E972}"/>
            </c:ext>
          </c:extLst>
        </c:ser>
        <c:ser>
          <c:idx val="2"/>
          <c:order val="2"/>
          <c:tx>
            <c:v>Energía mensual 2017</c:v>
          </c:tx>
          <c:spPr>
            <a:solidFill>
              <a:srgbClr val="92D050"/>
            </a:solidFill>
            <a:ln w="25400">
              <a:noFill/>
            </a:ln>
          </c:spPr>
          <c:invertIfNegative val="0"/>
          <c:cat>
            <c:strRef>
              <c:f>'Data 2'!$B$740:$B$751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2'!$F$740:$F$751</c:f>
              <c:numCache>
                <c:formatCode>#,##0\ \ \ \ \ \ \ \ \ \ \ \ \ _)</c:formatCode>
                <c:ptCount val="12"/>
                <c:pt idx="0">
                  <c:v>13.3971</c:v>
                </c:pt>
                <c:pt idx="1">
                  <c:v>12.517700000000001</c:v>
                </c:pt>
                <c:pt idx="2">
                  <c:v>17.277200000000001</c:v>
                </c:pt>
                <c:pt idx="3">
                  <c:v>7.7922000000000002</c:v>
                </c:pt>
                <c:pt idx="4">
                  <c:v>17.162599999999998</c:v>
                </c:pt>
                <c:pt idx="5">
                  <c:v>41.286300000000004</c:v>
                </c:pt>
                <c:pt idx="6">
                  <c:v>43.550899999999999</c:v>
                </c:pt>
                <c:pt idx="7">
                  <c:v>51.974499999999999</c:v>
                </c:pt>
                <c:pt idx="8">
                  <c:v>50.954300000000003</c:v>
                </c:pt>
                <c:pt idx="9">
                  <c:v>71.912899999999993</c:v>
                </c:pt>
                <c:pt idx="10">
                  <c:v>24.0564</c:v>
                </c:pt>
                <c:pt idx="11">
                  <c:v>14.1366</c:v>
                </c:pt>
              </c:numCache>
            </c:numRef>
          </c:val>
          <c:extLst>
            <c:ext xmlns:c16="http://schemas.microsoft.com/office/drawing/2014/chart" uri="{C3380CC4-5D6E-409C-BE32-E72D297353CC}">
              <c16:uniqueId val="{00000001-4FCE-4174-BD85-B248A537E972}"/>
            </c:ext>
          </c:extLst>
        </c:ser>
        <c:dLbls>
          <c:showLegendKey val="0"/>
          <c:showVal val="0"/>
          <c:showCatName val="0"/>
          <c:showSerName val="0"/>
          <c:showPercent val="0"/>
          <c:showBubbleSize val="0"/>
        </c:dLbls>
        <c:gapWidth val="150"/>
        <c:axId val="380760808"/>
        <c:axId val="380761200"/>
      </c:barChart>
      <c:lineChart>
        <c:grouping val="standard"/>
        <c:varyColors val="0"/>
        <c:ser>
          <c:idx val="0"/>
          <c:order val="1"/>
          <c:tx>
            <c:v>Precio mensual medio 2016</c:v>
          </c:tx>
          <c:spPr>
            <a:ln w="25400">
              <a:solidFill>
                <a:srgbClr val="BB0000"/>
              </a:solidFill>
              <a:prstDash val="solid"/>
            </a:ln>
          </c:spPr>
          <c:marker>
            <c:symbol val="none"/>
          </c:marker>
          <c:cat>
            <c:strRef>
              <c:f>'Data 2'!$B$740:$B$751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2'!$E$740:$E$751</c:f>
              <c:numCache>
                <c:formatCode>#,##0.00</c:formatCode>
                <c:ptCount val="12"/>
                <c:pt idx="0">
                  <c:v>24.652172090744902</c:v>
                </c:pt>
                <c:pt idx="1">
                  <c:v>20.673354701192402</c:v>
                </c:pt>
                <c:pt idx="2">
                  <c:v>18.080793837638701</c:v>
                </c:pt>
                <c:pt idx="3">
                  <c:v>16.782616711150499</c:v>
                </c:pt>
                <c:pt idx="4">
                  <c:v>20.008155693109</c:v>
                </c:pt>
                <c:pt idx="5">
                  <c:v>18.5796284028314</c:v>
                </c:pt>
                <c:pt idx="6">
                  <c:v>18.0557276116804</c:v>
                </c:pt>
                <c:pt idx="7">
                  <c:v>14.116036100414201</c:v>
                </c:pt>
                <c:pt idx="8">
                  <c:v>3.8801808540617402</c:v>
                </c:pt>
                <c:pt idx="9">
                  <c:v>16.5411413227962</c:v>
                </c:pt>
                <c:pt idx="10">
                  <c:v>18.318774731144298</c:v>
                </c:pt>
                <c:pt idx="11">
                  <c:v>11.2049753768281</c:v>
                </c:pt>
              </c:numCache>
            </c:numRef>
          </c:val>
          <c:smooth val="0"/>
          <c:extLst>
            <c:ext xmlns:c16="http://schemas.microsoft.com/office/drawing/2014/chart" uri="{C3380CC4-5D6E-409C-BE32-E72D297353CC}">
              <c16:uniqueId val="{00000002-4FCE-4174-BD85-B248A537E972}"/>
            </c:ext>
          </c:extLst>
        </c:ser>
        <c:ser>
          <c:idx val="3"/>
          <c:order val="3"/>
          <c:tx>
            <c:v>Precio mensual medio 2017</c:v>
          </c:tx>
          <c:spPr>
            <a:ln w="25400">
              <a:solidFill>
                <a:srgbClr val="7030A0"/>
              </a:solidFill>
              <a:prstDash val="solid"/>
            </a:ln>
          </c:spPr>
          <c:marker>
            <c:symbol val="none"/>
          </c:marker>
          <c:cat>
            <c:strRef>
              <c:f>'Data 2'!$B$740:$B$751</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2'!$G$740:$G$751</c:f>
              <c:numCache>
                <c:formatCode>#,##0.00</c:formatCode>
                <c:ptCount val="12"/>
                <c:pt idx="0">
                  <c:v>15.4197220833285</c:v>
                </c:pt>
                <c:pt idx="1">
                  <c:v>14.261109217941099</c:v>
                </c:pt>
                <c:pt idx="2">
                  <c:v>10.061406509430499</c:v>
                </c:pt>
                <c:pt idx="3">
                  <c:v>6.3608141543345296</c:v>
                </c:pt>
                <c:pt idx="4">
                  <c:v>8.5414757679743598</c:v>
                </c:pt>
                <c:pt idx="5">
                  <c:v>2.3726943106507101</c:v>
                </c:pt>
                <c:pt idx="6">
                  <c:v>2.2526781364619701</c:v>
                </c:pt>
                <c:pt idx="7">
                  <c:v>3.3262560799391299</c:v>
                </c:pt>
                <c:pt idx="8">
                  <c:v>3.7537606315806502</c:v>
                </c:pt>
                <c:pt idx="9">
                  <c:v>8.8071643597134894</c:v>
                </c:pt>
                <c:pt idx="10">
                  <c:v>15.5725963132732</c:v>
                </c:pt>
                <c:pt idx="11">
                  <c:v>9.9011211860968693</c:v>
                </c:pt>
              </c:numCache>
            </c:numRef>
          </c:val>
          <c:smooth val="0"/>
          <c:extLst>
            <c:ext xmlns:c16="http://schemas.microsoft.com/office/drawing/2014/chart" uri="{C3380CC4-5D6E-409C-BE32-E72D297353CC}">
              <c16:uniqueId val="{00000003-4FCE-4174-BD85-B248A537E972}"/>
            </c:ext>
          </c:extLst>
        </c:ser>
        <c:dLbls>
          <c:showLegendKey val="0"/>
          <c:showVal val="0"/>
          <c:showCatName val="0"/>
          <c:showSerName val="0"/>
          <c:showPercent val="0"/>
          <c:showBubbleSize val="0"/>
        </c:dLbls>
        <c:marker val="1"/>
        <c:smooth val="0"/>
        <c:axId val="380760024"/>
        <c:axId val="380760416"/>
      </c:lineChart>
      <c:catAx>
        <c:axId val="380760024"/>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80760416"/>
        <c:crosses val="autoZero"/>
        <c:auto val="0"/>
        <c:lblAlgn val="ctr"/>
        <c:lblOffset val="100"/>
        <c:tickMarkSkip val="1"/>
        <c:noMultiLvlLbl val="0"/>
      </c:catAx>
      <c:valAx>
        <c:axId val="380760416"/>
        <c:scaling>
          <c:orientation val="maxMin"/>
          <c:max val="120"/>
          <c:min val="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80760024"/>
        <c:crosses val="autoZero"/>
        <c:crossBetween val="between"/>
        <c:majorUnit val="40"/>
      </c:valAx>
      <c:catAx>
        <c:axId val="380760808"/>
        <c:scaling>
          <c:orientation val="minMax"/>
        </c:scaling>
        <c:delete val="1"/>
        <c:axPos val="t"/>
        <c:numFmt formatCode="General" sourceLinked="1"/>
        <c:majorTickMark val="out"/>
        <c:minorTickMark val="none"/>
        <c:tickLblPos val="nextTo"/>
        <c:crossAx val="380761200"/>
        <c:crosses val="autoZero"/>
        <c:auto val="0"/>
        <c:lblAlgn val="ctr"/>
        <c:lblOffset val="100"/>
        <c:noMultiLvlLbl val="0"/>
      </c:catAx>
      <c:valAx>
        <c:axId val="380761200"/>
        <c:scaling>
          <c:orientation val="maxMin"/>
          <c:max val="120"/>
        </c:scaling>
        <c:delete val="0"/>
        <c:axPos val="r"/>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80760808"/>
        <c:crosses val="max"/>
        <c:crossBetween val="between"/>
        <c:majorUnit val="4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11896784894702E-2"/>
          <c:y val="0.17328132466291318"/>
          <c:w val="0.88793243675422939"/>
          <c:h val="0.68620835324344354"/>
        </c:manualLayout>
      </c:layout>
      <c:lineChart>
        <c:grouping val="standard"/>
        <c:varyColors val="0"/>
        <c:ser>
          <c:idx val="0"/>
          <c:order val="0"/>
          <c:tx>
            <c:strRef>
              <c:f>'Data 4'!$L$39</c:f>
              <c:strCache>
                <c:ptCount val="1"/>
                <c:pt idx="0">
                  <c:v>Mercado diario</c:v>
                </c:pt>
              </c:strCache>
            </c:strRef>
          </c:tx>
          <c:spPr>
            <a:ln w="28575" cap="rnd">
              <a:solidFill>
                <a:srgbClr val="C00000"/>
              </a:solidFill>
              <a:round/>
            </a:ln>
            <a:effectLst/>
          </c:spPr>
          <c:marker>
            <c:symbol val="none"/>
          </c:marker>
          <c:cat>
            <c:numRef>
              <c:f>'Data 4'!$B$40:$B$45</c:f>
              <c:numCache>
                <c:formatCode>General</c:formatCode>
                <c:ptCount val="6"/>
                <c:pt idx="0">
                  <c:v>2015</c:v>
                </c:pt>
                <c:pt idx="1">
                  <c:v>2016</c:v>
                </c:pt>
                <c:pt idx="2">
                  <c:v>2017</c:v>
                </c:pt>
                <c:pt idx="3">
                  <c:v>2018</c:v>
                </c:pt>
                <c:pt idx="4">
                  <c:v>2019</c:v>
                </c:pt>
                <c:pt idx="5">
                  <c:v>2020</c:v>
                </c:pt>
              </c:numCache>
            </c:numRef>
          </c:cat>
          <c:val>
            <c:numRef>
              <c:f>'Data 4'!$L$40:$L$45</c:f>
              <c:numCache>
                <c:formatCode>#,##0.00</c:formatCode>
                <c:ptCount val="6"/>
                <c:pt idx="0">
                  <c:v>38.000734067099998</c:v>
                </c:pt>
                <c:pt idx="1">
                  <c:v>50.732757870100002</c:v>
                </c:pt>
                <c:pt idx="2">
                  <c:v>48.416887260400003</c:v>
                </c:pt>
                <c:pt idx="3">
                  <c:v>44.331474184999998</c:v>
                </c:pt>
                <c:pt idx="4">
                  <c:v>42.1150312089</c:v>
                </c:pt>
                <c:pt idx="5">
                  <c:v>51.560166528000003</c:v>
                </c:pt>
              </c:numCache>
            </c:numRef>
          </c:val>
          <c:smooth val="0"/>
          <c:extLst>
            <c:ext xmlns:c16="http://schemas.microsoft.com/office/drawing/2014/chart" uri="{C3380CC4-5D6E-409C-BE32-E72D297353CC}">
              <c16:uniqueId val="{00000000-F586-4FFB-8848-07CDE1AD43B1}"/>
            </c:ext>
          </c:extLst>
        </c:ser>
        <c:ser>
          <c:idx val="1"/>
          <c:order val="1"/>
          <c:tx>
            <c:strRef>
              <c:f>'Data 4'!$E$39</c:f>
              <c:strCache>
                <c:ptCount val="1"/>
                <c:pt idx="0">
                  <c:v>Regulación secundaria</c:v>
                </c:pt>
              </c:strCache>
            </c:strRef>
          </c:tx>
          <c:spPr>
            <a:ln w="28575" cap="rnd">
              <a:solidFill>
                <a:srgbClr val="FFC000"/>
              </a:solidFill>
              <a:round/>
            </a:ln>
            <a:effectLst/>
          </c:spPr>
          <c:marker>
            <c:symbol val="none"/>
          </c:marker>
          <c:cat>
            <c:numRef>
              <c:f>'Data 4'!$B$40:$B$45</c:f>
              <c:numCache>
                <c:formatCode>General</c:formatCode>
                <c:ptCount val="6"/>
                <c:pt idx="0">
                  <c:v>2015</c:v>
                </c:pt>
                <c:pt idx="1">
                  <c:v>2016</c:v>
                </c:pt>
                <c:pt idx="2">
                  <c:v>2017</c:v>
                </c:pt>
                <c:pt idx="3">
                  <c:v>2018</c:v>
                </c:pt>
                <c:pt idx="4">
                  <c:v>2019</c:v>
                </c:pt>
                <c:pt idx="5">
                  <c:v>2020</c:v>
                </c:pt>
              </c:numCache>
            </c:numRef>
          </c:cat>
          <c:val>
            <c:numRef>
              <c:f>'Data 4'!$E$40:$E$45</c:f>
              <c:numCache>
                <c:formatCode>#,##0.00</c:formatCode>
                <c:ptCount val="6"/>
                <c:pt idx="0">
                  <c:v>53.7316243665</c:v>
                </c:pt>
                <c:pt idx="1">
                  <c:v>43.031006454600004</c:v>
                </c:pt>
                <c:pt idx="2">
                  <c:v>54.786908979099998</c:v>
                </c:pt>
                <c:pt idx="3">
                  <c:v>57.4901361991</c:v>
                </c:pt>
                <c:pt idx="4">
                  <c:v>54.727061814300001</c:v>
                </c:pt>
                <c:pt idx="5">
                  <c:v>39.425692305896199</c:v>
                </c:pt>
              </c:numCache>
            </c:numRef>
          </c:val>
          <c:smooth val="0"/>
          <c:extLst>
            <c:ext xmlns:c16="http://schemas.microsoft.com/office/drawing/2014/chart" uri="{C3380CC4-5D6E-409C-BE32-E72D297353CC}">
              <c16:uniqueId val="{00000001-F586-4FFB-8848-07CDE1AD43B1}"/>
            </c:ext>
          </c:extLst>
        </c:ser>
        <c:ser>
          <c:idx val="2"/>
          <c:order val="2"/>
          <c:tx>
            <c:strRef>
              <c:f>'Data 4'!$G$39</c:f>
              <c:strCache>
                <c:ptCount val="1"/>
                <c:pt idx="0">
                  <c:v>Regulación terciaria</c:v>
                </c:pt>
              </c:strCache>
            </c:strRef>
          </c:tx>
          <c:spPr>
            <a:ln w="28575" cap="rnd">
              <a:solidFill>
                <a:srgbClr val="00B050"/>
              </a:solidFill>
              <a:round/>
            </a:ln>
            <a:effectLst/>
          </c:spPr>
          <c:marker>
            <c:symbol val="none"/>
          </c:marker>
          <c:cat>
            <c:numRef>
              <c:f>'Data 4'!$B$40:$B$45</c:f>
              <c:numCache>
                <c:formatCode>General</c:formatCode>
                <c:ptCount val="6"/>
                <c:pt idx="0">
                  <c:v>2015</c:v>
                </c:pt>
                <c:pt idx="1">
                  <c:v>2016</c:v>
                </c:pt>
                <c:pt idx="2">
                  <c:v>2017</c:v>
                </c:pt>
                <c:pt idx="3">
                  <c:v>2018</c:v>
                </c:pt>
                <c:pt idx="4">
                  <c:v>2019</c:v>
                </c:pt>
                <c:pt idx="5">
                  <c:v>2020</c:v>
                </c:pt>
              </c:numCache>
            </c:numRef>
          </c:cat>
          <c:val>
            <c:numRef>
              <c:f>'Data 4'!$G$40:$G$45</c:f>
              <c:numCache>
                <c:formatCode>#,##0.00</c:formatCode>
                <c:ptCount val="6"/>
                <c:pt idx="0">
                  <c:v>63.708561676499997</c:v>
                </c:pt>
                <c:pt idx="1">
                  <c:v>50.177987674100002</c:v>
                </c:pt>
                <c:pt idx="2">
                  <c:v>64.288812664800005</c:v>
                </c:pt>
                <c:pt idx="3">
                  <c:v>64.975151137200001</c:v>
                </c:pt>
                <c:pt idx="4">
                  <c:v>57.348399084699999</c:v>
                </c:pt>
                <c:pt idx="5">
                  <c:v>42.6000862734167</c:v>
                </c:pt>
              </c:numCache>
            </c:numRef>
          </c:val>
          <c:smooth val="0"/>
          <c:extLst>
            <c:ext xmlns:c16="http://schemas.microsoft.com/office/drawing/2014/chart" uri="{C3380CC4-5D6E-409C-BE32-E72D297353CC}">
              <c16:uniqueId val="{00000002-F586-4FFB-8848-07CDE1AD43B1}"/>
            </c:ext>
          </c:extLst>
        </c:ser>
        <c:ser>
          <c:idx val="6"/>
          <c:order val="3"/>
          <c:tx>
            <c:strRef>
              <c:f>'Data 4'!$I$39</c:f>
              <c:strCache>
                <c:ptCount val="1"/>
                <c:pt idx="0">
                  <c:v>Restricciones técnicas en tiempo real</c:v>
                </c:pt>
              </c:strCache>
            </c:strRef>
          </c:tx>
          <c:spPr>
            <a:ln w="28575" cap="rnd">
              <a:solidFill>
                <a:srgbClr val="255E91"/>
              </a:solidFill>
              <a:round/>
            </a:ln>
            <a:effectLst/>
          </c:spPr>
          <c:marker>
            <c:symbol val="none"/>
          </c:marker>
          <c:cat>
            <c:numRef>
              <c:f>'Data 4'!$B$40:$B$45</c:f>
              <c:numCache>
                <c:formatCode>General</c:formatCode>
                <c:ptCount val="6"/>
                <c:pt idx="0">
                  <c:v>2015</c:v>
                </c:pt>
                <c:pt idx="1">
                  <c:v>2016</c:v>
                </c:pt>
                <c:pt idx="2">
                  <c:v>2017</c:v>
                </c:pt>
                <c:pt idx="3">
                  <c:v>2018</c:v>
                </c:pt>
                <c:pt idx="4">
                  <c:v>2019</c:v>
                </c:pt>
                <c:pt idx="5">
                  <c:v>2020</c:v>
                </c:pt>
              </c:numCache>
            </c:numRef>
          </c:cat>
          <c:val>
            <c:numRef>
              <c:f>'Data 4'!$I$40:$I$45</c:f>
              <c:numCache>
                <c:formatCode>#,##0.00</c:formatCode>
                <c:ptCount val="6"/>
                <c:pt idx="0">
                  <c:v>105.3190902076</c:v>
                </c:pt>
                <c:pt idx="1">
                  <c:v>94.965745044499997</c:v>
                </c:pt>
                <c:pt idx="2">
                  <c:v>114.5109099446</c:v>
                </c:pt>
                <c:pt idx="3">
                  <c:v>113.8843672504</c:v>
                </c:pt>
                <c:pt idx="4">
                  <c:v>105.94938440769999</c:v>
                </c:pt>
                <c:pt idx="5">
                  <c:v>146.48806125249999</c:v>
                </c:pt>
              </c:numCache>
            </c:numRef>
          </c:val>
          <c:smooth val="0"/>
          <c:extLst>
            <c:ext xmlns:c16="http://schemas.microsoft.com/office/drawing/2014/chart" uri="{C3380CC4-5D6E-409C-BE32-E72D297353CC}">
              <c16:uniqueId val="{00000003-F586-4FFB-8848-07CDE1AD43B1}"/>
            </c:ext>
          </c:extLst>
        </c:ser>
        <c:dLbls>
          <c:showLegendKey val="0"/>
          <c:showVal val="0"/>
          <c:showCatName val="0"/>
          <c:showSerName val="0"/>
          <c:showPercent val="0"/>
          <c:showBubbleSize val="0"/>
        </c:dLbls>
        <c:smooth val="0"/>
        <c:axId val="380761984"/>
        <c:axId val="380762376"/>
      </c:lineChart>
      <c:catAx>
        <c:axId val="380761984"/>
        <c:scaling>
          <c:orientation val="minMax"/>
        </c:scaling>
        <c:delete val="0"/>
        <c:axPos val="b"/>
        <c:numFmt formatCode="General" sourceLinked="1"/>
        <c:majorTickMark val="none"/>
        <c:minorTickMark val="none"/>
        <c:tickLblPos val="nextTo"/>
        <c:spPr>
          <a:noFill/>
          <a:ln w="3175" cap="flat" cmpd="sng" algn="ctr">
            <a:solidFill>
              <a:schemeClr val="bg1">
                <a:lumMod val="65000"/>
              </a:schemeClr>
            </a:solidFill>
            <a:round/>
          </a:ln>
          <a:effectLst/>
        </c:spPr>
        <c:txPr>
          <a:bodyPr rot="0" vert="horz"/>
          <a:lstStyle/>
          <a:p>
            <a:pPr>
              <a:defRPr/>
            </a:pPr>
            <a:endParaRPr lang="es-ES"/>
          </a:p>
        </c:txPr>
        <c:crossAx val="380762376"/>
        <c:crosses val="autoZero"/>
        <c:auto val="1"/>
        <c:lblAlgn val="ctr"/>
        <c:lblOffset val="100"/>
        <c:noMultiLvlLbl val="0"/>
      </c:catAx>
      <c:valAx>
        <c:axId val="380762376"/>
        <c:scaling>
          <c:orientation val="minMax"/>
        </c:scaling>
        <c:delete val="0"/>
        <c:axPos val="l"/>
        <c:majorGridlines>
          <c:spPr>
            <a:ln w="3175" cap="flat" cmpd="sng" algn="ctr">
              <a:solidFill>
                <a:schemeClr val="bg1">
                  <a:lumMod val="75000"/>
                </a:schemeClr>
              </a:solidFill>
              <a:prstDash val="sysDot"/>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380761984"/>
        <c:crosses val="autoZero"/>
        <c:crossBetween val="between"/>
      </c:valAx>
      <c:spPr>
        <a:noFill/>
        <a:ln w="25400">
          <a:noFill/>
        </a:ln>
      </c:spPr>
    </c:plotArea>
    <c:legend>
      <c:legendPos val="r"/>
      <c:layout>
        <c:manualLayout>
          <c:xMode val="edge"/>
          <c:yMode val="edge"/>
          <c:x val="9.0336146037144516E-2"/>
          <c:y val="4.2328151682766206E-2"/>
          <c:w val="0.8508404452335705"/>
          <c:h val="8.7301812845705318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28644897748538E-2"/>
          <c:y val="0.34285302944726848"/>
          <c:w val="0.86179032843926362"/>
          <c:h val="0.5217775784356069"/>
        </c:manualLayout>
      </c:layout>
      <c:barChart>
        <c:barDir val="col"/>
        <c:grouping val="stacked"/>
        <c:varyColors val="0"/>
        <c:ser>
          <c:idx val="2"/>
          <c:order val="0"/>
          <c:tx>
            <c:strRef>
              <c:f>'Data 3'!$C$6</c:f>
              <c:strCache>
                <c:ptCount val="1"/>
                <c:pt idx="0">
                  <c:v>Comercializadores</c:v>
                </c:pt>
              </c:strCache>
            </c:strRef>
          </c:tx>
          <c:spPr>
            <a:solidFill>
              <a:srgbClr val="C3D69B"/>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3'!$C$7:$C$18</c:f>
              <c:numCache>
                <c:formatCode>#,##0</c:formatCode>
                <c:ptCount val="12"/>
                <c:pt idx="0">
                  <c:v>137.096631</c:v>
                </c:pt>
                <c:pt idx="1">
                  <c:v>163.94054299999999</c:v>
                </c:pt>
                <c:pt idx="2">
                  <c:v>242.36884099999997</c:v>
                </c:pt>
                <c:pt idx="3">
                  <c:v>165.19419099999999</c:v>
                </c:pt>
                <c:pt idx="4">
                  <c:v>106.406961</c:v>
                </c:pt>
                <c:pt idx="5">
                  <c:v>43.006149999999998</c:v>
                </c:pt>
                <c:pt idx="6">
                  <c:v>54.776383000000003</c:v>
                </c:pt>
                <c:pt idx="7">
                  <c:v>199.28735200000003</c:v>
                </c:pt>
                <c:pt idx="8">
                  <c:v>159.74481299999999</c:v>
                </c:pt>
                <c:pt idx="9">
                  <c:v>102.89202</c:v>
                </c:pt>
                <c:pt idx="10">
                  <c:v>166.00462100000001</c:v>
                </c:pt>
                <c:pt idx="11">
                  <c:v>211.54832099999999</c:v>
                </c:pt>
              </c:numCache>
            </c:numRef>
          </c:val>
          <c:extLst>
            <c:ext xmlns:c16="http://schemas.microsoft.com/office/drawing/2014/chart" uri="{C3380CC4-5D6E-409C-BE32-E72D297353CC}">
              <c16:uniqueId val="{00000000-986A-4F6C-9664-2C5F30B4BE0B}"/>
            </c:ext>
          </c:extLst>
        </c:ser>
        <c:ser>
          <c:idx val="3"/>
          <c:order val="1"/>
          <c:tx>
            <c:strRef>
              <c:f>'Data 3'!$D$6</c:f>
              <c:strCache>
                <c:ptCount val="1"/>
                <c:pt idx="0">
                  <c:v>Generación convencional y zonas de regulación</c:v>
                </c:pt>
              </c:strCache>
            </c:strRef>
          </c:tx>
          <c:spPr>
            <a:solidFill>
              <a:srgbClr val="F79646"/>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3'!$D$7:$D$18</c:f>
              <c:numCache>
                <c:formatCode>#,##0</c:formatCode>
                <c:ptCount val="12"/>
                <c:pt idx="0">
                  <c:v>10.53448</c:v>
                </c:pt>
                <c:pt idx="1">
                  <c:v>11.976089</c:v>
                </c:pt>
                <c:pt idx="2">
                  <c:v>26.343367000000001</c:v>
                </c:pt>
                <c:pt idx="3">
                  <c:v>30.457427000000003</c:v>
                </c:pt>
                <c:pt idx="4">
                  <c:v>23.257857999999999</c:v>
                </c:pt>
                <c:pt idx="5">
                  <c:v>13.433921999999999</c:v>
                </c:pt>
                <c:pt idx="6">
                  <c:v>5.5391620000000001</c:v>
                </c:pt>
                <c:pt idx="7">
                  <c:v>11.383585000000002</c:v>
                </c:pt>
                <c:pt idx="8">
                  <c:v>6.621956</c:v>
                </c:pt>
                <c:pt idx="9">
                  <c:v>12.150886</c:v>
                </c:pt>
                <c:pt idx="10">
                  <c:v>3.7483659999999999</c:v>
                </c:pt>
                <c:pt idx="11">
                  <c:v>6.6680099999999998</c:v>
                </c:pt>
              </c:numCache>
            </c:numRef>
          </c:val>
          <c:extLst>
            <c:ext xmlns:c16="http://schemas.microsoft.com/office/drawing/2014/chart" uri="{C3380CC4-5D6E-409C-BE32-E72D297353CC}">
              <c16:uniqueId val="{00000001-986A-4F6C-9664-2C5F30B4BE0B}"/>
            </c:ext>
          </c:extLst>
        </c:ser>
        <c:ser>
          <c:idx val="0"/>
          <c:order val="2"/>
          <c:tx>
            <c:strRef>
              <c:f>'Data 3'!$E$6</c:f>
              <c:strCache>
                <c:ptCount val="1"/>
                <c:pt idx="0">
                  <c:v>Generación eólica</c:v>
                </c:pt>
              </c:strCache>
            </c:strRef>
          </c:tx>
          <c:spPr>
            <a:solidFill>
              <a:srgbClr val="92D050"/>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3'!$E$7:$E$18</c:f>
              <c:numCache>
                <c:formatCode>#,##0</c:formatCode>
                <c:ptCount val="12"/>
                <c:pt idx="0">
                  <c:v>70.576482999999996</c:v>
                </c:pt>
                <c:pt idx="1">
                  <c:v>79.439464999999998</c:v>
                </c:pt>
                <c:pt idx="2">
                  <c:v>95.108502999999999</c:v>
                </c:pt>
                <c:pt idx="3">
                  <c:v>122.901111</c:v>
                </c:pt>
                <c:pt idx="4">
                  <c:v>113.26966499999999</c:v>
                </c:pt>
                <c:pt idx="5">
                  <c:v>122.765687</c:v>
                </c:pt>
                <c:pt idx="6">
                  <c:v>148.360873</c:v>
                </c:pt>
                <c:pt idx="7">
                  <c:v>97.488714999999999</c:v>
                </c:pt>
                <c:pt idx="8">
                  <c:v>87.379541000000003</c:v>
                </c:pt>
                <c:pt idx="9">
                  <c:v>132.433144</c:v>
                </c:pt>
                <c:pt idx="10">
                  <c:v>106.847436</c:v>
                </c:pt>
                <c:pt idx="11">
                  <c:v>64.990915000000001</c:v>
                </c:pt>
              </c:numCache>
            </c:numRef>
          </c:val>
          <c:extLst>
            <c:ext xmlns:c16="http://schemas.microsoft.com/office/drawing/2014/chart" uri="{C3380CC4-5D6E-409C-BE32-E72D297353CC}">
              <c16:uniqueId val="{00000002-986A-4F6C-9664-2C5F30B4BE0B}"/>
            </c:ext>
          </c:extLst>
        </c:ser>
        <c:ser>
          <c:idx val="1"/>
          <c:order val="3"/>
          <c:tx>
            <c:strRef>
              <c:f>'Data 3'!$F$6</c:f>
              <c:strCache>
                <c:ptCount val="1"/>
                <c:pt idx="0">
                  <c:v>Otras renovables, cogeneración y residuos</c:v>
                </c:pt>
              </c:strCache>
            </c:strRef>
          </c:tx>
          <c:spPr>
            <a:solidFill>
              <a:srgbClr val="C00000"/>
            </a:solidFill>
          </c:spPr>
          <c:invertIfNegative val="0"/>
          <c:val>
            <c:numRef>
              <c:f>'Data 3'!$F$7:$F$18</c:f>
              <c:numCache>
                <c:formatCode>#,##0</c:formatCode>
                <c:ptCount val="12"/>
                <c:pt idx="0">
                  <c:v>31.376701000000001</c:v>
                </c:pt>
                <c:pt idx="1">
                  <c:v>33.841109000000003</c:v>
                </c:pt>
                <c:pt idx="2">
                  <c:v>63.657066</c:v>
                </c:pt>
                <c:pt idx="3">
                  <c:v>66.772376000000008</c:v>
                </c:pt>
                <c:pt idx="4">
                  <c:v>44.924085999999996</c:v>
                </c:pt>
                <c:pt idx="5">
                  <c:v>44.445611999999997</c:v>
                </c:pt>
                <c:pt idx="6">
                  <c:v>31.580995999999999</c:v>
                </c:pt>
                <c:pt idx="7">
                  <c:v>38.292448</c:v>
                </c:pt>
                <c:pt idx="8">
                  <c:v>41.589729999999996</c:v>
                </c:pt>
                <c:pt idx="9">
                  <c:v>37.119677999999993</c:v>
                </c:pt>
                <c:pt idx="10">
                  <c:v>18.192340999999999</c:v>
                </c:pt>
                <c:pt idx="11">
                  <c:v>12.855179</c:v>
                </c:pt>
              </c:numCache>
            </c:numRef>
          </c:val>
          <c:extLst>
            <c:ext xmlns:c16="http://schemas.microsoft.com/office/drawing/2014/chart" uri="{C3380CC4-5D6E-409C-BE32-E72D297353CC}">
              <c16:uniqueId val="{00000003-986A-4F6C-9664-2C5F30B4BE0B}"/>
            </c:ext>
          </c:extLst>
        </c:ser>
        <c:ser>
          <c:idx val="5"/>
          <c:order val="4"/>
          <c:tx>
            <c:strRef>
              <c:f>'Data 3'!$G$6</c:f>
              <c:strCache>
                <c:ptCount val="1"/>
                <c:pt idx="0">
                  <c:v>Importaciones</c:v>
                </c:pt>
              </c:strCache>
            </c:strRef>
          </c:tx>
          <c:spPr>
            <a:solidFill>
              <a:srgbClr val="CC00CC"/>
            </a:solidFill>
          </c:spPr>
          <c:invertIfNegative val="0"/>
          <c:val>
            <c:numRef>
              <c:f>'Data 3'!$G$7:$G$18</c:f>
              <c:numCache>
                <c:formatCode>#,##0</c:formatCode>
                <c:ptCount val="12"/>
                <c:pt idx="0">
                  <c:v>1.0800000000000001E-2</c:v>
                </c:pt>
                <c:pt idx="1">
                  <c:v>1.3599999999999999E-2</c:v>
                </c:pt>
                <c:pt idx="2">
                  <c:v>6.7999999999999996E-3</c:v>
                </c:pt>
                <c:pt idx="3">
                  <c:v>0</c:v>
                </c:pt>
                <c:pt idx="4">
                  <c:v>0</c:v>
                </c:pt>
                <c:pt idx="5">
                  <c:v>2E-3</c:v>
                </c:pt>
                <c:pt idx="6">
                  <c:v>4.0000000000000001E-3</c:v>
                </c:pt>
                <c:pt idx="7">
                  <c:v>1.6000000000000001E-3</c:v>
                </c:pt>
                <c:pt idx="8">
                  <c:v>8.0000000000000004E-4</c:v>
                </c:pt>
                <c:pt idx="9">
                  <c:v>1.6000000000000001E-3</c:v>
                </c:pt>
                <c:pt idx="10">
                  <c:v>8.4000000000000012E-3</c:v>
                </c:pt>
                <c:pt idx="11">
                  <c:v>7.6E-3</c:v>
                </c:pt>
              </c:numCache>
            </c:numRef>
          </c:val>
          <c:extLst>
            <c:ext xmlns:c16="http://schemas.microsoft.com/office/drawing/2014/chart" uri="{C3380CC4-5D6E-409C-BE32-E72D297353CC}">
              <c16:uniqueId val="{00000004-986A-4F6C-9664-2C5F30B4BE0B}"/>
            </c:ext>
          </c:extLst>
        </c:ser>
        <c:ser>
          <c:idx val="6"/>
          <c:order val="5"/>
          <c:tx>
            <c:strRef>
              <c:f>'Data 3'!$H$6</c:f>
              <c:strCache>
                <c:ptCount val="1"/>
                <c:pt idx="0">
                  <c:v>Exportaciones</c:v>
                </c:pt>
              </c:strCache>
            </c:strRef>
          </c:tx>
          <c:spPr>
            <a:solidFill>
              <a:srgbClr val="00B0F0"/>
            </a:solidFill>
          </c:spPr>
          <c:invertIfNegative val="0"/>
          <c:val>
            <c:numRef>
              <c:f>'Data 3'!$H$7:$H$18</c:f>
              <c:numCache>
                <c:formatCode>#,##0.0</c:formatCode>
                <c:ptCount val="12"/>
                <c:pt idx="0">
                  <c:v>0.434888</c:v>
                </c:pt>
                <c:pt idx="1">
                  <c:v>0.39013600000000004</c:v>
                </c:pt>
                <c:pt idx="2">
                  <c:v>0.41720000000000002</c:v>
                </c:pt>
                <c:pt idx="3">
                  <c:v>0.32061200000000001</c:v>
                </c:pt>
                <c:pt idx="4">
                  <c:v>5.6180000000000001E-2</c:v>
                </c:pt>
                <c:pt idx="5">
                  <c:v>0.10382</c:v>
                </c:pt>
                <c:pt idx="6">
                  <c:v>0.24389599999999997</c:v>
                </c:pt>
                <c:pt idx="7">
                  <c:v>0.40527199999999997</c:v>
                </c:pt>
                <c:pt idx="8">
                  <c:v>0.52222400000000002</c:v>
                </c:pt>
                <c:pt idx="9">
                  <c:v>0.42688799999999999</c:v>
                </c:pt>
                <c:pt idx="10">
                  <c:v>0.41283199999999998</c:v>
                </c:pt>
                <c:pt idx="11">
                  <c:v>0.39251600000000003</c:v>
                </c:pt>
              </c:numCache>
            </c:numRef>
          </c:val>
          <c:extLst>
            <c:ext xmlns:c16="http://schemas.microsoft.com/office/drawing/2014/chart" uri="{C3380CC4-5D6E-409C-BE32-E72D297353CC}">
              <c16:uniqueId val="{00000005-986A-4F6C-9664-2C5F30B4BE0B}"/>
            </c:ext>
          </c:extLst>
        </c:ser>
        <c:ser>
          <c:idx val="4"/>
          <c:order val="6"/>
          <c:tx>
            <c:strRef>
              <c:f>'Data 3'!$I$6</c:f>
              <c:strCache>
                <c:ptCount val="1"/>
                <c:pt idx="0">
                  <c:v>Desvíos entre sistemas</c:v>
                </c:pt>
              </c:strCache>
            </c:strRef>
          </c:tx>
          <c:spPr>
            <a:solidFill>
              <a:srgbClr val="008080"/>
            </a:solidFill>
            <a:ln w="25400">
              <a:noFill/>
            </a:ln>
          </c:spPr>
          <c:invertIfNegative val="0"/>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3'!$I$7:$I$18</c:f>
              <c:numCache>
                <c:formatCode>#,##0</c:formatCode>
                <c:ptCount val="12"/>
                <c:pt idx="0">
                  <c:v>18.272580000000001</c:v>
                </c:pt>
                <c:pt idx="1">
                  <c:v>7.4077020000000005</c:v>
                </c:pt>
                <c:pt idx="2">
                  <c:v>19.297971</c:v>
                </c:pt>
                <c:pt idx="3">
                  <c:v>12.918304000000001</c:v>
                </c:pt>
                <c:pt idx="4">
                  <c:v>14.803122</c:v>
                </c:pt>
                <c:pt idx="5">
                  <c:v>13.782121</c:v>
                </c:pt>
                <c:pt idx="6">
                  <c:v>15.424059999999999</c:v>
                </c:pt>
                <c:pt idx="7">
                  <c:v>18.809594000000001</c:v>
                </c:pt>
                <c:pt idx="8">
                  <c:v>19.442739000000003</c:v>
                </c:pt>
                <c:pt idx="9">
                  <c:v>13.741781000000001</c:v>
                </c:pt>
                <c:pt idx="10">
                  <c:v>13.213445999999999</c:v>
                </c:pt>
                <c:pt idx="11">
                  <c:v>30.358183</c:v>
                </c:pt>
              </c:numCache>
            </c:numRef>
          </c:val>
          <c:extLst>
            <c:ext xmlns:c16="http://schemas.microsoft.com/office/drawing/2014/chart" uri="{C3380CC4-5D6E-409C-BE32-E72D297353CC}">
              <c16:uniqueId val="{00000006-986A-4F6C-9664-2C5F30B4BE0B}"/>
            </c:ext>
          </c:extLst>
        </c:ser>
        <c:dLbls>
          <c:showLegendKey val="0"/>
          <c:showVal val="0"/>
          <c:showCatName val="0"/>
          <c:showSerName val="0"/>
          <c:showPercent val="0"/>
          <c:showBubbleSize val="0"/>
        </c:dLbls>
        <c:gapWidth val="150"/>
        <c:overlap val="100"/>
        <c:axId val="380762768"/>
        <c:axId val="380763160"/>
      </c:barChart>
      <c:catAx>
        <c:axId val="380762768"/>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80763160"/>
        <c:crosses val="autoZero"/>
        <c:auto val="0"/>
        <c:lblAlgn val="ctr"/>
        <c:lblOffset val="100"/>
        <c:tickLblSkip val="1"/>
        <c:tickMarkSkip val="1"/>
        <c:noMultiLvlLbl val="0"/>
      </c:catAx>
      <c:valAx>
        <c:axId val="380763160"/>
        <c:scaling>
          <c:orientation val="minMax"/>
          <c:min val="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80762768"/>
        <c:crosses val="autoZero"/>
        <c:crossBetween val="between"/>
        <c:majorUnit val="200"/>
        <c:minorUnit val="20"/>
      </c:valAx>
      <c:spPr>
        <a:noFill/>
        <a:ln w="25400">
          <a:noFill/>
        </a:ln>
      </c:spPr>
    </c:plotArea>
    <c:legend>
      <c:legendPos val="b"/>
      <c:layout>
        <c:manualLayout>
          <c:xMode val="edge"/>
          <c:yMode val="edge"/>
          <c:x val="0.19067689488340772"/>
          <c:y val="3.7974683544303806E-2"/>
          <c:w val="0.65510107208990132"/>
          <c:h val="0.27707620408208467"/>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70712138900609E-2"/>
          <c:y val="7.3787240410738128E-2"/>
          <c:w val="0.86145927342678363"/>
          <c:h val="0.74334852880232061"/>
        </c:manualLayout>
      </c:layout>
      <c:barChart>
        <c:barDir val="col"/>
        <c:grouping val="stacked"/>
        <c:varyColors val="0"/>
        <c:ser>
          <c:idx val="2"/>
          <c:order val="0"/>
          <c:tx>
            <c:strRef>
              <c:f>'Data 3'!$C$21</c:f>
              <c:strCache>
                <c:ptCount val="1"/>
                <c:pt idx="0">
                  <c:v>Comercializadores</c:v>
                </c:pt>
              </c:strCache>
            </c:strRef>
          </c:tx>
          <c:spPr>
            <a:solidFill>
              <a:srgbClr val="C3D69B"/>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3'!$C$22:$C$33</c:f>
              <c:numCache>
                <c:formatCode>#,##0</c:formatCode>
                <c:ptCount val="12"/>
                <c:pt idx="0">
                  <c:v>197.747871</c:v>
                </c:pt>
                <c:pt idx="1">
                  <c:v>41.665023999999995</c:v>
                </c:pt>
                <c:pt idx="2">
                  <c:v>104.02714999999999</c:v>
                </c:pt>
                <c:pt idx="3">
                  <c:v>111.82602899999999</c:v>
                </c:pt>
                <c:pt idx="4">
                  <c:v>96.19900299999999</c:v>
                </c:pt>
                <c:pt idx="5">
                  <c:v>245.94995600000001</c:v>
                </c:pt>
                <c:pt idx="6">
                  <c:v>235.74533600000001</c:v>
                </c:pt>
                <c:pt idx="7">
                  <c:v>165.91129199999997</c:v>
                </c:pt>
                <c:pt idx="8">
                  <c:v>114.495841</c:v>
                </c:pt>
                <c:pt idx="9">
                  <c:v>141.069299</c:v>
                </c:pt>
                <c:pt idx="10">
                  <c:v>65.675460000000001</c:v>
                </c:pt>
                <c:pt idx="11">
                  <c:v>85.739070999999996</c:v>
                </c:pt>
              </c:numCache>
            </c:numRef>
          </c:val>
          <c:extLst>
            <c:ext xmlns:c16="http://schemas.microsoft.com/office/drawing/2014/chart" uri="{C3380CC4-5D6E-409C-BE32-E72D297353CC}">
              <c16:uniqueId val="{00000000-DA13-48BA-95D0-7CDD4C08D4C1}"/>
            </c:ext>
          </c:extLst>
        </c:ser>
        <c:ser>
          <c:idx val="0"/>
          <c:order val="1"/>
          <c:tx>
            <c:strRef>
              <c:f>'Data 3'!$D$21</c:f>
              <c:strCache>
                <c:ptCount val="1"/>
                <c:pt idx="0">
                  <c:v>Generación convencional y zonas de regulación</c:v>
                </c:pt>
              </c:strCache>
            </c:strRef>
          </c:tx>
          <c:spPr>
            <a:solidFill>
              <a:srgbClr val="F79646"/>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3'!$D$22:$D$33</c:f>
              <c:numCache>
                <c:formatCode>#,##0</c:formatCode>
                <c:ptCount val="12"/>
                <c:pt idx="0">
                  <c:v>60.916423000000002</c:v>
                </c:pt>
                <c:pt idx="1">
                  <c:v>28.573357000000001</c:v>
                </c:pt>
                <c:pt idx="2">
                  <c:v>30.456237999999999</c:v>
                </c:pt>
                <c:pt idx="3">
                  <c:v>24.855761999999999</c:v>
                </c:pt>
                <c:pt idx="4">
                  <c:v>36.561712</c:v>
                </c:pt>
                <c:pt idx="5">
                  <c:v>84.231583000000001</c:v>
                </c:pt>
                <c:pt idx="6">
                  <c:v>65.070012000000006</c:v>
                </c:pt>
                <c:pt idx="7">
                  <c:v>43.159721000000005</c:v>
                </c:pt>
                <c:pt idx="8">
                  <c:v>86.396401000000012</c:v>
                </c:pt>
                <c:pt idx="9">
                  <c:v>102.044787</c:v>
                </c:pt>
                <c:pt idx="10">
                  <c:v>122.77855699999999</c:v>
                </c:pt>
                <c:pt idx="11">
                  <c:v>167.61622799999998</c:v>
                </c:pt>
              </c:numCache>
            </c:numRef>
          </c:val>
          <c:extLst>
            <c:ext xmlns:c16="http://schemas.microsoft.com/office/drawing/2014/chart" uri="{C3380CC4-5D6E-409C-BE32-E72D297353CC}">
              <c16:uniqueId val="{00000001-DA13-48BA-95D0-7CDD4C08D4C1}"/>
            </c:ext>
          </c:extLst>
        </c:ser>
        <c:ser>
          <c:idx val="1"/>
          <c:order val="2"/>
          <c:tx>
            <c:strRef>
              <c:f>'Data 3'!$E$21</c:f>
              <c:strCache>
                <c:ptCount val="1"/>
                <c:pt idx="0">
                  <c:v>Generación eólica</c:v>
                </c:pt>
              </c:strCache>
            </c:strRef>
          </c:tx>
          <c:spPr>
            <a:solidFill>
              <a:srgbClr val="92D050"/>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3'!$E$22:$E$33</c:f>
              <c:numCache>
                <c:formatCode>#,##0</c:formatCode>
                <c:ptCount val="12"/>
                <c:pt idx="0">
                  <c:v>133.847902</c:v>
                </c:pt>
                <c:pt idx="1">
                  <c:v>100.06630699999999</c:v>
                </c:pt>
                <c:pt idx="2">
                  <c:v>136.69201999999999</c:v>
                </c:pt>
                <c:pt idx="3">
                  <c:v>74.227607999999989</c:v>
                </c:pt>
                <c:pt idx="4">
                  <c:v>90.532443999999998</c:v>
                </c:pt>
                <c:pt idx="5">
                  <c:v>64.936574999999991</c:v>
                </c:pt>
                <c:pt idx="6">
                  <c:v>69.332391000000001</c:v>
                </c:pt>
                <c:pt idx="7">
                  <c:v>97.695578999999995</c:v>
                </c:pt>
                <c:pt idx="8">
                  <c:v>134.47310300000001</c:v>
                </c:pt>
                <c:pt idx="9">
                  <c:v>79.606807000000003</c:v>
                </c:pt>
                <c:pt idx="10">
                  <c:v>116.429571</c:v>
                </c:pt>
                <c:pt idx="11">
                  <c:v>185.67675</c:v>
                </c:pt>
              </c:numCache>
            </c:numRef>
          </c:val>
          <c:extLst>
            <c:ext xmlns:c16="http://schemas.microsoft.com/office/drawing/2014/chart" uri="{C3380CC4-5D6E-409C-BE32-E72D297353CC}">
              <c16:uniqueId val="{00000002-DA13-48BA-95D0-7CDD4C08D4C1}"/>
            </c:ext>
          </c:extLst>
        </c:ser>
        <c:ser>
          <c:idx val="3"/>
          <c:order val="3"/>
          <c:tx>
            <c:strRef>
              <c:f>'Data 3'!$F$21</c:f>
              <c:strCache>
                <c:ptCount val="1"/>
                <c:pt idx="0">
                  <c:v>Otras renovables, cogeneración y residuos</c:v>
                </c:pt>
              </c:strCache>
            </c:strRef>
          </c:tx>
          <c:spPr>
            <a:solidFill>
              <a:srgbClr val="C00000"/>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3'!$F$22:$F$33</c:f>
              <c:numCache>
                <c:formatCode>#,##0</c:formatCode>
                <c:ptCount val="12"/>
                <c:pt idx="0">
                  <c:v>74.649456999999998</c:v>
                </c:pt>
                <c:pt idx="1">
                  <c:v>100.84573800000001</c:v>
                </c:pt>
                <c:pt idx="2">
                  <c:v>141.933674</c:v>
                </c:pt>
                <c:pt idx="3">
                  <c:v>107.58236600000001</c:v>
                </c:pt>
                <c:pt idx="4">
                  <c:v>118.241454</c:v>
                </c:pt>
                <c:pt idx="5">
                  <c:v>118.555724</c:v>
                </c:pt>
                <c:pt idx="6">
                  <c:v>112.54987399999999</c:v>
                </c:pt>
                <c:pt idx="7">
                  <c:v>110.053477</c:v>
                </c:pt>
                <c:pt idx="8">
                  <c:v>100.57930899999999</c:v>
                </c:pt>
                <c:pt idx="9">
                  <c:v>97.829016999999993</c:v>
                </c:pt>
                <c:pt idx="10">
                  <c:v>97.004835999999997</c:v>
                </c:pt>
                <c:pt idx="11">
                  <c:v>180.64437299999997</c:v>
                </c:pt>
              </c:numCache>
            </c:numRef>
          </c:val>
          <c:extLst>
            <c:ext xmlns:c16="http://schemas.microsoft.com/office/drawing/2014/chart" uri="{C3380CC4-5D6E-409C-BE32-E72D297353CC}">
              <c16:uniqueId val="{00000003-DA13-48BA-95D0-7CDD4C08D4C1}"/>
            </c:ext>
          </c:extLst>
        </c:ser>
        <c:ser>
          <c:idx val="5"/>
          <c:order val="4"/>
          <c:tx>
            <c:strRef>
              <c:f>'Data 3'!$G$21</c:f>
              <c:strCache>
                <c:ptCount val="1"/>
                <c:pt idx="0">
                  <c:v>Importaciones</c:v>
                </c:pt>
              </c:strCache>
            </c:strRef>
          </c:tx>
          <c:spPr>
            <a:solidFill>
              <a:srgbClr val="CC00CC"/>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3'!$G$22:$G$33</c:f>
              <c:numCache>
                <c:formatCode>#,##0.0</c:formatCode>
                <c:ptCount val="12"/>
                <c:pt idx="0">
                  <c:v>8.4000000000000012E-3</c:v>
                </c:pt>
                <c:pt idx="1">
                  <c:v>9.1999999999999998E-3</c:v>
                </c:pt>
                <c:pt idx="2">
                  <c:v>7.1999999999999998E-3</c:v>
                </c:pt>
                <c:pt idx="3">
                  <c:v>0</c:v>
                </c:pt>
                <c:pt idx="4">
                  <c:v>1.6000000000000001E-3</c:v>
                </c:pt>
                <c:pt idx="5">
                  <c:v>1.6000000000000001E-3</c:v>
                </c:pt>
                <c:pt idx="6">
                  <c:v>1.1999999999999999E-3</c:v>
                </c:pt>
                <c:pt idx="7">
                  <c:v>1.6000000000000001E-3</c:v>
                </c:pt>
                <c:pt idx="8">
                  <c:v>0</c:v>
                </c:pt>
                <c:pt idx="9">
                  <c:v>1.6000000000000001E-3</c:v>
                </c:pt>
                <c:pt idx="10">
                  <c:v>2.3999999999999998E-3</c:v>
                </c:pt>
                <c:pt idx="11">
                  <c:v>7.6E-3</c:v>
                </c:pt>
              </c:numCache>
            </c:numRef>
          </c:val>
          <c:extLst>
            <c:ext xmlns:c16="http://schemas.microsoft.com/office/drawing/2014/chart" uri="{C3380CC4-5D6E-409C-BE32-E72D297353CC}">
              <c16:uniqueId val="{00000004-DA13-48BA-95D0-7CDD4C08D4C1}"/>
            </c:ext>
          </c:extLst>
        </c:ser>
        <c:ser>
          <c:idx val="6"/>
          <c:order val="5"/>
          <c:tx>
            <c:strRef>
              <c:f>'Data 3'!$H$21</c:f>
              <c:strCache>
                <c:ptCount val="1"/>
                <c:pt idx="0">
                  <c:v>Exportaciones</c:v>
                </c:pt>
              </c:strCache>
            </c:strRef>
          </c:tx>
          <c:spPr>
            <a:solidFill>
              <a:srgbClr val="00B0F0"/>
            </a:solidFill>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3'!$H$22:$H$33</c:f>
              <c:numCache>
                <c:formatCode>#,##0.0</c:formatCode>
                <c:ptCount val="12"/>
                <c:pt idx="0">
                  <c:v>0.32441599999999998</c:v>
                </c:pt>
                <c:pt idx="1">
                  <c:v>0.30931599999999998</c:v>
                </c:pt>
                <c:pt idx="2">
                  <c:v>0.28710800000000003</c:v>
                </c:pt>
                <c:pt idx="3">
                  <c:v>0.31813600000000003</c:v>
                </c:pt>
                <c:pt idx="4">
                  <c:v>0.16863999999999998</c:v>
                </c:pt>
                <c:pt idx="5">
                  <c:v>7.1215999999999988E-2</c:v>
                </c:pt>
                <c:pt idx="6">
                  <c:v>0.15582799999999999</c:v>
                </c:pt>
                <c:pt idx="7">
                  <c:v>0.336588</c:v>
                </c:pt>
                <c:pt idx="8">
                  <c:v>0.30883999999999995</c:v>
                </c:pt>
                <c:pt idx="9">
                  <c:v>0.40210000000000001</c:v>
                </c:pt>
                <c:pt idx="10">
                  <c:v>0.36843999999999999</c:v>
                </c:pt>
                <c:pt idx="11">
                  <c:v>0.39091199999999998</c:v>
                </c:pt>
              </c:numCache>
            </c:numRef>
          </c:val>
          <c:extLst>
            <c:ext xmlns:c16="http://schemas.microsoft.com/office/drawing/2014/chart" uri="{C3380CC4-5D6E-409C-BE32-E72D297353CC}">
              <c16:uniqueId val="{00000005-DA13-48BA-95D0-7CDD4C08D4C1}"/>
            </c:ext>
          </c:extLst>
        </c:ser>
        <c:ser>
          <c:idx val="4"/>
          <c:order val="6"/>
          <c:tx>
            <c:strRef>
              <c:f>'Data 3'!$I$21</c:f>
              <c:strCache>
                <c:ptCount val="1"/>
                <c:pt idx="0">
                  <c:v>Desvíos entre sistemas</c:v>
                </c:pt>
              </c:strCache>
            </c:strRef>
          </c:tx>
          <c:spPr>
            <a:solidFill>
              <a:srgbClr val="008080"/>
            </a:solidFill>
            <a:ln w="25400">
              <a:noFill/>
            </a:ln>
          </c:spPr>
          <c:invertIfNegative val="0"/>
          <c:cat>
            <c:strRef>
              <c:f>'Data 3'!$A$22:$A$33</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3'!$I$22:$I$33</c:f>
              <c:numCache>
                <c:formatCode>#,##0</c:formatCode>
                <c:ptCount val="12"/>
                <c:pt idx="0">
                  <c:v>11.14161</c:v>
                </c:pt>
                <c:pt idx="1">
                  <c:v>22.556416000000002</c:v>
                </c:pt>
                <c:pt idx="2">
                  <c:v>17.643616999999999</c:v>
                </c:pt>
                <c:pt idx="3">
                  <c:v>19.590902</c:v>
                </c:pt>
                <c:pt idx="4">
                  <c:v>15.570317999999999</c:v>
                </c:pt>
                <c:pt idx="5">
                  <c:v>16.244609000000001</c:v>
                </c:pt>
                <c:pt idx="6">
                  <c:v>12.294512000000001</c:v>
                </c:pt>
                <c:pt idx="7">
                  <c:v>20.810582999999998</c:v>
                </c:pt>
                <c:pt idx="8">
                  <c:v>11.462764999999999</c:v>
                </c:pt>
                <c:pt idx="9">
                  <c:v>17.523707999999999</c:v>
                </c:pt>
                <c:pt idx="10">
                  <c:v>36.196266999999999</c:v>
                </c:pt>
                <c:pt idx="11">
                  <c:v>24.376412999999999</c:v>
                </c:pt>
              </c:numCache>
            </c:numRef>
          </c:val>
          <c:extLst>
            <c:ext xmlns:c16="http://schemas.microsoft.com/office/drawing/2014/chart" uri="{C3380CC4-5D6E-409C-BE32-E72D297353CC}">
              <c16:uniqueId val="{00000006-DA13-48BA-95D0-7CDD4C08D4C1}"/>
            </c:ext>
          </c:extLst>
        </c:ser>
        <c:dLbls>
          <c:showLegendKey val="0"/>
          <c:showVal val="0"/>
          <c:showCatName val="0"/>
          <c:showSerName val="0"/>
          <c:showPercent val="0"/>
          <c:showBubbleSize val="0"/>
        </c:dLbls>
        <c:gapWidth val="150"/>
        <c:overlap val="100"/>
        <c:axId val="380763944"/>
        <c:axId val="380764336"/>
      </c:barChart>
      <c:catAx>
        <c:axId val="380763944"/>
        <c:scaling>
          <c:orientation val="minMax"/>
        </c:scaling>
        <c:delete val="0"/>
        <c:axPos val="t"/>
        <c:numFmt formatCode="General" sourceLinked="1"/>
        <c:majorTickMark val="none"/>
        <c:minorTickMark val="none"/>
        <c:tickLblPos val="none"/>
        <c:spPr>
          <a:ln w="3175">
            <a:solidFill>
              <a:schemeClr val="bg1">
                <a:lumMod val="65000"/>
              </a:schemeClr>
            </a:solidFill>
            <a:prstDash val="solid"/>
          </a:ln>
        </c:spPr>
        <c:crossAx val="380764336"/>
        <c:crosses val="autoZero"/>
        <c:auto val="0"/>
        <c:lblAlgn val="ctr"/>
        <c:lblOffset val="100"/>
        <c:tickMarkSkip val="1"/>
        <c:noMultiLvlLbl val="0"/>
      </c:catAx>
      <c:valAx>
        <c:axId val="380764336"/>
        <c:scaling>
          <c:orientation val="maxMin"/>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80763944"/>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285973444495906E-2"/>
          <c:y val="0.18882575364095319"/>
          <c:w val="0.87669735216921418"/>
          <c:h val="0.66322342952513524"/>
        </c:manualLayout>
      </c:layout>
      <c:lineChart>
        <c:grouping val="standard"/>
        <c:varyColors val="0"/>
        <c:ser>
          <c:idx val="0"/>
          <c:order val="0"/>
          <c:tx>
            <c:strRef>
              <c:f>'Data 3'!$B$57</c:f>
              <c:strCache>
                <c:ptCount val="1"/>
                <c:pt idx="0">
                  <c:v>Desvío a bajar</c:v>
                </c:pt>
              </c:strCache>
            </c:strRef>
          </c:tx>
          <c:spPr>
            <a:ln w="25400">
              <a:solidFill>
                <a:srgbClr val="C00000"/>
              </a:solidFill>
              <a:prstDash val="solid"/>
            </a:ln>
          </c:spPr>
          <c:marker>
            <c:symbol val="none"/>
          </c:marker>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3'!$C$57:$N$57</c:f>
              <c:numCache>
                <c:formatCode>0</c:formatCode>
                <c:ptCount val="12"/>
                <c:pt idx="0">
                  <c:v>110</c:v>
                </c:pt>
                <c:pt idx="1">
                  <c:v>108</c:v>
                </c:pt>
                <c:pt idx="2">
                  <c:v>114</c:v>
                </c:pt>
                <c:pt idx="3">
                  <c:v>115</c:v>
                </c:pt>
                <c:pt idx="4">
                  <c:v>113</c:v>
                </c:pt>
                <c:pt idx="5">
                  <c:v>115</c:v>
                </c:pt>
                <c:pt idx="6">
                  <c:v>114</c:v>
                </c:pt>
                <c:pt idx="7">
                  <c:v>107</c:v>
                </c:pt>
                <c:pt idx="8">
                  <c:v>107</c:v>
                </c:pt>
                <c:pt idx="9">
                  <c:v>108</c:v>
                </c:pt>
                <c:pt idx="10">
                  <c:v>105</c:v>
                </c:pt>
                <c:pt idx="11">
                  <c:v>117</c:v>
                </c:pt>
              </c:numCache>
            </c:numRef>
          </c:val>
          <c:smooth val="0"/>
          <c:extLst>
            <c:ext xmlns:c16="http://schemas.microsoft.com/office/drawing/2014/chart" uri="{C3380CC4-5D6E-409C-BE32-E72D297353CC}">
              <c16:uniqueId val="{00000000-2715-4308-96E9-AF647F577AA7}"/>
            </c:ext>
          </c:extLst>
        </c:ser>
        <c:ser>
          <c:idx val="3"/>
          <c:order val="1"/>
          <c:tx>
            <c:strRef>
              <c:f>'Data 3'!$B$58</c:f>
              <c:strCache>
                <c:ptCount val="1"/>
                <c:pt idx="0">
                  <c:v>Desvío a bajar contra el sistema</c:v>
                </c:pt>
              </c:strCache>
            </c:strRef>
          </c:tx>
          <c:spPr>
            <a:ln w="25400">
              <a:solidFill>
                <a:srgbClr val="008080"/>
              </a:solidFill>
              <a:prstDash val="solid"/>
            </a:ln>
          </c:spPr>
          <c:marker>
            <c:symbol val="none"/>
          </c:marker>
          <c:cat>
            <c:strRef>
              <c:f>'Data 3'!$A$7:$A$18</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3'!$C$58:$N$58</c:f>
              <c:numCache>
                <c:formatCode>0</c:formatCode>
                <c:ptCount val="12"/>
                <c:pt idx="0">
                  <c:v>117</c:v>
                </c:pt>
                <c:pt idx="1">
                  <c:v>116</c:v>
                </c:pt>
                <c:pt idx="2">
                  <c:v>127</c:v>
                </c:pt>
                <c:pt idx="3">
                  <c:v>130</c:v>
                </c:pt>
                <c:pt idx="4">
                  <c:v>121</c:v>
                </c:pt>
                <c:pt idx="5">
                  <c:v>118</c:v>
                </c:pt>
                <c:pt idx="6">
                  <c:v>118</c:v>
                </c:pt>
                <c:pt idx="7">
                  <c:v>113</c:v>
                </c:pt>
                <c:pt idx="8">
                  <c:v>114</c:v>
                </c:pt>
                <c:pt idx="9">
                  <c:v>113</c:v>
                </c:pt>
                <c:pt idx="10">
                  <c:v>110</c:v>
                </c:pt>
                <c:pt idx="11">
                  <c:v>129</c:v>
                </c:pt>
              </c:numCache>
            </c:numRef>
          </c:val>
          <c:smooth val="0"/>
          <c:extLst>
            <c:ext xmlns:c16="http://schemas.microsoft.com/office/drawing/2014/chart" uri="{C3380CC4-5D6E-409C-BE32-E72D297353CC}">
              <c16:uniqueId val="{00000001-2715-4308-96E9-AF647F577AA7}"/>
            </c:ext>
          </c:extLst>
        </c:ser>
        <c:ser>
          <c:idx val="1"/>
          <c:order val="2"/>
          <c:tx>
            <c:strRef>
              <c:f>'Data 3'!$B$59</c:f>
              <c:strCache>
                <c:ptCount val="1"/>
                <c:pt idx="0">
                  <c:v>Desvío a subir</c:v>
                </c:pt>
              </c:strCache>
            </c:strRef>
          </c:tx>
          <c:spPr>
            <a:ln w="25400">
              <a:solidFill>
                <a:schemeClr val="accent6"/>
              </a:solidFill>
            </a:ln>
          </c:spPr>
          <c:marker>
            <c:symbol val="none"/>
          </c:marker>
          <c:val>
            <c:numRef>
              <c:f>'Data 3'!$C$59:$N$59</c:f>
              <c:numCache>
                <c:formatCode>0</c:formatCode>
                <c:ptCount val="12"/>
                <c:pt idx="0">
                  <c:v>93</c:v>
                </c:pt>
                <c:pt idx="1">
                  <c:v>86</c:v>
                </c:pt>
                <c:pt idx="2">
                  <c:v>85</c:v>
                </c:pt>
                <c:pt idx="3">
                  <c:v>79</c:v>
                </c:pt>
                <c:pt idx="4">
                  <c:v>89</c:v>
                </c:pt>
                <c:pt idx="5">
                  <c:v>95</c:v>
                </c:pt>
                <c:pt idx="6">
                  <c:v>93</c:v>
                </c:pt>
                <c:pt idx="7">
                  <c:v>89</c:v>
                </c:pt>
                <c:pt idx="8">
                  <c:v>87</c:v>
                </c:pt>
                <c:pt idx="9">
                  <c:v>88</c:v>
                </c:pt>
                <c:pt idx="10">
                  <c:v>89</c:v>
                </c:pt>
                <c:pt idx="11">
                  <c:v>92</c:v>
                </c:pt>
              </c:numCache>
            </c:numRef>
          </c:val>
          <c:smooth val="0"/>
          <c:extLst>
            <c:ext xmlns:c16="http://schemas.microsoft.com/office/drawing/2014/chart" uri="{C3380CC4-5D6E-409C-BE32-E72D297353CC}">
              <c16:uniqueId val="{00000002-2715-4308-96E9-AF647F577AA7}"/>
            </c:ext>
          </c:extLst>
        </c:ser>
        <c:ser>
          <c:idx val="2"/>
          <c:order val="3"/>
          <c:tx>
            <c:strRef>
              <c:f>'Data 3'!$B$60</c:f>
              <c:strCache>
                <c:ptCount val="1"/>
                <c:pt idx="0">
                  <c:v>Desvío a subir contra el sistema</c:v>
                </c:pt>
              </c:strCache>
            </c:strRef>
          </c:tx>
          <c:spPr>
            <a:ln w="25400">
              <a:solidFill>
                <a:srgbClr val="0070C0"/>
              </a:solidFill>
            </a:ln>
          </c:spPr>
          <c:marker>
            <c:symbol val="none"/>
          </c:marker>
          <c:val>
            <c:numRef>
              <c:f>'Data 3'!$C$60:$N$60</c:f>
              <c:numCache>
                <c:formatCode>0</c:formatCode>
                <c:ptCount val="12"/>
                <c:pt idx="0">
                  <c:v>83</c:v>
                </c:pt>
                <c:pt idx="1">
                  <c:v>72</c:v>
                </c:pt>
                <c:pt idx="2">
                  <c:v>69</c:v>
                </c:pt>
                <c:pt idx="3">
                  <c:v>56</c:v>
                </c:pt>
                <c:pt idx="4">
                  <c:v>70</c:v>
                </c:pt>
                <c:pt idx="5">
                  <c:v>70</c:v>
                </c:pt>
                <c:pt idx="6">
                  <c:v>74</c:v>
                </c:pt>
                <c:pt idx="7">
                  <c:v>74</c:v>
                </c:pt>
                <c:pt idx="8">
                  <c:v>74</c:v>
                </c:pt>
                <c:pt idx="9">
                  <c:v>69</c:v>
                </c:pt>
                <c:pt idx="10">
                  <c:v>77</c:v>
                </c:pt>
                <c:pt idx="11">
                  <c:v>79</c:v>
                </c:pt>
              </c:numCache>
            </c:numRef>
          </c:val>
          <c:smooth val="0"/>
          <c:extLst>
            <c:ext xmlns:c16="http://schemas.microsoft.com/office/drawing/2014/chart" uri="{C3380CC4-5D6E-409C-BE32-E72D297353CC}">
              <c16:uniqueId val="{00000003-2715-4308-96E9-AF647F577AA7}"/>
            </c:ext>
          </c:extLst>
        </c:ser>
        <c:dLbls>
          <c:showLegendKey val="0"/>
          <c:showVal val="0"/>
          <c:showCatName val="0"/>
          <c:showSerName val="0"/>
          <c:showPercent val="0"/>
          <c:showBubbleSize val="0"/>
        </c:dLbls>
        <c:smooth val="0"/>
        <c:axId val="380765120"/>
        <c:axId val="380765512"/>
      </c:lineChart>
      <c:catAx>
        <c:axId val="380765120"/>
        <c:scaling>
          <c:orientation val="minMax"/>
        </c:scaling>
        <c:delete val="0"/>
        <c:axPos val="b"/>
        <c:numFmt formatCode="General" sourceLinked="1"/>
        <c:majorTickMark val="none"/>
        <c:minorTickMark val="none"/>
        <c:tickLblPos val="nextTo"/>
        <c:spPr>
          <a:ln w="3175">
            <a:solidFill>
              <a:schemeClr val="bg1">
                <a:lumMod val="65000"/>
              </a:schemeClr>
            </a:solidFill>
            <a:prstDash val="solid"/>
          </a:ln>
        </c:spPr>
        <c:txPr>
          <a:bodyPr rot="0" vert="horz"/>
          <a:lstStyle/>
          <a:p>
            <a:pPr>
              <a:defRPr/>
            </a:pPr>
            <a:endParaRPr lang="es-ES"/>
          </a:p>
        </c:txPr>
        <c:crossAx val="380765512"/>
        <c:crosses val="autoZero"/>
        <c:auto val="0"/>
        <c:lblAlgn val="ctr"/>
        <c:lblOffset val="100"/>
        <c:tickLblSkip val="1"/>
        <c:tickMarkSkip val="1"/>
        <c:noMultiLvlLbl val="0"/>
      </c:catAx>
      <c:valAx>
        <c:axId val="380765512"/>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380765120"/>
        <c:crosses val="autoZero"/>
        <c:crossBetween val="between"/>
      </c:valAx>
      <c:spPr>
        <a:noFill/>
        <a:ln w="25400">
          <a:noFill/>
        </a:ln>
      </c:spPr>
    </c:plotArea>
    <c:legend>
      <c:legendPos val="r"/>
      <c:layout>
        <c:manualLayout>
          <c:xMode val="edge"/>
          <c:yMode val="edge"/>
          <c:x val="9.6638667853689492E-2"/>
          <c:y val="2.3746778331837779E-2"/>
          <c:w val="0.83193287978393549"/>
          <c:h val="0.1345650772137474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89" r="0.75000000000000089" t="1" header="0" footer="0"/>
    <c:pageSetup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59065776749198E-2"/>
          <c:y val="0.31318681318681352"/>
          <c:w val="0.88321377740499851"/>
          <c:h val="0.53296703296703296"/>
        </c:manualLayout>
      </c:layout>
      <c:barChart>
        <c:barDir val="col"/>
        <c:grouping val="stacked"/>
        <c:varyColors val="0"/>
        <c:ser>
          <c:idx val="1"/>
          <c:order val="0"/>
          <c:tx>
            <c:strRef>
              <c:f>'Data 3'!$D$68</c:f>
              <c:strCache>
                <c:ptCount val="1"/>
                <c:pt idx="0">
                  <c:v>Horas con desvío a subir cuando el sistema necesita bajar producción</c:v>
                </c:pt>
              </c:strCache>
            </c:strRef>
          </c:tx>
          <c:spPr>
            <a:solidFill>
              <a:srgbClr val="0070C0"/>
            </a:solidFill>
            <a:ln w="25400">
              <a:noFill/>
            </a:ln>
          </c:spPr>
          <c:invertIfNegative val="0"/>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3'!$D$69:$D$80</c:f>
              <c:numCache>
                <c:formatCode>General</c:formatCode>
                <c:ptCount val="12"/>
                <c:pt idx="0">
                  <c:v>58</c:v>
                </c:pt>
                <c:pt idx="1">
                  <c:v>52</c:v>
                </c:pt>
                <c:pt idx="2">
                  <c:v>54</c:v>
                </c:pt>
                <c:pt idx="3">
                  <c:v>52</c:v>
                </c:pt>
                <c:pt idx="4">
                  <c:v>61</c:v>
                </c:pt>
                <c:pt idx="5">
                  <c:v>81</c:v>
                </c:pt>
                <c:pt idx="6">
                  <c:v>75</c:v>
                </c:pt>
                <c:pt idx="7">
                  <c:v>56</c:v>
                </c:pt>
                <c:pt idx="8">
                  <c:v>53</c:v>
                </c:pt>
                <c:pt idx="9">
                  <c:v>61</c:v>
                </c:pt>
                <c:pt idx="10">
                  <c:v>52</c:v>
                </c:pt>
                <c:pt idx="11">
                  <c:v>63</c:v>
                </c:pt>
              </c:numCache>
            </c:numRef>
          </c:val>
          <c:extLst>
            <c:ext xmlns:c16="http://schemas.microsoft.com/office/drawing/2014/chart" uri="{C3380CC4-5D6E-409C-BE32-E72D297353CC}">
              <c16:uniqueId val="{00000000-D73C-4F2D-8E02-1D29F248ED34}"/>
            </c:ext>
          </c:extLst>
        </c:ser>
        <c:ser>
          <c:idx val="0"/>
          <c:order val="1"/>
          <c:tx>
            <c:strRef>
              <c:f>'Data 3'!$C$68</c:f>
              <c:strCache>
                <c:ptCount val="1"/>
                <c:pt idx="0">
                  <c:v>Horas con desvío a bajar cuando el sistema necesita subir producción</c:v>
                </c:pt>
              </c:strCache>
            </c:strRef>
          </c:tx>
          <c:spPr>
            <a:solidFill>
              <a:srgbClr val="92D050"/>
            </a:solidFill>
          </c:spPr>
          <c:invertIfNegative val="0"/>
          <c:val>
            <c:numRef>
              <c:f>'Data 3'!$C$68</c:f>
              <c:numCache>
                <c:formatCode>General</c:formatCode>
                <c:ptCount val="1"/>
                <c:pt idx="0">
                  <c:v>0</c:v>
                </c:pt>
              </c:numCache>
            </c:numRef>
          </c:val>
          <c:extLst>
            <c:ext xmlns:c16="http://schemas.microsoft.com/office/drawing/2014/chart" uri="{C3380CC4-5D6E-409C-BE32-E72D297353CC}">
              <c16:uniqueId val="{00000001-D73C-4F2D-8E02-1D29F248ED34}"/>
            </c:ext>
          </c:extLst>
        </c:ser>
        <c:dLbls>
          <c:showLegendKey val="0"/>
          <c:showVal val="0"/>
          <c:showCatName val="0"/>
          <c:showSerName val="0"/>
          <c:showPercent val="0"/>
          <c:showBubbleSize val="0"/>
        </c:dLbls>
        <c:gapWidth val="150"/>
        <c:overlap val="100"/>
        <c:axId val="380766296"/>
        <c:axId val="380766688"/>
      </c:barChart>
      <c:catAx>
        <c:axId val="380766296"/>
        <c:scaling>
          <c:orientation val="minMax"/>
        </c:scaling>
        <c:delete val="0"/>
        <c:axPos val="b"/>
        <c:numFmt formatCode="General" sourceLinked="1"/>
        <c:majorTickMark val="none"/>
        <c:minorTickMark val="none"/>
        <c:tickLblPos val="low"/>
        <c:spPr>
          <a:ln w="3175">
            <a:solidFill>
              <a:schemeClr val="bg1">
                <a:lumMod val="65000"/>
              </a:schemeClr>
            </a:solidFill>
            <a:prstDash val="solid"/>
          </a:ln>
        </c:spPr>
        <c:txPr>
          <a:bodyPr rot="0" vert="horz"/>
          <a:lstStyle/>
          <a:p>
            <a:pPr>
              <a:defRPr/>
            </a:pPr>
            <a:endParaRPr lang="es-ES"/>
          </a:p>
        </c:txPr>
        <c:crossAx val="380766688"/>
        <c:crosses val="autoZero"/>
        <c:auto val="0"/>
        <c:lblAlgn val="ctr"/>
        <c:lblOffset val="100"/>
        <c:tickLblSkip val="1"/>
        <c:tickMarkSkip val="1"/>
        <c:noMultiLvlLbl val="0"/>
      </c:catAx>
      <c:valAx>
        <c:axId val="380766688"/>
        <c:scaling>
          <c:orientation val="minMax"/>
          <c:max val="10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a:pPr>
            <a:endParaRPr lang="es-ES"/>
          </a:p>
        </c:txPr>
        <c:crossAx val="380766296"/>
        <c:crosses val="autoZero"/>
        <c:crossBetween val="between"/>
        <c:majorUnit val="20"/>
      </c:valAx>
      <c:spPr>
        <a:noFill/>
        <a:ln w="25400">
          <a:noFill/>
        </a:ln>
      </c:spPr>
    </c:plotArea>
    <c:legend>
      <c:legendPos val="r"/>
      <c:layout>
        <c:manualLayout>
          <c:xMode val="edge"/>
          <c:yMode val="edge"/>
          <c:x val="0.12605043633089932"/>
          <c:y val="4.4444492669805415E-2"/>
          <c:w val="0.74264715404954851"/>
          <c:h val="0.19555576774714381"/>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61210111893902E-2"/>
          <c:y val="9.4054165017082358E-2"/>
          <c:w val="0.88431371736427689"/>
          <c:h val="0.74218023724688031"/>
        </c:manualLayout>
      </c:layout>
      <c:barChart>
        <c:barDir val="col"/>
        <c:grouping val="clustered"/>
        <c:varyColors val="0"/>
        <c:ser>
          <c:idx val="2"/>
          <c:order val="0"/>
          <c:tx>
            <c:strRef>
              <c:f>'Data 3'!$C$68</c:f>
              <c:strCache>
                <c:ptCount val="1"/>
                <c:pt idx="0">
                  <c:v>Horas con desvío a bajar cuando el sistema necesita subir producción</c:v>
                </c:pt>
              </c:strCache>
            </c:strRef>
          </c:tx>
          <c:spPr>
            <a:solidFill>
              <a:srgbClr val="92D050"/>
            </a:solidFill>
            <a:ln w="25400">
              <a:noFill/>
            </a:ln>
          </c:spPr>
          <c:invertIfNegative val="0"/>
          <c:cat>
            <c:strRef>
              <c:f>'Data 2'!$B$689:$B$700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3'!$C$69:$C$80</c:f>
              <c:numCache>
                <c:formatCode>0</c:formatCode>
                <c:ptCount val="12"/>
                <c:pt idx="0">
                  <c:v>42</c:v>
                </c:pt>
                <c:pt idx="1">
                  <c:v>48</c:v>
                </c:pt>
                <c:pt idx="2">
                  <c:v>46</c:v>
                </c:pt>
                <c:pt idx="3">
                  <c:v>48</c:v>
                </c:pt>
                <c:pt idx="4">
                  <c:v>39</c:v>
                </c:pt>
                <c:pt idx="5">
                  <c:v>19</c:v>
                </c:pt>
                <c:pt idx="6">
                  <c:v>25</c:v>
                </c:pt>
                <c:pt idx="7">
                  <c:v>44</c:v>
                </c:pt>
                <c:pt idx="8">
                  <c:v>47</c:v>
                </c:pt>
                <c:pt idx="9">
                  <c:v>39</c:v>
                </c:pt>
                <c:pt idx="10">
                  <c:v>48</c:v>
                </c:pt>
                <c:pt idx="11">
                  <c:v>37</c:v>
                </c:pt>
              </c:numCache>
            </c:numRef>
          </c:val>
          <c:extLst>
            <c:ext xmlns:c16="http://schemas.microsoft.com/office/drawing/2014/chart" uri="{C3380CC4-5D6E-409C-BE32-E72D297353CC}">
              <c16:uniqueId val="{00000000-53F9-476F-AF7D-AA2A7C2542D6}"/>
            </c:ext>
          </c:extLst>
        </c:ser>
        <c:dLbls>
          <c:showLegendKey val="0"/>
          <c:showVal val="0"/>
          <c:showCatName val="0"/>
          <c:showSerName val="0"/>
          <c:showPercent val="0"/>
          <c:showBubbleSize val="0"/>
        </c:dLbls>
        <c:gapWidth val="150"/>
        <c:overlap val="100"/>
        <c:axId val="380767472"/>
        <c:axId val="380767864"/>
      </c:barChart>
      <c:catAx>
        <c:axId val="380767472"/>
        <c:scaling>
          <c:orientation val="minMax"/>
        </c:scaling>
        <c:delete val="0"/>
        <c:axPos val="t"/>
        <c:numFmt formatCode="General" sourceLinked="1"/>
        <c:majorTickMark val="none"/>
        <c:minorTickMark val="none"/>
        <c:tickLblPos val="none"/>
        <c:spPr>
          <a:ln w="3175">
            <a:solidFill>
              <a:schemeClr val="bg1">
                <a:lumMod val="65000"/>
              </a:schemeClr>
            </a:solidFill>
          </a:ln>
        </c:spPr>
        <c:crossAx val="380767864"/>
        <c:crosses val="autoZero"/>
        <c:auto val="0"/>
        <c:lblAlgn val="ctr"/>
        <c:lblOffset val="100"/>
        <c:tickMarkSkip val="1"/>
        <c:noMultiLvlLbl val="0"/>
      </c:catAx>
      <c:valAx>
        <c:axId val="380767864"/>
        <c:scaling>
          <c:orientation val="maxMin"/>
          <c:max val="100"/>
        </c:scaling>
        <c:delete val="0"/>
        <c:axPos val="l"/>
        <c:majorGridlines>
          <c:spPr>
            <a:ln w="3175">
              <a:solidFill>
                <a:schemeClr val="bg1">
                  <a:lumMod val="75000"/>
                </a:schemeClr>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4563"/>
                </a:solidFill>
                <a:latin typeface="Arial"/>
                <a:ea typeface="Arial"/>
                <a:cs typeface="Arial"/>
              </a:defRPr>
            </a:pPr>
            <a:endParaRPr lang="es-ES"/>
          </a:p>
        </c:txPr>
        <c:crossAx val="380767472"/>
        <c:crosses val="autoZero"/>
        <c:crossBetween val="between"/>
        <c:majorUnit val="2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4563"/>
          </a:solidFill>
          <a:latin typeface="Arial"/>
          <a:ea typeface="Arial"/>
          <a:cs typeface="Arial"/>
        </a:defRPr>
      </a:pPr>
      <a:endParaRPr lang="es-ES"/>
    </a:p>
  </c:txPr>
  <c:printSettings>
    <c:headerFooter alignWithMargins="0"/>
    <c:pageMargins b="1" l="0.75000000000000033" r="0.75000000000000033"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855717635650777E-2"/>
          <c:y val="0.17339117332555651"/>
          <c:w val="0.84137714029188115"/>
          <c:h val="0.68470434251274148"/>
        </c:manualLayout>
      </c:layout>
      <c:barChart>
        <c:barDir val="col"/>
        <c:grouping val="clustered"/>
        <c:varyColors val="0"/>
        <c:ser>
          <c:idx val="2"/>
          <c:order val="2"/>
          <c:tx>
            <c:strRef>
              <c:f>'Data 4'!$F$48</c:f>
              <c:strCache>
                <c:ptCount val="1"/>
                <c:pt idx="0">
                  <c:v>Diferencia PVPC-MD</c:v>
                </c:pt>
              </c:strCache>
            </c:strRef>
          </c:tx>
          <c:spPr>
            <a:solidFill>
              <a:srgbClr val="9BBB59"/>
            </a:solidFill>
            <a:ln w="25400">
              <a:noFill/>
            </a:ln>
          </c:spPr>
          <c:invertIfNegative val="0"/>
          <c:cat>
            <c:strRef>
              <c:f>'Data 4'!$B$49:$B$60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4'!$F$49:$F$60</c:f>
              <c:numCache>
                <c:formatCode>0.00</c:formatCode>
                <c:ptCount val="12"/>
                <c:pt idx="0">
                  <c:v>63.620602150500005</c:v>
                </c:pt>
                <c:pt idx="1">
                  <c:v>61.487307471299992</c:v>
                </c:pt>
                <c:pt idx="2">
                  <c:v>60.04097308210001</c:v>
                </c:pt>
                <c:pt idx="3">
                  <c:v>60.793041666699999</c:v>
                </c:pt>
                <c:pt idx="4">
                  <c:v>58.810094085999999</c:v>
                </c:pt>
                <c:pt idx="5">
                  <c:v>58.25524999999999</c:v>
                </c:pt>
                <c:pt idx="6">
                  <c:v>58.758991935500013</c:v>
                </c:pt>
                <c:pt idx="7">
                  <c:v>59.560975806500004</c:v>
                </c:pt>
                <c:pt idx="8">
                  <c:v>60.269916666700006</c:v>
                </c:pt>
                <c:pt idx="9">
                  <c:v>60.991342281899989</c:v>
                </c:pt>
                <c:pt idx="10">
                  <c:v>64.487861111100017</c:v>
                </c:pt>
                <c:pt idx="11">
                  <c:v>73.438731182799998</c:v>
                </c:pt>
              </c:numCache>
            </c:numRef>
          </c:val>
          <c:extLst>
            <c:ext xmlns:c16="http://schemas.microsoft.com/office/drawing/2014/chart" uri="{C3380CC4-5D6E-409C-BE32-E72D297353CC}">
              <c16:uniqueId val="{00000000-A67C-498F-BB1F-2BEC7662F8B1}"/>
            </c:ext>
          </c:extLst>
        </c:ser>
        <c:dLbls>
          <c:showLegendKey val="0"/>
          <c:showVal val="0"/>
          <c:showCatName val="0"/>
          <c:showSerName val="0"/>
          <c:showPercent val="0"/>
          <c:showBubbleSize val="0"/>
        </c:dLbls>
        <c:gapWidth val="150"/>
        <c:axId val="380769432"/>
        <c:axId val="380769824"/>
      </c:barChart>
      <c:lineChart>
        <c:grouping val="standard"/>
        <c:varyColors val="0"/>
        <c:ser>
          <c:idx val="0"/>
          <c:order val="0"/>
          <c:tx>
            <c:strRef>
              <c:f>'Data 4'!$D$48</c:f>
              <c:strCache>
                <c:ptCount val="1"/>
                <c:pt idx="0">
                  <c:v>PVPC</c:v>
                </c:pt>
              </c:strCache>
            </c:strRef>
          </c:tx>
          <c:spPr>
            <a:ln w="28575" cap="rnd">
              <a:solidFill>
                <a:srgbClr val="255E91"/>
              </a:solidFill>
              <a:round/>
            </a:ln>
            <a:effectLst/>
          </c:spPr>
          <c:marker>
            <c:symbol val="none"/>
          </c:marker>
          <c:cat>
            <c:strRef>
              <c:f>'Data 4'!$B$49:$B$60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4'!$D$49:$D$60</c:f>
              <c:numCache>
                <c:formatCode>General</c:formatCode>
                <c:ptCount val="12"/>
                <c:pt idx="0">
                  <c:v>104.72200000000001</c:v>
                </c:pt>
                <c:pt idx="1">
                  <c:v>97.355999999999995</c:v>
                </c:pt>
                <c:pt idx="2">
                  <c:v>87.781000000000006</c:v>
                </c:pt>
                <c:pt idx="3" formatCode="0.000">
                  <c:v>78.445999999999998</c:v>
                </c:pt>
                <c:pt idx="4" formatCode="0.000">
                  <c:v>80.064999999999998</c:v>
                </c:pt>
                <c:pt idx="5" formatCode="0.000">
                  <c:v>88.87299999999999</c:v>
                </c:pt>
                <c:pt idx="6" formatCode="0.000">
                  <c:v>93.39500000000001</c:v>
                </c:pt>
                <c:pt idx="7" formatCode="0.000">
                  <c:v>95.759</c:v>
                </c:pt>
                <c:pt idx="8" formatCode="0.000">
                  <c:v>102.227</c:v>
                </c:pt>
                <c:pt idx="9" formatCode="0.000">
                  <c:v>97.551999999999992</c:v>
                </c:pt>
                <c:pt idx="10" formatCode="0.000">
                  <c:v>106.42400000000001</c:v>
                </c:pt>
                <c:pt idx="11" formatCode="0.000">
                  <c:v>115.404</c:v>
                </c:pt>
              </c:numCache>
            </c:numRef>
          </c:val>
          <c:smooth val="0"/>
          <c:extLst>
            <c:ext xmlns:c16="http://schemas.microsoft.com/office/drawing/2014/chart" uri="{C3380CC4-5D6E-409C-BE32-E72D297353CC}">
              <c16:uniqueId val="{00000001-A67C-498F-BB1F-2BEC7662F8B1}"/>
            </c:ext>
          </c:extLst>
        </c:ser>
        <c:ser>
          <c:idx val="1"/>
          <c:order val="1"/>
          <c:tx>
            <c:strRef>
              <c:f>'Data 4'!$E$48</c:f>
              <c:strCache>
                <c:ptCount val="1"/>
                <c:pt idx="0">
                  <c:v>Mercado diario</c:v>
                </c:pt>
              </c:strCache>
            </c:strRef>
          </c:tx>
          <c:spPr>
            <a:ln w="28575" cap="rnd">
              <a:solidFill>
                <a:srgbClr val="C00000"/>
              </a:solidFill>
              <a:round/>
            </a:ln>
            <a:effectLst/>
          </c:spPr>
          <c:marker>
            <c:symbol val="none"/>
          </c:marker>
          <c:cat>
            <c:strRef>
              <c:f>'Data 4'!$B$49:$B$60</c:f>
              <c:strCache>
                <c:ptCount val="12"/>
                <c:pt idx="0">
                  <c:v>E</c:v>
                </c:pt>
                <c:pt idx="1">
                  <c:v>F</c:v>
                </c:pt>
                <c:pt idx="2">
                  <c:v>M</c:v>
                </c:pt>
                <c:pt idx="3">
                  <c:v>A</c:v>
                </c:pt>
                <c:pt idx="4">
                  <c:v>M</c:v>
                </c:pt>
                <c:pt idx="5">
                  <c:v>J</c:v>
                </c:pt>
                <c:pt idx="6">
                  <c:v>J</c:v>
                </c:pt>
                <c:pt idx="7">
                  <c:v>A</c:v>
                </c:pt>
                <c:pt idx="8">
                  <c:v>S</c:v>
                </c:pt>
                <c:pt idx="9">
                  <c:v>O</c:v>
                </c:pt>
                <c:pt idx="10">
                  <c:v>N</c:v>
                </c:pt>
                <c:pt idx="11">
                  <c:v>D</c:v>
                </c:pt>
              </c:strCache>
            </c:strRef>
          </c:cat>
          <c:val>
            <c:numRef>
              <c:f>'Data 4'!$E$49:$E$60</c:f>
              <c:numCache>
                <c:formatCode>0.00</c:formatCode>
                <c:ptCount val="12"/>
                <c:pt idx="0">
                  <c:v>41.101397849500003</c:v>
                </c:pt>
                <c:pt idx="1">
                  <c:v>35.868692528700002</c:v>
                </c:pt>
                <c:pt idx="2">
                  <c:v>27.7400269179</c:v>
                </c:pt>
                <c:pt idx="3">
                  <c:v>17.652958333299999</c:v>
                </c:pt>
                <c:pt idx="4">
                  <c:v>21.254905913999998</c:v>
                </c:pt>
                <c:pt idx="5">
                  <c:v>30.617750000000001</c:v>
                </c:pt>
                <c:pt idx="6">
                  <c:v>34.636008064499997</c:v>
                </c:pt>
                <c:pt idx="7">
                  <c:v>36.198024193499997</c:v>
                </c:pt>
                <c:pt idx="8">
                  <c:v>41.957083333299998</c:v>
                </c:pt>
                <c:pt idx="9">
                  <c:v>36.560657718100003</c:v>
                </c:pt>
                <c:pt idx="10">
                  <c:v>41.936138888899997</c:v>
                </c:pt>
                <c:pt idx="11">
                  <c:v>41.965268817199998</c:v>
                </c:pt>
              </c:numCache>
            </c:numRef>
          </c:val>
          <c:smooth val="0"/>
          <c:extLst>
            <c:ext xmlns:c16="http://schemas.microsoft.com/office/drawing/2014/chart" uri="{C3380CC4-5D6E-409C-BE32-E72D297353CC}">
              <c16:uniqueId val="{00000002-A67C-498F-BB1F-2BEC7662F8B1}"/>
            </c:ext>
          </c:extLst>
        </c:ser>
        <c:dLbls>
          <c:showLegendKey val="0"/>
          <c:showVal val="0"/>
          <c:showCatName val="0"/>
          <c:showSerName val="0"/>
          <c:showPercent val="0"/>
          <c:showBubbleSize val="0"/>
        </c:dLbls>
        <c:marker val="1"/>
        <c:smooth val="0"/>
        <c:axId val="380768648"/>
        <c:axId val="380769040"/>
      </c:lineChart>
      <c:catAx>
        <c:axId val="380768648"/>
        <c:scaling>
          <c:orientation val="minMax"/>
        </c:scaling>
        <c:delete val="0"/>
        <c:axPos val="b"/>
        <c:numFmt formatCode="General" sourceLinked="1"/>
        <c:majorTickMark val="none"/>
        <c:minorTickMark val="none"/>
        <c:tickLblPos val="nextTo"/>
        <c:spPr>
          <a:noFill/>
          <a:ln w="3175" cap="flat" cmpd="sng" algn="ctr">
            <a:solidFill>
              <a:schemeClr val="bg1">
                <a:lumMod val="65000"/>
              </a:schemeClr>
            </a:solidFill>
            <a:round/>
          </a:ln>
          <a:effectLst/>
        </c:spPr>
        <c:txPr>
          <a:bodyPr rot="0" vert="horz"/>
          <a:lstStyle/>
          <a:p>
            <a:pPr>
              <a:defRPr/>
            </a:pPr>
            <a:endParaRPr lang="es-ES"/>
          </a:p>
        </c:txPr>
        <c:crossAx val="380769040"/>
        <c:crosses val="autoZero"/>
        <c:auto val="1"/>
        <c:lblAlgn val="ctr"/>
        <c:lblOffset val="100"/>
        <c:noMultiLvlLbl val="1"/>
      </c:catAx>
      <c:valAx>
        <c:axId val="380769040"/>
        <c:scaling>
          <c:orientation val="minMax"/>
        </c:scaling>
        <c:delete val="0"/>
        <c:axPos val="l"/>
        <c:majorGridlines>
          <c:spPr>
            <a:ln w="3175" cap="flat" cmpd="sng" algn="ctr">
              <a:solidFill>
                <a:schemeClr val="bg1">
                  <a:lumMod val="75000"/>
                </a:schemeClr>
              </a:solidFill>
              <a:prstDash val="sysDot"/>
              <a:round/>
            </a:ln>
            <a:effectLst/>
          </c:spPr>
        </c:majorGridlines>
        <c:numFmt formatCode="General" sourceLinked="1"/>
        <c:majorTickMark val="none"/>
        <c:minorTickMark val="none"/>
        <c:tickLblPos val="nextTo"/>
        <c:spPr>
          <a:ln w="9525">
            <a:noFill/>
          </a:ln>
        </c:spPr>
        <c:txPr>
          <a:bodyPr rot="0" vert="horz"/>
          <a:lstStyle/>
          <a:p>
            <a:pPr>
              <a:defRPr/>
            </a:pPr>
            <a:endParaRPr lang="es-ES"/>
          </a:p>
        </c:txPr>
        <c:crossAx val="380768648"/>
        <c:crosses val="autoZero"/>
        <c:crossBetween val="between"/>
      </c:valAx>
      <c:catAx>
        <c:axId val="380769432"/>
        <c:scaling>
          <c:orientation val="minMax"/>
        </c:scaling>
        <c:delete val="1"/>
        <c:axPos val="b"/>
        <c:numFmt formatCode="General" sourceLinked="1"/>
        <c:majorTickMark val="out"/>
        <c:minorTickMark val="none"/>
        <c:tickLblPos val="nextTo"/>
        <c:crossAx val="380769824"/>
        <c:crosses val="autoZero"/>
        <c:auto val="1"/>
        <c:lblAlgn val="ctr"/>
        <c:lblOffset val="100"/>
        <c:noMultiLvlLbl val="0"/>
      </c:catAx>
      <c:valAx>
        <c:axId val="380769824"/>
        <c:scaling>
          <c:orientation val="minMax"/>
          <c:min val="56"/>
        </c:scaling>
        <c:delete val="0"/>
        <c:axPos val="r"/>
        <c:numFmt formatCode="0" sourceLinked="0"/>
        <c:majorTickMark val="out"/>
        <c:minorTickMark val="none"/>
        <c:tickLblPos val="nextTo"/>
        <c:spPr>
          <a:ln w="9525">
            <a:noFill/>
          </a:ln>
        </c:spPr>
        <c:txPr>
          <a:bodyPr rot="0" vert="horz"/>
          <a:lstStyle/>
          <a:p>
            <a:pPr>
              <a:defRPr/>
            </a:pPr>
            <a:endParaRPr lang="es-ES"/>
          </a:p>
        </c:txPr>
        <c:crossAx val="380769432"/>
        <c:crosses val="max"/>
        <c:crossBetween val="between"/>
        <c:majorUnit val="4"/>
      </c:valAx>
      <c:spPr>
        <a:noFill/>
        <a:ln w="25400">
          <a:noFill/>
        </a:ln>
      </c:spPr>
    </c:plotArea>
    <c:legend>
      <c:legendPos val="r"/>
      <c:layout>
        <c:manualLayout>
          <c:xMode val="edge"/>
          <c:yMode val="edge"/>
          <c:x val="0.24109030099564144"/>
          <c:y val="5.5555699083630658E-2"/>
          <c:w val="0.52620578739048707"/>
          <c:h val="7.407426544484087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1.png"/><Relationship Id="rId5" Type="http://schemas.openxmlformats.org/officeDocument/2006/relationships/chart" Target="../charts/chart17.xml"/><Relationship Id="rId4"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1.png"/><Relationship Id="rId1" Type="http://schemas.openxmlformats.org/officeDocument/2006/relationships/chart" Target="../charts/chart22.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1.png"/><Relationship Id="rId1" Type="http://schemas.openxmlformats.org/officeDocument/2006/relationships/chart" Target="../charts/chart25.xml"/><Relationship Id="rId4"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2987" name="Picture 1">
          <a:extLst>
            <a:ext uri="{FF2B5EF4-FFF2-40B4-BE49-F238E27FC236}">
              <a16:creationId xmlns:a16="http://schemas.microsoft.com/office/drawing/2014/main" id="{00000000-0008-0000-0000-0000DBDD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0</xdr:colOff>
      <xdr:row>3</xdr:row>
      <xdr:rowOff>30480</xdr:rowOff>
    </xdr:to>
    <xdr:sp macro="" textlink="">
      <xdr:nvSpPr>
        <xdr:cNvPr id="27712988" name="Line 4">
          <a:extLst>
            <a:ext uri="{FF2B5EF4-FFF2-40B4-BE49-F238E27FC236}">
              <a16:creationId xmlns:a16="http://schemas.microsoft.com/office/drawing/2014/main" id="{00000000-0008-0000-0000-0000DCDDA601}"/>
            </a:ext>
          </a:extLst>
        </xdr:cNvPr>
        <xdr:cNvSpPr>
          <a:spLocks noChangeShapeType="1"/>
        </xdr:cNvSpPr>
      </xdr:nvSpPr>
      <xdr:spPr bwMode="auto">
        <a:xfrm flipH="1">
          <a:off x="198120" y="495300"/>
          <a:ext cx="8001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22860</xdr:colOff>
      <xdr:row>6</xdr:row>
      <xdr:rowOff>0</xdr:rowOff>
    </xdr:from>
    <xdr:to>
      <xdr:col>2</xdr:col>
      <xdr:colOff>1066800</xdr:colOff>
      <xdr:row>43</xdr:row>
      <xdr:rowOff>45085</xdr:rowOff>
    </xdr:to>
    <xdr:pic>
      <xdr:nvPicPr>
        <xdr:cNvPr id="27712989" name="Picture 3">
          <a:extLst>
            <a:ext uri="{FF2B5EF4-FFF2-40B4-BE49-F238E27FC236}">
              <a16:creationId xmlns:a16="http://schemas.microsoft.com/office/drawing/2014/main" id="{00000000-0008-0000-0000-0000DDDDA601}"/>
            </a:ext>
          </a:extLst>
        </xdr:cNvPr>
        <xdr:cNvPicPr>
          <a:picLocks noChangeArrowheads="1"/>
        </xdr:cNvPicPr>
      </xdr:nvPicPr>
      <xdr:blipFill>
        <a:blip xmlns:r="http://schemas.openxmlformats.org/officeDocument/2006/relationships" r:embed="rId2">
          <a:lum bright="4000"/>
          <a:grayscl/>
          <a:extLst>
            <a:ext uri="{28A0092B-C50C-407E-A947-70E740481C1C}">
              <a14:useLocalDpi xmlns:a14="http://schemas.microsoft.com/office/drawing/2010/main" val="0"/>
            </a:ext>
          </a:extLst>
        </a:blip>
        <a:srcRect/>
        <a:stretch>
          <a:fillRect/>
        </a:stretch>
      </xdr:blipFill>
      <xdr:spPr bwMode="auto">
        <a:xfrm>
          <a:off x="213360" y="853440"/>
          <a:ext cx="1043940" cy="6004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xdr:colOff>
      <xdr:row>0</xdr:row>
      <xdr:rowOff>0</xdr:rowOff>
    </xdr:from>
    <xdr:to>
      <xdr:col>22</xdr:col>
      <xdr:colOff>0</xdr:colOff>
      <xdr:row>0</xdr:row>
      <xdr:rowOff>0</xdr:rowOff>
    </xdr:to>
    <xdr:graphicFrame macro="">
      <xdr:nvGraphicFramePr>
        <xdr:cNvPr id="27711963" name="Chart 1">
          <a:extLst>
            <a:ext uri="{FF2B5EF4-FFF2-40B4-BE49-F238E27FC236}">
              <a16:creationId xmlns:a16="http://schemas.microsoft.com/office/drawing/2014/main" id="{00000000-0008-0000-0100-0000DBD9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1964" name="Picture 3">
          <a:extLst>
            <a:ext uri="{FF2B5EF4-FFF2-40B4-BE49-F238E27FC236}">
              <a16:creationId xmlns:a16="http://schemas.microsoft.com/office/drawing/2014/main" id="{00000000-0008-0000-0100-0000DCD9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21</xdr:col>
      <xdr:colOff>531495</xdr:colOff>
      <xdr:row>3</xdr:row>
      <xdr:rowOff>30480</xdr:rowOff>
    </xdr:to>
    <xdr:sp macro="" textlink="">
      <xdr:nvSpPr>
        <xdr:cNvPr id="27711965" name="Line 5">
          <a:extLst>
            <a:ext uri="{FF2B5EF4-FFF2-40B4-BE49-F238E27FC236}">
              <a16:creationId xmlns:a16="http://schemas.microsoft.com/office/drawing/2014/main" id="{00000000-0008-0000-0100-0000DDD9A601}"/>
            </a:ext>
          </a:extLst>
        </xdr:cNvPr>
        <xdr:cNvSpPr>
          <a:spLocks noChangeShapeType="1"/>
        </xdr:cNvSpPr>
      </xdr:nvSpPr>
      <xdr:spPr bwMode="auto">
        <a:xfrm flipH="1">
          <a:off x="205740" y="495300"/>
          <a:ext cx="97764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2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2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2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0.52151</cdr:x>
      <cdr:y>0.1641</cdr:y>
    </cdr:from>
    <cdr:to>
      <cdr:x>0.52152</cdr:x>
      <cdr:y>0.84676</cdr:y>
    </cdr:to>
    <cdr:sp macro="" textlink="">
      <cdr:nvSpPr>
        <cdr:cNvPr id="5" name="4 Conector recto"/>
        <cdr:cNvSpPr/>
      </cdr:nvSpPr>
      <cdr:spPr bwMode="auto">
        <a:xfrm xmlns:a="http://schemas.openxmlformats.org/drawingml/2006/main" rot="5400000" flipH="1" flipV="1">
          <a:off x="2790255" y="1474650"/>
          <a:ext cx="1997505" cy="7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bg1">
              <a:lumMod val="75000"/>
            </a:schemeClr>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ES"/>
        </a:p>
      </cdr:txBody>
    </cdr:sp>
  </cdr:relSizeAnchor>
  <cdr:relSizeAnchor xmlns:cdr="http://schemas.openxmlformats.org/drawingml/2006/chartDrawing">
    <cdr:from>
      <cdr:x>0.26121</cdr:x>
      <cdr:y>0.90487</cdr:y>
    </cdr:from>
    <cdr:to>
      <cdr:x>0.35164</cdr:x>
      <cdr:y>0.96426</cdr:y>
    </cdr:to>
    <cdr:sp macro="" textlink="">
      <cdr:nvSpPr>
        <cdr:cNvPr id="2" name="CuadroTexto 1"/>
        <cdr:cNvSpPr txBox="1"/>
      </cdr:nvSpPr>
      <cdr:spPr>
        <a:xfrm xmlns:a="http://schemas.openxmlformats.org/drawingml/2006/main">
          <a:off x="1896898" y="2644923"/>
          <a:ext cx="656763" cy="17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0.74197</cdr:x>
      <cdr:y>0.90137</cdr:y>
    </cdr:from>
    <cdr:to>
      <cdr:x>0.82178</cdr:x>
      <cdr:y>0.96487</cdr:y>
    </cdr:to>
    <cdr:sp macro="" textlink="">
      <cdr:nvSpPr>
        <cdr:cNvPr id="4" name="CuadroTexto 1"/>
        <cdr:cNvSpPr txBox="1"/>
      </cdr:nvSpPr>
      <cdr:spPr>
        <a:xfrm xmlns:a="http://schemas.openxmlformats.org/drawingml/2006/main">
          <a:off x="5393453" y="2634633"/>
          <a:ext cx="581384" cy="187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2019</a:t>
          </a:r>
        </a:p>
      </cdr:txBody>
    </cdr:sp>
  </cdr:relSizeAnchor>
</c:userShapes>
</file>

<file path=xl/drawings/drawing5.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3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3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4</xdr:col>
      <xdr:colOff>7239000</xdr:colOff>
      <xdr:row>3</xdr:row>
      <xdr:rowOff>30480</xdr:rowOff>
    </xdr:to>
    <xdr:sp macro="" textlink="">
      <xdr:nvSpPr>
        <xdr:cNvPr id="27717085" name="Line 10">
          <a:extLst>
            <a:ext uri="{FF2B5EF4-FFF2-40B4-BE49-F238E27FC236}">
              <a16:creationId xmlns:a16="http://schemas.microsoft.com/office/drawing/2014/main" id="{00000000-0008-0000-03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26670</xdr:colOff>
      <xdr:row>6</xdr:row>
      <xdr:rowOff>17145</xdr:rowOff>
    </xdr:from>
    <xdr:to>
      <xdr:col>5</xdr:col>
      <xdr:colOff>19050</xdr:colOff>
      <xdr:row>23</xdr:row>
      <xdr:rowOff>146685</xdr:rowOff>
    </xdr:to>
    <xdr:graphicFrame macro="">
      <xdr:nvGraphicFramePr>
        <xdr:cNvPr id="27719130" name="Gráfico 3">
          <a:extLst>
            <a:ext uri="{FF2B5EF4-FFF2-40B4-BE49-F238E27FC236}">
              <a16:creationId xmlns:a16="http://schemas.microsoft.com/office/drawing/2014/main" id="{00000000-0008-0000-0400-0000DAF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9131" name="Picture 2">
          <a:extLst>
            <a:ext uri="{FF2B5EF4-FFF2-40B4-BE49-F238E27FC236}">
              <a16:creationId xmlns:a16="http://schemas.microsoft.com/office/drawing/2014/main" id="{00000000-0008-0000-0400-0000DBF5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4701540</xdr:colOff>
      <xdr:row>3</xdr:row>
      <xdr:rowOff>30480</xdr:rowOff>
    </xdr:to>
    <xdr:sp macro="" textlink="">
      <xdr:nvSpPr>
        <xdr:cNvPr id="27719132" name="Line 3">
          <a:extLst>
            <a:ext uri="{FF2B5EF4-FFF2-40B4-BE49-F238E27FC236}">
              <a16:creationId xmlns:a16="http://schemas.microsoft.com/office/drawing/2014/main" id="{00000000-0008-0000-0400-0000DCF5A601}"/>
            </a:ext>
          </a:extLst>
        </xdr:cNvPr>
        <xdr:cNvSpPr>
          <a:spLocks noChangeShapeType="1"/>
        </xdr:cNvSpPr>
      </xdr:nvSpPr>
      <xdr:spPr bwMode="auto">
        <a:xfrm flipH="1" flipV="1">
          <a:off x="198120" y="495300"/>
          <a:ext cx="640842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53340</xdr:colOff>
      <xdr:row>6</xdr:row>
      <xdr:rowOff>7620</xdr:rowOff>
    </xdr:from>
    <xdr:to>
      <xdr:col>4</xdr:col>
      <xdr:colOff>7239000</xdr:colOff>
      <xdr:row>24</xdr:row>
      <xdr:rowOff>91440</xdr:rowOff>
    </xdr:to>
    <xdr:graphicFrame macro="">
      <xdr:nvGraphicFramePr>
        <xdr:cNvPr id="30368024" name="Gráfico 1">
          <a:extLst>
            <a:ext uri="{FF2B5EF4-FFF2-40B4-BE49-F238E27FC236}">
              <a16:creationId xmlns:a16="http://schemas.microsoft.com/office/drawing/2014/main" id="{00000000-0008-0000-0500-00001861C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0368025" name="Picture 2">
          <a:extLst>
            <a:ext uri="{FF2B5EF4-FFF2-40B4-BE49-F238E27FC236}">
              <a16:creationId xmlns:a16="http://schemas.microsoft.com/office/drawing/2014/main" id="{00000000-0008-0000-0500-00001961CF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30368026" name="Line 3">
          <a:extLst>
            <a:ext uri="{FF2B5EF4-FFF2-40B4-BE49-F238E27FC236}">
              <a16:creationId xmlns:a16="http://schemas.microsoft.com/office/drawing/2014/main" id="{00000000-0008-0000-0500-00001A61CF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14346" name="Picture 4">
          <a:extLst>
            <a:ext uri="{FF2B5EF4-FFF2-40B4-BE49-F238E27FC236}">
              <a16:creationId xmlns:a16="http://schemas.microsoft.com/office/drawing/2014/main" id="{00000000-0008-0000-0600-00004A45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1905</xdr:colOff>
      <xdr:row>3</xdr:row>
      <xdr:rowOff>30480</xdr:rowOff>
    </xdr:to>
    <xdr:sp macro="" textlink="">
      <xdr:nvSpPr>
        <xdr:cNvPr id="214347" name="Line 6">
          <a:extLst>
            <a:ext uri="{FF2B5EF4-FFF2-40B4-BE49-F238E27FC236}">
              <a16:creationId xmlns:a16="http://schemas.microsoft.com/office/drawing/2014/main" id="{00000000-0008-0000-0600-00004B450300}"/>
            </a:ext>
          </a:extLst>
        </xdr:cNvPr>
        <xdr:cNvSpPr>
          <a:spLocks noChangeShapeType="1"/>
        </xdr:cNvSpPr>
      </xdr:nvSpPr>
      <xdr:spPr bwMode="auto">
        <a:xfrm flipH="1">
          <a:off x="198120" y="495300"/>
          <a:ext cx="59359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0</xdr:colOff>
      <xdr:row>6</xdr:row>
      <xdr:rowOff>0</xdr:rowOff>
    </xdr:from>
    <xdr:to>
      <xdr:col>4</xdr:col>
      <xdr:colOff>7239000</xdr:colOff>
      <xdr:row>23</xdr:row>
      <xdr:rowOff>144780</xdr:rowOff>
    </xdr:to>
    <xdr:graphicFrame macro="">
      <xdr:nvGraphicFramePr>
        <xdr:cNvPr id="27721179" name="Chart 1">
          <a:extLst>
            <a:ext uri="{FF2B5EF4-FFF2-40B4-BE49-F238E27FC236}">
              <a16:creationId xmlns:a16="http://schemas.microsoft.com/office/drawing/2014/main" id="{00000000-0008-0000-0700-0000DBF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21180" name="Picture 6">
          <a:extLst>
            <a:ext uri="{FF2B5EF4-FFF2-40B4-BE49-F238E27FC236}">
              <a16:creationId xmlns:a16="http://schemas.microsoft.com/office/drawing/2014/main" id="{00000000-0008-0000-0700-0000DCF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21181" name="Line 7">
          <a:extLst>
            <a:ext uri="{FF2B5EF4-FFF2-40B4-BE49-F238E27FC236}">
              <a16:creationId xmlns:a16="http://schemas.microsoft.com/office/drawing/2014/main" id="{00000000-0008-0000-0700-0000DDFDA6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0.xml><?xml version="1.0" encoding="utf-8"?>
<c:userShapes xmlns:c="http://schemas.openxmlformats.org/drawingml/2006/chart">
  <cdr:relSizeAnchor xmlns:cdr="http://schemas.openxmlformats.org/drawingml/2006/chartDrawing">
    <cdr:from>
      <cdr:x>0.10807</cdr:x>
      <cdr:y>0.89308</cdr:y>
    </cdr:from>
    <cdr:to>
      <cdr:x>0.95672</cdr:x>
      <cdr:y>0.95827</cdr:y>
    </cdr:to>
    <cdr:sp macro="" textlink="">
      <cdr:nvSpPr>
        <cdr:cNvPr id="496642" name="Text Box 2"/>
        <cdr:cNvSpPr txBox="1">
          <a:spLocks xmlns:a="http://schemas.openxmlformats.org/drawingml/2006/main" noChangeArrowheads="1"/>
        </cdr:cNvSpPr>
      </cdr:nvSpPr>
      <cdr:spPr bwMode="auto">
        <a:xfrm xmlns:a="http://schemas.openxmlformats.org/drawingml/2006/main">
          <a:off x="782297" y="2574327"/>
          <a:ext cx="6141568" cy="1917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0" i="0" strike="noStrike">
              <a:solidFill>
                <a:srgbClr val="004563"/>
              </a:solidFill>
              <a:latin typeface="Arial"/>
              <a:cs typeface="Arial"/>
            </a:rPr>
            <a:t>E              F                M               A                M                J                 J                A                S               O                N               D</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30027056" name="Picture 6">
          <a:extLst>
            <a:ext uri="{FF2B5EF4-FFF2-40B4-BE49-F238E27FC236}">
              <a16:creationId xmlns:a16="http://schemas.microsoft.com/office/drawing/2014/main" id="{00000000-0008-0000-0800-0000302DC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30027057" name="Line 7">
          <a:extLst>
            <a:ext uri="{FF2B5EF4-FFF2-40B4-BE49-F238E27FC236}">
              <a16:creationId xmlns:a16="http://schemas.microsoft.com/office/drawing/2014/main" id="{00000000-0008-0000-0800-0000312DCA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4</xdr:col>
      <xdr:colOff>22860</xdr:colOff>
      <xdr:row>6</xdr:row>
      <xdr:rowOff>0</xdr:rowOff>
    </xdr:from>
    <xdr:to>
      <xdr:col>5</xdr:col>
      <xdr:colOff>22860</xdr:colOff>
      <xdr:row>24</xdr:row>
      <xdr:rowOff>30480</xdr:rowOff>
    </xdr:to>
    <xdr:graphicFrame macro="">
      <xdr:nvGraphicFramePr>
        <xdr:cNvPr id="30027058" name="1 Gráfico">
          <a:extLst>
            <a:ext uri="{FF2B5EF4-FFF2-40B4-BE49-F238E27FC236}">
              <a16:creationId xmlns:a16="http://schemas.microsoft.com/office/drawing/2014/main" id="{00000000-0008-0000-0800-0000322DCA0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0.51003</cdr:x>
      <cdr:y>0.15189</cdr:y>
    </cdr:from>
    <cdr:to>
      <cdr:x>0.51015</cdr:x>
      <cdr:y>0.82861</cdr:y>
    </cdr:to>
    <cdr:sp macro="" textlink="">
      <cdr:nvSpPr>
        <cdr:cNvPr id="3" name="2 Conector recto"/>
        <cdr:cNvSpPr/>
      </cdr:nvSpPr>
      <cdr:spPr>
        <a:xfrm xmlns:a="http://schemas.openxmlformats.org/drawingml/2006/main" rot="5400000" flipH="1">
          <a:off x="2713584" y="1431169"/>
          <a:ext cx="1962000" cy="870"/>
        </a:xfrm>
        <a:prstGeom xmlns:a="http://schemas.openxmlformats.org/drawingml/2006/main" prst="line">
          <a:avLst/>
        </a:prstGeom>
        <a:ln xmlns:a="http://schemas.openxmlformats.org/drawingml/2006/main" w="3175">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s-ES"/>
        </a:p>
      </cdr:txBody>
    </cdr:sp>
  </cdr:relSizeAnchor>
  <cdr:relSizeAnchor xmlns:cdr="http://schemas.openxmlformats.org/drawingml/2006/chartDrawing">
    <cdr:from>
      <cdr:x>0.23978</cdr:x>
      <cdr:y>0.88896</cdr:y>
    </cdr:from>
    <cdr:to>
      <cdr:x>0.3275</cdr:x>
      <cdr:y>0.94484</cdr:y>
    </cdr:to>
    <cdr:sp macro="" textlink="">
      <cdr:nvSpPr>
        <cdr:cNvPr id="2" name="CuadroTexto 1"/>
        <cdr:cNvSpPr txBox="1"/>
      </cdr:nvSpPr>
      <cdr:spPr>
        <a:xfrm xmlns:a="http://schemas.openxmlformats.org/drawingml/2006/main">
          <a:off x="1737666" y="2587576"/>
          <a:ext cx="639224" cy="1627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2018</a:t>
          </a:r>
        </a:p>
        <a:p xmlns:a="http://schemas.openxmlformats.org/drawingml/2006/main">
          <a:endParaRPr lang="es-ES" sz="800"/>
        </a:p>
      </cdr:txBody>
    </cdr:sp>
  </cdr:relSizeAnchor>
  <cdr:relSizeAnchor xmlns:cdr="http://schemas.openxmlformats.org/drawingml/2006/chartDrawing">
    <cdr:from>
      <cdr:x>0.71801</cdr:x>
      <cdr:y>0.89115</cdr:y>
    </cdr:from>
    <cdr:to>
      <cdr:x>0.81054</cdr:x>
      <cdr:y>0.97651</cdr:y>
    </cdr:to>
    <cdr:sp macro="" textlink="">
      <cdr:nvSpPr>
        <cdr:cNvPr id="4" name="CuadroTexto 1"/>
        <cdr:cNvSpPr txBox="1"/>
      </cdr:nvSpPr>
      <cdr:spPr>
        <a:xfrm xmlns:a="http://schemas.openxmlformats.org/drawingml/2006/main">
          <a:off x="5210327" y="2593246"/>
          <a:ext cx="675820" cy="2492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2019</a:t>
          </a:r>
        </a:p>
        <a:p xmlns:a="http://schemas.openxmlformats.org/drawingml/2006/main">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30501135" name="Picture 6">
          <a:extLst>
            <a:ext uri="{FF2B5EF4-FFF2-40B4-BE49-F238E27FC236}">
              <a16:creationId xmlns:a16="http://schemas.microsoft.com/office/drawing/2014/main" id="{00000000-0008-0000-0900-00000F69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30501136" name="Line 7">
          <a:extLst>
            <a:ext uri="{FF2B5EF4-FFF2-40B4-BE49-F238E27FC236}">
              <a16:creationId xmlns:a16="http://schemas.microsoft.com/office/drawing/2014/main" id="{00000000-0008-0000-0900-00001069D1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6</xdr:row>
      <xdr:rowOff>0</xdr:rowOff>
    </xdr:from>
    <xdr:to>
      <xdr:col>5</xdr:col>
      <xdr:colOff>0</xdr:colOff>
      <xdr:row>24</xdr:row>
      <xdr:rowOff>7620</xdr:rowOff>
    </xdr:to>
    <xdr:graphicFrame macro="">
      <xdr:nvGraphicFramePr>
        <xdr:cNvPr id="30501137" name="7 Gráfico">
          <a:extLst>
            <a:ext uri="{FF2B5EF4-FFF2-40B4-BE49-F238E27FC236}">
              <a16:creationId xmlns:a16="http://schemas.microsoft.com/office/drawing/2014/main" id="{00000000-0008-0000-0900-00001169D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0.93742</cdr:x>
      <cdr:y>0.71676</cdr:y>
    </cdr:from>
    <cdr:to>
      <cdr:x>0.9726</cdr:x>
      <cdr:y>0.86554</cdr:y>
    </cdr:to>
    <cdr:sp macro="" textlink="">
      <cdr:nvSpPr>
        <cdr:cNvPr id="2" name="CuadroTexto 1"/>
        <cdr:cNvSpPr txBox="1"/>
      </cdr:nvSpPr>
      <cdr:spPr>
        <a:xfrm xmlns:a="http://schemas.openxmlformats.org/drawingml/2006/main">
          <a:off x="6600262" y="1971675"/>
          <a:ext cx="247698" cy="409270"/>
        </a:xfrm>
        <a:prstGeom xmlns:a="http://schemas.openxmlformats.org/drawingml/2006/main" prst="rect">
          <a:avLst/>
        </a:prstGeom>
        <a:solidFill xmlns:a="http://schemas.openxmlformats.org/drawingml/2006/main">
          <a:srgbClr val="F5F5F5"/>
        </a:solidFill>
      </cdr:spPr>
      <cdr:txBody>
        <a:bodyPr xmlns:a="http://schemas.openxmlformats.org/drawingml/2006/main" vertOverflow="clip" wrap="none" rtlCol="0"/>
        <a:lstStyle xmlns:a="http://schemas.openxmlformats.org/drawingml/2006/main"/>
        <a:p xmlns:a="http://schemas.openxmlformats.org/drawingml/2006/main">
          <a:endParaRPr lang="es-ES"/>
        </a:p>
      </cdr:txBody>
    </cdr:sp>
  </cdr:relSizeAnchor>
  <cdr:relSizeAnchor xmlns:cdr="http://schemas.openxmlformats.org/drawingml/2006/chartDrawing">
    <cdr:from>
      <cdr:x>0.26095</cdr:x>
      <cdr:y>0.90621</cdr:y>
    </cdr:from>
    <cdr:to>
      <cdr:x>0.30507</cdr:x>
      <cdr:y>0.95006</cdr:y>
    </cdr:to>
    <cdr:sp macro="" textlink="">
      <cdr:nvSpPr>
        <cdr:cNvPr id="3" name="CuadroTexto 2"/>
        <cdr:cNvSpPr txBox="1"/>
      </cdr:nvSpPr>
      <cdr:spPr>
        <a:xfrm xmlns:a="http://schemas.openxmlformats.org/drawingml/2006/main">
          <a:off x="2403019" y="3951515"/>
          <a:ext cx="3905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S"/>
        </a:p>
      </cdr:txBody>
    </cdr:sp>
  </cdr:relSizeAnchor>
  <cdr:relSizeAnchor xmlns:cdr="http://schemas.openxmlformats.org/drawingml/2006/chartDrawing">
    <cdr:from>
      <cdr:x>0.24267</cdr:x>
      <cdr:y>0.89005</cdr:y>
    </cdr:from>
    <cdr:to>
      <cdr:x>0.31773</cdr:x>
      <cdr:y>0.93837</cdr:y>
    </cdr:to>
    <cdr:sp macro="" textlink="">
      <cdr:nvSpPr>
        <cdr:cNvPr id="4" name="CuadroTexto 3"/>
        <cdr:cNvSpPr txBox="1"/>
      </cdr:nvSpPr>
      <cdr:spPr>
        <a:xfrm xmlns:a="http://schemas.openxmlformats.org/drawingml/2006/main">
          <a:off x="1708610" y="2448367"/>
          <a:ext cx="528489" cy="1329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0.68782</cdr:x>
      <cdr:y>0.89445</cdr:y>
    </cdr:from>
    <cdr:to>
      <cdr:x>0.7651</cdr:x>
      <cdr:y>0.94733</cdr:y>
    </cdr:to>
    <cdr:sp macro="" textlink="">
      <cdr:nvSpPr>
        <cdr:cNvPr id="5" name="CuadroTexto 1"/>
        <cdr:cNvSpPr txBox="1"/>
      </cdr:nvSpPr>
      <cdr:spPr>
        <a:xfrm xmlns:a="http://schemas.openxmlformats.org/drawingml/2006/main">
          <a:off x="4265359" y="2987844"/>
          <a:ext cx="467759" cy="1677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0.50288</cdr:x>
      <cdr:y>0.1727</cdr:y>
    </cdr:from>
    <cdr:to>
      <cdr:x>0.50288</cdr:x>
      <cdr:y>0.82596</cdr:y>
    </cdr:to>
    <cdr:cxnSp macro="">
      <cdr:nvCxnSpPr>
        <cdr:cNvPr id="7" name="Conector recto 6">
          <a:extLst xmlns:a="http://schemas.openxmlformats.org/drawingml/2006/main">
            <a:ext uri="{FF2B5EF4-FFF2-40B4-BE49-F238E27FC236}">
              <a16:creationId xmlns:a16="http://schemas.microsoft.com/office/drawing/2014/main" id="{C9B59AB3-AE35-4EF7-898E-63123C40F2C3}"/>
            </a:ext>
          </a:extLst>
        </cdr:cNvPr>
        <cdr:cNvCxnSpPr/>
      </cdr:nvCxnSpPr>
      <cdr:spPr>
        <a:xfrm xmlns:a="http://schemas.openxmlformats.org/drawingml/2006/main" flipV="1">
          <a:off x="3633182" y="498112"/>
          <a:ext cx="0" cy="18900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356679" name="Picture 2">
          <a:extLst>
            <a:ext uri="{FF2B5EF4-FFF2-40B4-BE49-F238E27FC236}">
              <a16:creationId xmlns:a16="http://schemas.microsoft.com/office/drawing/2014/main" id="{00000000-0008-0000-0A00-00004771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920115</xdr:colOff>
      <xdr:row>3</xdr:row>
      <xdr:rowOff>30480</xdr:rowOff>
    </xdr:to>
    <xdr:sp macro="" textlink="">
      <xdr:nvSpPr>
        <xdr:cNvPr id="356680" name="Line 4">
          <a:extLst>
            <a:ext uri="{FF2B5EF4-FFF2-40B4-BE49-F238E27FC236}">
              <a16:creationId xmlns:a16="http://schemas.microsoft.com/office/drawing/2014/main" id="{00000000-0008-0000-0A00-000048710500}"/>
            </a:ext>
          </a:extLst>
        </xdr:cNvPr>
        <xdr:cNvSpPr>
          <a:spLocks noChangeShapeType="1"/>
        </xdr:cNvSpPr>
      </xdr:nvSpPr>
      <xdr:spPr bwMode="auto">
        <a:xfrm flipH="1">
          <a:off x="198120" y="495300"/>
          <a:ext cx="56769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23543" name="Picture 3">
          <a:extLst>
            <a:ext uri="{FF2B5EF4-FFF2-40B4-BE49-F238E27FC236}">
              <a16:creationId xmlns:a16="http://schemas.microsoft.com/office/drawing/2014/main" id="{00000000-0008-0000-0B00-00001707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12</xdr:col>
      <xdr:colOff>388620</xdr:colOff>
      <xdr:row>3</xdr:row>
      <xdr:rowOff>30480</xdr:rowOff>
    </xdr:to>
    <xdr:sp macro="" textlink="">
      <xdr:nvSpPr>
        <xdr:cNvPr id="27723544" name="Line 7">
          <a:extLst>
            <a:ext uri="{FF2B5EF4-FFF2-40B4-BE49-F238E27FC236}">
              <a16:creationId xmlns:a16="http://schemas.microsoft.com/office/drawing/2014/main" id="{00000000-0008-0000-0B00-00001807A701}"/>
            </a:ext>
          </a:extLst>
        </xdr:cNvPr>
        <xdr:cNvSpPr>
          <a:spLocks noChangeShapeType="1"/>
        </xdr:cNvSpPr>
      </xdr:nvSpPr>
      <xdr:spPr bwMode="auto">
        <a:xfrm flipH="1" flipV="1">
          <a:off x="198120" y="495300"/>
          <a:ext cx="63017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5</xdr:col>
      <xdr:colOff>30480</xdr:colOff>
      <xdr:row>7</xdr:row>
      <xdr:rowOff>7620</xdr:rowOff>
    </xdr:from>
    <xdr:to>
      <xdr:col>6</xdr:col>
      <xdr:colOff>381000</xdr:colOff>
      <xdr:row>7</xdr:row>
      <xdr:rowOff>7620</xdr:rowOff>
    </xdr:to>
    <xdr:sp macro="" textlink="">
      <xdr:nvSpPr>
        <xdr:cNvPr id="27723545" name="Line 11">
          <a:extLst>
            <a:ext uri="{FF2B5EF4-FFF2-40B4-BE49-F238E27FC236}">
              <a16:creationId xmlns:a16="http://schemas.microsoft.com/office/drawing/2014/main" id="{00000000-0008-0000-0B00-00001907A701}"/>
            </a:ext>
          </a:extLst>
        </xdr:cNvPr>
        <xdr:cNvSpPr>
          <a:spLocks noChangeShapeType="1"/>
        </xdr:cNvSpPr>
      </xdr:nvSpPr>
      <xdr:spPr bwMode="auto">
        <a:xfrm flipH="1">
          <a:off x="392430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xdr:colOff>
      <xdr:row>7</xdr:row>
      <xdr:rowOff>7620</xdr:rowOff>
    </xdr:from>
    <xdr:to>
      <xdr:col>9</xdr:col>
      <xdr:colOff>381000</xdr:colOff>
      <xdr:row>7</xdr:row>
      <xdr:rowOff>7620</xdr:rowOff>
    </xdr:to>
    <xdr:sp macro="" textlink="">
      <xdr:nvSpPr>
        <xdr:cNvPr id="27723546" name="Line 12">
          <a:extLst>
            <a:ext uri="{FF2B5EF4-FFF2-40B4-BE49-F238E27FC236}">
              <a16:creationId xmlns:a16="http://schemas.microsoft.com/office/drawing/2014/main" id="{00000000-0008-0000-0B00-00001A07A701}"/>
            </a:ext>
          </a:extLst>
        </xdr:cNvPr>
        <xdr:cNvSpPr>
          <a:spLocks noChangeShapeType="1"/>
        </xdr:cNvSpPr>
      </xdr:nvSpPr>
      <xdr:spPr bwMode="auto">
        <a:xfrm flipH="1">
          <a:off x="482346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30480</xdr:colOff>
      <xdr:row>7</xdr:row>
      <xdr:rowOff>7620</xdr:rowOff>
    </xdr:from>
    <xdr:to>
      <xdr:col>12</xdr:col>
      <xdr:colOff>381000</xdr:colOff>
      <xdr:row>7</xdr:row>
      <xdr:rowOff>7620</xdr:rowOff>
    </xdr:to>
    <xdr:sp macro="" textlink="">
      <xdr:nvSpPr>
        <xdr:cNvPr id="27723547" name="Line 13">
          <a:extLst>
            <a:ext uri="{FF2B5EF4-FFF2-40B4-BE49-F238E27FC236}">
              <a16:creationId xmlns:a16="http://schemas.microsoft.com/office/drawing/2014/main" id="{00000000-0008-0000-0B00-00001B07A701}"/>
            </a:ext>
          </a:extLst>
        </xdr:cNvPr>
        <xdr:cNvSpPr>
          <a:spLocks noChangeShapeType="1"/>
        </xdr:cNvSpPr>
      </xdr:nvSpPr>
      <xdr:spPr bwMode="auto">
        <a:xfrm flipH="1">
          <a:off x="5722620" y="1211580"/>
          <a:ext cx="769620" cy="0"/>
        </a:xfrm>
        <a:prstGeom prst="line">
          <a:avLst/>
        </a:prstGeom>
        <a:noFill/>
        <a:ln w="9525">
          <a:solidFill>
            <a:srgbClr val="A6A6A6"/>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24251" name="Picture 9">
          <a:extLst>
            <a:ext uri="{FF2B5EF4-FFF2-40B4-BE49-F238E27FC236}">
              <a16:creationId xmlns:a16="http://schemas.microsoft.com/office/drawing/2014/main" id="{00000000-0008-0000-0C00-0000DB09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24252" name="Line 10">
          <a:extLst>
            <a:ext uri="{FF2B5EF4-FFF2-40B4-BE49-F238E27FC236}">
              <a16:creationId xmlns:a16="http://schemas.microsoft.com/office/drawing/2014/main" id="{00000000-0008-0000-0C00-0000DC09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22860</xdr:colOff>
      <xdr:row>24</xdr:row>
      <xdr:rowOff>22860</xdr:rowOff>
    </xdr:to>
    <xdr:graphicFrame macro="">
      <xdr:nvGraphicFramePr>
        <xdr:cNvPr id="27724253" name="Chart 16">
          <a:extLst>
            <a:ext uri="{FF2B5EF4-FFF2-40B4-BE49-F238E27FC236}">
              <a16:creationId xmlns:a16="http://schemas.microsoft.com/office/drawing/2014/main" id="{00000000-0008-0000-0C00-0000DD09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28189" name="Picture 1026">
          <a:extLst>
            <a:ext uri="{FF2B5EF4-FFF2-40B4-BE49-F238E27FC236}">
              <a16:creationId xmlns:a16="http://schemas.microsoft.com/office/drawing/2014/main" id="{00000000-0008-0000-0D00-00003D19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11</xdr:col>
      <xdr:colOff>525780</xdr:colOff>
      <xdr:row>3</xdr:row>
      <xdr:rowOff>30480</xdr:rowOff>
    </xdr:to>
    <xdr:sp macro="" textlink="">
      <xdr:nvSpPr>
        <xdr:cNvPr id="27728190" name="Line 1028">
          <a:extLst>
            <a:ext uri="{FF2B5EF4-FFF2-40B4-BE49-F238E27FC236}">
              <a16:creationId xmlns:a16="http://schemas.microsoft.com/office/drawing/2014/main" id="{00000000-0008-0000-0D00-00003E19A701}"/>
            </a:ext>
          </a:extLst>
        </xdr:cNvPr>
        <xdr:cNvSpPr>
          <a:spLocks noChangeShapeType="1"/>
        </xdr:cNvSpPr>
      </xdr:nvSpPr>
      <xdr:spPr bwMode="auto">
        <a:xfrm flipH="1">
          <a:off x="198120" y="495300"/>
          <a:ext cx="6477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83820</xdr:colOff>
      <xdr:row>5</xdr:row>
      <xdr:rowOff>160020</xdr:rowOff>
    </xdr:from>
    <xdr:to>
      <xdr:col>5</xdr:col>
      <xdr:colOff>0</xdr:colOff>
      <xdr:row>19</xdr:row>
      <xdr:rowOff>30480</xdr:rowOff>
    </xdr:to>
    <xdr:graphicFrame macro="">
      <xdr:nvGraphicFramePr>
        <xdr:cNvPr id="27729529" name="Chart 1">
          <a:extLst>
            <a:ext uri="{FF2B5EF4-FFF2-40B4-BE49-F238E27FC236}">
              <a16:creationId xmlns:a16="http://schemas.microsoft.com/office/drawing/2014/main" id="{00000000-0008-0000-0E00-0000791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29530" name="Picture 2">
          <a:extLst>
            <a:ext uri="{FF2B5EF4-FFF2-40B4-BE49-F238E27FC236}">
              <a16:creationId xmlns:a16="http://schemas.microsoft.com/office/drawing/2014/main" id="{00000000-0008-0000-0E00-00007A1E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29531" name="Line 3">
          <a:extLst>
            <a:ext uri="{FF2B5EF4-FFF2-40B4-BE49-F238E27FC236}">
              <a16:creationId xmlns:a16="http://schemas.microsoft.com/office/drawing/2014/main" id="{00000000-0008-0000-0E00-00007B1E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68580</xdr:colOff>
      <xdr:row>17</xdr:row>
      <xdr:rowOff>38100</xdr:rowOff>
    </xdr:from>
    <xdr:to>
      <xdr:col>4</xdr:col>
      <xdr:colOff>7239000</xdr:colOff>
      <xdr:row>23</xdr:row>
      <xdr:rowOff>144780</xdr:rowOff>
    </xdr:to>
    <xdr:graphicFrame macro="">
      <xdr:nvGraphicFramePr>
        <xdr:cNvPr id="27729532" name="Chart 11">
          <a:extLst>
            <a:ext uri="{FF2B5EF4-FFF2-40B4-BE49-F238E27FC236}">
              <a16:creationId xmlns:a16="http://schemas.microsoft.com/office/drawing/2014/main" id="{00000000-0008-0000-0E00-00007C1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0.79097</cdr:x>
      <cdr:y>0.31158</cdr:y>
    </cdr:from>
    <cdr:to>
      <cdr:x>0.89805</cdr:x>
      <cdr:y>0.39736</cdr:y>
    </cdr:to>
    <cdr:sp macro="" textlink="">
      <cdr:nvSpPr>
        <cdr:cNvPr id="937991" name="Text Box 7"/>
        <cdr:cNvSpPr txBox="1">
          <a:spLocks xmlns:a="http://schemas.openxmlformats.org/drawingml/2006/main" noChangeArrowheads="1"/>
        </cdr:cNvSpPr>
      </cdr:nvSpPr>
      <cdr:spPr bwMode="auto">
        <a:xfrm xmlns:a="http://schemas.openxmlformats.org/drawingml/2006/main">
          <a:off x="5750463" y="659043"/>
          <a:ext cx="774898" cy="1806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21.xml><?xml version="1.0" encoding="utf-8"?>
<c:userShapes xmlns:c="http://schemas.openxmlformats.org/drawingml/2006/chart">
  <cdr:relSizeAnchor xmlns:cdr="http://schemas.openxmlformats.org/drawingml/2006/chartDrawing">
    <cdr:from>
      <cdr:x>0.79724</cdr:x>
      <cdr:y>0.59108</cdr:y>
    </cdr:from>
    <cdr:to>
      <cdr:x>0.90409</cdr:x>
      <cdr:y>0.76665</cdr:y>
    </cdr:to>
    <cdr:sp macro="" textlink="">
      <cdr:nvSpPr>
        <cdr:cNvPr id="1081345" name="Text Box 1"/>
        <cdr:cNvSpPr txBox="1">
          <a:spLocks xmlns:a="http://schemas.openxmlformats.org/drawingml/2006/main" noChangeArrowheads="1"/>
        </cdr:cNvSpPr>
      </cdr:nvSpPr>
      <cdr:spPr bwMode="auto">
        <a:xfrm xmlns:a="http://schemas.openxmlformats.org/drawingml/2006/main">
          <a:off x="5716506" y="644716"/>
          <a:ext cx="766231" cy="1889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3</xdr:col>
      <xdr:colOff>68580</xdr:colOff>
      <xdr:row>5</xdr:row>
      <xdr:rowOff>144780</xdr:rowOff>
    </xdr:from>
    <xdr:to>
      <xdr:col>4</xdr:col>
      <xdr:colOff>7216140</xdr:colOff>
      <xdr:row>19</xdr:row>
      <xdr:rowOff>15240</xdr:rowOff>
    </xdr:to>
    <xdr:graphicFrame macro="">
      <xdr:nvGraphicFramePr>
        <xdr:cNvPr id="27732601" name="Chart 1">
          <a:extLst>
            <a:ext uri="{FF2B5EF4-FFF2-40B4-BE49-F238E27FC236}">
              <a16:creationId xmlns:a16="http://schemas.microsoft.com/office/drawing/2014/main" id="{00000000-0008-0000-0F00-0000792A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32602" name="Picture 2">
          <a:extLst>
            <a:ext uri="{FF2B5EF4-FFF2-40B4-BE49-F238E27FC236}">
              <a16:creationId xmlns:a16="http://schemas.microsoft.com/office/drawing/2014/main" id="{00000000-0008-0000-0F00-00007A2A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32603" name="Line 3">
          <a:extLst>
            <a:ext uri="{FF2B5EF4-FFF2-40B4-BE49-F238E27FC236}">
              <a16:creationId xmlns:a16="http://schemas.microsoft.com/office/drawing/2014/main" id="{00000000-0008-0000-0F00-00007B2A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45720</xdr:colOff>
      <xdr:row>17</xdr:row>
      <xdr:rowOff>144780</xdr:rowOff>
    </xdr:from>
    <xdr:to>
      <xdr:col>5</xdr:col>
      <xdr:colOff>22860</xdr:colOff>
      <xdr:row>22</xdr:row>
      <xdr:rowOff>22860</xdr:rowOff>
    </xdr:to>
    <xdr:graphicFrame macro="">
      <xdr:nvGraphicFramePr>
        <xdr:cNvPr id="27732604" name="Chart 11">
          <a:extLst>
            <a:ext uri="{FF2B5EF4-FFF2-40B4-BE49-F238E27FC236}">
              <a16:creationId xmlns:a16="http://schemas.microsoft.com/office/drawing/2014/main" id="{00000000-0008-0000-0F00-00007C2A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0.85439</cdr:x>
      <cdr:y>0.2265</cdr:y>
    </cdr:from>
    <cdr:to>
      <cdr:x>0.96121</cdr:x>
      <cdr:y>0.31156</cdr:y>
    </cdr:to>
    <cdr:sp macro="" textlink="">
      <cdr:nvSpPr>
        <cdr:cNvPr id="937991" name="Text Box 7"/>
        <cdr:cNvSpPr txBox="1">
          <a:spLocks xmlns:a="http://schemas.openxmlformats.org/drawingml/2006/main" noChangeArrowheads="1"/>
        </cdr:cNvSpPr>
      </cdr:nvSpPr>
      <cdr:spPr bwMode="auto">
        <a:xfrm xmlns:a="http://schemas.openxmlformats.org/drawingml/2006/main">
          <a:off x="6171264" y="477293"/>
          <a:ext cx="770648" cy="1811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24.xml><?xml version="1.0" encoding="utf-8"?>
<c:userShapes xmlns:c="http://schemas.openxmlformats.org/drawingml/2006/chart">
  <cdr:relSizeAnchor xmlns:cdr="http://schemas.openxmlformats.org/drawingml/2006/chartDrawing">
    <cdr:from>
      <cdr:x>0.84113</cdr:x>
      <cdr:y>0.73772</cdr:y>
    </cdr:from>
    <cdr:to>
      <cdr:x>0.94579</cdr:x>
      <cdr:y>1</cdr:y>
    </cdr:to>
    <cdr:sp macro="" textlink="">
      <cdr:nvSpPr>
        <cdr:cNvPr id="1081345" name="Text Box 1"/>
        <cdr:cNvSpPr txBox="1">
          <a:spLocks xmlns:a="http://schemas.openxmlformats.org/drawingml/2006/main" noChangeArrowheads="1"/>
        </cdr:cNvSpPr>
      </cdr:nvSpPr>
      <cdr:spPr bwMode="auto">
        <a:xfrm xmlns:a="http://schemas.openxmlformats.org/drawingml/2006/main">
          <a:off x="6192539" y="495623"/>
          <a:ext cx="770527" cy="1762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36018" name="Picture 2">
          <a:extLst>
            <a:ext uri="{FF2B5EF4-FFF2-40B4-BE49-F238E27FC236}">
              <a16:creationId xmlns:a16="http://schemas.microsoft.com/office/drawing/2014/main" id="{00000000-0008-0000-1000-0000D237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36019" name="Line 3">
          <a:extLst>
            <a:ext uri="{FF2B5EF4-FFF2-40B4-BE49-F238E27FC236}">
              <a16:creationId xmlns:a16="http://schemas.microsoft.com/office/drawing/2014/main" id="{00000000-0008-0000-1000-0000D337A7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3962400</xdr:colOff>
      <xdr:row>5</xdr:row>
      <xdr:rowOff>60960</xdr:rowOff>
    </xdr:from>
    <xdr:to>
      <xdr:col>4</xdr:col>
      <xdr:colOff>6987540</xdr:colOff>
      <xdr:row>22</xdr:row>
      <xdr:rowOff>106680</xdr:rowOff>
    </xdr:to>
    <xdr:graphicFrame macro="">
      <xdr:nvGraphicFramePr>
        <xdr:cNvPr id="27736021" name="8 Gráfico">
          <a:extLst>
            <a:ext uri="{FF2B5EF4-FFF2-40B4-BE49-F238E27FC236}">
              <a16:creationId xmlns:a16="http://schemas.microsoft.com/office/drawing/2014/main" id="{00000000-0008-0000-1000-0000D53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426720</xdr:colOff>
      <xdr:row>6</xdr:row>
      <xdr:rowOff>45720</xdr:rowOff>
    </xdr:from>
    <xdr:to>
      <xdr:col>4</xdr:col>
      <xdr:colOff>3794760</xdr:colOff>
      <xdr:row>20</xdr:row>
      <xdr:rowOff>144780</xdr:rowOff>
    </xdr:to>
    <xdr:graphicFrame macro="">
      <xdr:nvGraphicFramePr>
        <xdr:cNvPr id="27736022" name="9 Gráfico">
          <a:extLst>
            <a:ext uri="{FF2B5EF4-FFF2-40B4-BE49-F238E27FC236}">
              <a16:creationId xmlns:a16="http://schemas.microsoft.com/office/drawing/2014/main" id="{00000000-0008-0000-1000-0000D63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4076700</xdr:colOff>
      <xdr:row>18</xdr:row>
      <xdr:rowOff>15240</xdr:rowOff>
    </xdr:from>
    <xdr:to>
      <xdr:col>4</xdr:col>
      <xdr:colOff>6888480</xdr:colOff>
      <xdr:row>35</xdr:row>
      <xdr:rowOff>30480</xdr:rowOff>
    </xdr:to>
    <xdr:graphicFrame macro="">
      <xdr:nvGraphicFramePr>
        <xdr:cNvPr id="27736023" name="10 Gráfico">
          <a:extLst>
            <a:ext uri="{FF2B5EF4-FFF2-40B4-BE49-F238E27FC236}">
              <a16:creationId xmlns:a16="http://schemas.microsoft.com/office/drawing/2014/main" id="{00000000-0008-0000-1000-0000D73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5236845</xdr:colOff>
      <xdr:row>5</xdr:row>
      <xdr:rowOff>137160</xdr:rowOff>
    </xdr:from>
    <xdr:to>
      <xdr:col>4</xdr:col>
      <xdr:colOff>6191252</xdr:colOff>
      <xdr:row>7</xdr:row>
      <xdr:rowOff>53340</xdr:rowOff>
    </xdr:to>
    <xdr:sp macro="" textlink="">
      <xdr:nvSpPr>
        <xdr:cNvPr id="2" name="CuadroTexto 1">
          <a:extLst>
            <a:ext uri="{FF2B5EF4-FFF2-40B4-BE49-F238E27FC236}">
              <a16:creationId xmlns:a16="http://schemas.microsoft.com/office/drawing/2014/main" id="{00000000-0008-0000-1000-000002000000}"/>
            </a:ext>
          </a:extLst>
        </xdr:cNvPr>
        <xdr:cNvSpPr txBox="1"/>
      </xdr:nvSpPr>
      <xdr:spPr>
        <a:xfrm>
          <a:off x="7147560" y="1013460"/>
          <a:ext cx="94488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1">
              <a:solidFill>
                <a:srgbClr val="004563"/>
              </a:solidFill>
              <a:latin typeface="Arial" panose="020B0604020202020204" pitchFamily="34" charset="0"/>
              <a:cs typeface="Arial" panose="020B0604020202020204" pitchFamily="34" charset="0"/>
            </a:rPr>
            <a:t>Fase II</a:t>
          </a:r>
        </a:p>
      </xdr:txBody>
    </xdr:sp>
    <xdr:clientData/>
  </xdr:twoCellAnchor>
  <xdr:twoCellAnchor>
    <xdr:from>
      <xdr:col>3</xdr:col>
      <xdr:colOff>0</xdr:colOff>
      <xdr:row>18</xdr:row>
      <xdr:rowOff>30480</xdr:rowOff>
    </xdr:from>
    <xdr:to>
      <xdr:col>4</xdr:col>
      <xdr:colOff>3962400</xdr:colOff>
      <xdr:row>35</xdr:row>
      <xdr:rowOff>38100</xdr:rowOff>
    </xdr:to>
    <xdr:graphicFrame macro="">
      <xdr:nvGraphicFramePr>
        <xdr:cNvPr id="27736020" name="7 Gráfico">
          <a:extLst>
            <a:ext uri="{FF2B5EF4-FFF2-40B4-BE49-F238E27FC236}">
              <a16:creationId xmlns:a16="http://schemas.microsoft.com/office/drawing/2014/main" id="{00000000-0008-0000-1000-0000D43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0.69328</cdr:x>
      <cdr:y>0.05153</cdr:y>
    </cdr:from>
    <cdr:to>
      <cdr:x>0.8898</cdr:x>
      <cdr:y>0.14612</cdr:y>
    </cdr:to>
    <cdr:sp macro="" textlink="">
      <cdr:nvSpPr>
        <cdr:cNvPr id="2" name="Text Box 7"/>
        <cdr:cNvSpPr txBox="1">
          <a:spLocks xmlns:a="http://schemas.openxmlformats.org/drawingml/2006/main" noChangeArrowheads="1"/>
        </cdr:cNvSpPr>
      </cdr:nvSpPr>
      <cdr:spPr bwMode="auto">
        <a:xfrm xmlns:a="http://schemas.openxmlformats.org/drawingml/2006/main">
          <a:off x="2104378" y="135939"/>
          <a:ext cx="594452" cy="2423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1" i="0" strike="noStrike">
              <a:solidFill>
                <a:srgbClr val="004563"/>
              </a:solidFill>
              <a:latin typeface="Arial"/>
              <a:cs typeface="Arial"/>
            </a:rPr>
            <a:t>A subir</a:t>
          </a:r>
        </a:p>
      </cdr:txBody>
    </cdr:sp>
  </cdr:relSizeAnchor>
</c:userShapes>
</file>

<file path=xl/drawings/drawing27.xml><?xml version="1.0" encoding="utf-8"?>
<c:userShapes xmlns:c="http://schemas.openxmlformats.org/drawingml/2006/chart">
  <cdr:relSizeAnchor xmlns:cdr="http://schemas.openxmlformats.org/drawingml/2006/chartDrawing">
    <cdr:from>
      <cdr:x>0.6855</cdr:x>
      <cdr:y>0</cdr:y>
    </cdr:from>
    <cdr:to>
      <cdr:x>0.67847</cdr:x>
      <cdr:y>0</cdr:y>
    </cdr:to>
    <cdr:sp macro="" textlink="">
      <cdr:nvSpPr>
        <cdr:cNvPr id="2" name="Text Box 7"/>
        <cdr:cNvSpPr txBox="1">
          <a:spLocks xmlns:a="http://schemas.openxmlformats.org/drawingml/2006/main" noChangeArrowheads="1"/>
        </cdr:cNvSpPr>
      </cdr:nvSpPr>
      <cdr:spPr bwMode="auto">
        <a:xfrm xmlns:a="http://schemas.openxmlformats.org/drawingml/2006/main">
          <a:off x="2322061" y="0"/>
          <a:ext cx="407063" cy="1802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1" i="0" strike="noStrike">
              <a:solidFill>
                <a:srgbClr val="004563"/>
              </a:solidFill>
              <a:latin typeface="Arial"/>
              <a:cs typeface="Arial"/>
            </a:rPr>
            <a:t>A subir</a:t>
          </a:r>
        </a:p>
      </cdr:txBody>
    </cdr:sp>
  </cdr:relSizeAnchor>
</c:userShapes>
</file>

<file path=xl/drawings/drawing28.xml><?xml version="1.0" encoding="utf-8"?>
<c:userShapes xmlns:c="http://schemas.openxmlformats.org/drawingml/2006/chart">
  <cdr:relSizeAnchor xmlns:cdr="http://schemas.openxmlformats.org/drawingml/2006/chartDrawing">
    <cdr:from>
      <cdr:x>0.77245</cdr:x>
      <cdr:y>0.04404</cdr:y>
    </cdr:from>
    <cdr:to>
      <cdr:x>0.99227</cdr:x>
      <cdr:y>0.11793</cdr:y>
    </cdr:to>
    <cdr:sp macro="" textlink="">
      <cdr:nvSpPr>
        <cdr:cNvPr id="2" name="Text Box 7"/>
        <cdr:cNvSpPr txBox="1">
          <a:spLocks xmlns:a="http://schemas.openxmlformats.org/drawingml/2006/main" noChangeArrowheads="1"/>
        </cdr:cNvSpPr>
      </cdr:nvSpPr>
      <cdr:spPr bwMode="auto">
        <a:xfrm xmlns:a="http://schemas.openxmlformats.org/drawingml/2006/main">
          <a:off x="2171949" y="121905"/>
          <a:ext cx="618086" cy="2045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1" i="0" strike="noStrike">
              <a:solidFill>
                <a:srgbClr val="004563"/>
              </a:solidFill>
              <a:latin typeface="Arial"/>
              <a:cs typeface="Arial"/>
            </a:rPr>
            <a:t>A bajar</a:t>
          </a:r>
        </a:p>
      </cdr:txBody>
    </cdr:sp>
  </cdr:relSizeAnchor>
</c:userShapes>
</file>

<file path=xl/drawings/drawing29.xml><?xml version="1.0" encoding="utf-8"?>
<c:userShapes xmlns:c="http://schemas.openxmlformats.org/drawingml/2006/chart">
  <cdr:relSizeAnchor xmlns:cdr="http://schemas.openxmlformats.org/drawingml/2006/chartDrawing">
    <cdr:from>
      <cdr:x>0.56273</cdr:x>
      <cdr:y>0.11805</cdr:y>
    </cdr:from>
    <cdr:to>
      <cdr:x>0.80756</cdr:x>
      <cdr:y>0.21628</cdr:y>
    </cdr:to>
    <cdr:sp macro="" textlink="">
      <cdr:nvSpPr>
        <cdr:cNvPr id="2" name="Text Box 7"/>
        <cdr:cNvSpPr txBox="1">
          <a:spLocks xmlns:a="http://schemas.openxmlformats.org/drawingml/2006/main" noChangeArrowheads="1"/>
        </cdr:cNvSpPr>
      </cdr:nvSpPr>
      <cdr:spPr bwMode="auto">
        <a:xfrm xmlns:a="http://schemas.openxmlformats.org/drawingml/2006/main">
          <a:off x="2278020" y="325859"/>
          <a:ext cx="991103" cy="271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1" i="0" strike="noStrike">
              <a:solidFill>
                <a:srgbClr val="004563"/>
              </a:solidFill>
              <a:latin typeface="Arial"/>
              <a:cs typeface="Arial"/>
            </a:rPr>
            <a:t>A bajar</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42841" name="Picture 9">
          <a:extLst>
            <a:ext uri="{FF2B5EF4-FFF2-40B4-BE49-F238E27FC236}">
              <a16:creationId xmlns:a16="http://schemas.microsoft.com/office/drawing/2014/main" id="{00000000-0008-0000-1200-00007952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42842" name="Line 10">
          <a:extLst>
            <a:ext uri="{FF2B5EF4-FFF2-40B4-BE49-F238E27FC236}">
              <a16:creationId xmlns:a16="http://schemas.microsoft.com/office/drawing/2014/main" id="{00000000-0008-0000-1200-00007A52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7239000</xdr:colOff>
      <xdr:row>17</xdr:row>
      <xdr:rowOff>144780</xdr:rowOff>
    </xdr:to>
    <xdr:graphicFrame macro="">
      <xdr:nvGraphicFramePr>
        <xdr:cNvPr id="27742843" name="Chart 16">
          <a:extLst>
            <a:ext uri="{FF2B5EF4-FFF2-40B4-BE49-F238E27FC236}">
              <a16:creationId xmlns:a16="http://schemas.microsoft.com/office/drawing/2014/main" id="{00000000-0008-0000-1200-00007B52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68580</xdr:colOff>
      <xdr:row>15</xdr:row>
      <xdr:rowOff>30480</xdr:rowOff>
    </xdr:from>
    <xdr:to>
      <xdr:col>4</xdr:col>
      <xdr:colOff>7239000</xdr:colOff>
      <xdr:row>23</xdr:row>
      <xdr:rowOff>68580</xdr:rowOff>
    </xdr:to>
    <xdr:graphicFrame macro="">
      <xdr:nvGraphicFramePr>
        <xdr:cNvPr id="27742844" name="Chart 21">
          <a:extLst>
            <a:ext uri="{FF2B5EF4-FFF2-40B4-BE49-F238E27FC236}">
              <a16:creationId xmlns:a16="http://schemas.microsoft.com/office/drawing/2014/main" id="{00000000-0008-0000-1200-00007C52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0.9182</cdr:x>
      <cdr:y>0.21687</cdr:y>
    </cdr:from>
    <cdr:to>
      <cdr:x>0.96486</cdr:x>
      <cdr:y>0.31084</cdr:y>
    </cdr:to>
    <cdr:sp macro="" textlink="">
      <cdr:nvSpPr>
        <cdr:cNvPr id="872451" name="Text Box 2051"/>
        <cdr:cNvSpPr txBox="1">
          <a:spLocks xmlns:a="http://schemas.openxmlformats.org/drawingml/2006/main" noChangeArrowheads="1"/>
        </cdr:cNvSpPr>
      </cdr:nvSpPr>
      <cdr:spPr bwMode="auto">
        <a:xfrm xmlns:a="http://schemas.openxmlformats.org/drawingml/2006/main">
          <a:off x="6639744" y="408184"/>
          <a:ext cx="337772" cy="1785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no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32.xml><?xml version="1.0" encoding="utf-8"?>
<c:userShapes xmlns:c="http://schemas.openxmlformats.org/drawingml/2006/chart">
  <cdr:relSizeAnchor xmlns:cdr="http://schemas.openxmlformats.org/drawingml/2006/chartDrawing">
    <cdr:from>
      <cdr:x>0.91822</cdr:x>
      <cdr:y>0.74811</cdr:y>
    </cdr:from>
    <cdr:to>
      <cdr:x>0.96661</cdr:x>
      <cdr:y>0.86922</cdr:y>
    </cdr:to>
    <cdr:sp macro="" textlink="">
      <cdr:nvSpPr>
        <cdr:cNvPr id="1226753" name="Text Box 1"/>
        <cdr:cNvSpPr txBox="1">
          <a:spLocks xmlns:a="http://schemas.openxmlformats.org/drawingml/2006/main" noChangeArrowheads="1"/>
        </cdr:cNvSpPr>
      </cdr:nvSpPr>
      <cdr:spPr bwMode="auto">
        <a:xfrm xmlns:a="http://schemas.openxmlformats.org/drawingml/2006/main">
          <a:off x="6646817" y="998221"/>
          <a:ext cx="343563" cy="1627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no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33.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45597" name="Picture 3">
          <a:extLst>
            <a:ext uri="{FF2B5EF4-FFF2-40B4-BE49-F238E27FC236}">
              <a16:creationId xmlns:a16="http://schemas.microsoft.com/office/drawing/2014/main" id="{00000000-0008-0000-1300-00003D5D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19</xdr:col>
      <xdr:colOff>337185</xdr:colOff>
      <xdr:row>3</xdr:row>
      <xdr:rowOff>30480</xdr:rowOff>
    </xdr:to>
    <xdr:sp macro="" textlink="">
      <xdr:nvSpPr>
        <xdr:cNvPr id="27745598" name="Line 5">
          <a:extLst>
            <a:ext uri="{FF2B5EF4-FFF2-40B4-BE49-F238E27FC236}">
              <a16:creationId xmlns:a16="http://schemas.microsoft.com/office/drawing/2014/main" id="{00000000-0008-0000-1300-00003E5DA701}"/>
            </a:ext>
          </a:extLst>
        </xdr:cNvPr>
        <xdr:cNvSpPr>
          <a:spLocks noChangeShapeType="1"/>
        </xdr:cNvSpPr>
      </xdr:nvSpPr>
      <xdr:spPr bwMode="auto">
        <a:xfrm flipH="1" flipV="1">
          <a:off x="198120" y="495300"/>
          <a:ext cx="75590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4</xdr:col>
      <xdr:colOff>0</xdr:colOff>
      <xdr:row>6</xdr:row>
      <xdr:rowOff>7620</xdr:rowOff>
    </xdr:from>
    <xdr:to>
      <xdr:col>5</xdr:col>
      <xdr:colOff>0</xdr:colOff>
      <xdr:row>24</xdr:row>
      <xdr:rowOff>22860</xdr:rowOff>
    </xdr:to>
    <xdr:graphicFrame macro="">
      <xdr:nvGraphicFramePr>
        <xdr:cNvPr id="27746779" name="Chart 1">
          <a:extLst>
            <a:ext uri="{FF2B5EF4-FFF2-40B4-BE49-F238E27FC236}">
              <a16:creationId xmlns:a16="http://schemas.microsoft.com/office/drawing/2014/main" id="{00000000-0008-0000-1400-0000DB61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46780" name="Picture 2">
          <a:extLst>
            <a:ext uri="{FF2B5EF4-FFF2-40B4-BE49-F238E27FC236}">
              <a16:creationId xmlns:a16="http://schemas.microsoft.com/office/drawing/2014/main" id="{00000000-0008-0000-1400-0000DC61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46781" name="Line 3">
          <a:extLst>
            <a:ext uri="{FF2B5EF4-FFF2-40B4-BE49-F238E27FC236}">
              <a16:creationId xmlns:a16="http://schemas.microsoft.com/office/drawing/2014/main" id="{00000000-0008-0000-1400-0000DD61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5.xml><?xml version="1.0" encoding="utf-8"?>
<c:userShapes xmlns:c="http://schemas.openxmlformats.org/drawingml/2006/chart">
  <cdr:relSizeAnchor xmlns:cdr="http://schemas.openxmlformats.org/drawingml/2006/chartDrawing">
    <cdr:from>
      <cdr:x>0.29959</cdr:x>
      <cdr:y>0.10498</cdr:y>
    </cdr:from>
    <cdr:to>
      <cdr:x>0.599</cdr:x>
      <cdr:y>0.1612</cdr:y>
    </cdr:to>
    <cdr:sp macro="" textlink="">
      <cdr:nvSpPr>
        <cdr:cNvPr id="940033" name="Text Box 1"/>
        <cdr:cNvSpPr txBox="1">
          <a:spLocks xmlns:a="http://schemas.openxmlformats.org/drawingml/2006/main" noChangeArrowheads="1"/>
        </cdr:cNvSpPr>
      </cdr:nvSpPr>
      <cdr:spPr bwMode="auto">
        <a:xfrm xmlns:a="http://schemas.openxmlformats.org/drawingml/2006/main">
          <a:off x="2170985" y="306375"/>
          <a:ext cx="2169760"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800" b="0" i="0" strike="noStrike">
              <a:solidFill>
                <a:srgbClr val="004563"/>
              </a:solidFill>
              <a:latin typeface="Arial"/>
              <a:cs typeface="Arial"/>
            </a:rPr>
            <a:t>Banda de precios horarios máximos y mínimos</a:t>
          </a:r>
        </a:p>
      </cdr:txBody>
    </cdr:sp>
  </cdr:relSizeAnchor>
  <cdr:relSizeAnchor xmlns:cdr="http://schemas.openxmlformats.org/drawingml/2006/chartDrawing">
    <cdr:from>
      <cdr:x>0.25365</cdr:x>
      <cdr:y>0.07385</cdr:y>
    </cdr:from>
    <cdr:to>
      <cdr:x>0.29511</cdr:x>
      <cdr:y>0.07409</cdr:y>
    </cdr:to>
    <cdr:sp macro="" textlink="">
      <cdr:nvSpPr>
        <cdr:cNvPr id="940034" name="Line 2"/>
        <cdr:cNvSpPr>
          <a:spLocks xmlns:a="http://schemas.openxmlformats.org/drawingml/2006/main" noChangeShapeType="1"/>
        </cdr:cNvSpPr>
      </cdr:nvSpPr>
      <cdr:spPr bwMode="auto">
        <a:xfrm xmlns:a="http://schemas.openxmlformats.org/drawingml/2006/main" flipV="1">
          <a:off x="1843476" y="212851"/>
          <a:ext cx="300444" cy="698"/>
        </a:xfrm>
        <a:prstGeom xmlns:a="http://schemas.openxmlformats.org/drawingml/2006/main" prst="line">
          <a:avLst/>
        </a:prstGeom>
        <a:noFill xmlns:a="http://schemas.openxmlformats.org/drawingml/2006/main"/>
        <a:ln xmlns:a="http://schemas.openxmlformats.org/drawingml/2006/main" w="25400">
          <a:solidFill>
            <a:srgbClr val="DB0705"/>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0.58844</cdr:x>
      <cdr:y>0.04108</cdr:y>
    </cdr:from>
    <cdr:to>
      <cdr:x>0.79583</cdr:x>
      <cdr:y>0.0973</cdr:y>
    </cdr:to>
    <cdr:sp macro="" textlink="">
      <cdr:nvSpPr>
        <cdr:cNvPr id="940035" name="Text Box 3"/>
        <cdr:cNvSpPr txBox="1">
          <a:spLocks xmlns:a="http://schemas.openxmlformats.org/drawingml/2006/main" noChangeArrowheads="1"/>
        </cdr:cNvSpPr>
      </cdr:nvSpPr>
      <cdr:spPr bwMode="auto">
        <a:xfrm xmlns:a="http://schemas.openxmlformats.org/drawingml/2006/main">
          <a:off x="4264165" y="119879"/>
          <a:ext cx="1502911"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800" b="0" i="0" strike="noStrike">
              <a:solidFill>
                <a:srgbClr val="004563"/>
              </a:solidFill>
              <a:latin typeface="Arial"/>
              <a:cs typeface="Arial"/>
            </a:rPr>
            <a:t>Banda media mensual asignada</a:t>
          </a:r>
        </a:p>
      </cdr:txBody>
    </cdr:sp>
  </cdr:relSizeAnchor>
  <cdr:relSizeAnchor xmlns:cdr="http://schemas.openxmlformats.org/drawingml/2006/chartDrawing">
    <cdr:from>
      <cdr:x>0.54331</cdr:x>
      <cdr:y>0.0706</cdr:y>
    </cdr:from>
    <cdr:to>
      <cdr:x>0.58501</cdr:x>
      <cdr:y>0.07108</cdr:y>
    </cdr:to>
    <cdr:sp macro="" textlink="">
      <cdr:nvSpPr>
        <cdr:cNvPr id="940036" name="Line 4"/>
        <cdr:cNvSpPr>
          <a:spLocks xmlns:a="http://schemas.openxmlformats.org/drawingml/2006/main" noChangeShapeType="1"/>
        </cdr:cNvSpPr>
      </cdr:nvSpPr>
      <cdr:spPr bwMode="auto">
        <a:xfrm xmlns:a="http://schemas.openxmlformats.org/drawingml/2006/main" flipV="1">
          <a:off x="3940685" y="201993"/>
          <a:ext cx="303995" cy="1397"/>
        </a:xfrm>
        <a:prstGeom xmlns:a="http://schemas.openxmlformats.org/drawingml/2006/main" prst="line">
          <a:avLst/>
        </a:prstGeom>
        <a:noFill xmlns:a="http://schemas.openxmlformats.org/drawingml/2006/main"/>
        <a:ln xmlns:a="http://schemas.openxmlformats.org/drawingml/2006/main" w="25400">
          <a:solidFill>
            <a:srgbClr val="7030A0"/>
          </a:solidFill>
          <a:round/>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0.25486</cdr:x>
      <cdr:y>0.11228</cdr:y>
    </cdr:from>
    <cdr:to>
      <cdr:x>0.2946</cdr:x>
      <cdr:y>0.15813</cdr:y>
    </cdr:to>
    <cdr:sp macro="" textlink="">
      <cdr:nvSpPr>
        <cdr:cNvPr id="940037" name="Rectangle 5"/>
        <cdr:cNvSpPr>
          <a:spLocks xmlns:a="http://schemas.openxmlformats.org/drawingml/2006/main" noChangeArrowheads="1"/>
        </cdr:cNvSpPr>
      </cdr:nvSpPr>
      <cdr:spPr bwMode="auto">
        <a:xfrm xmlns:a="http://schemas.openxmlformats.org/drawingml/2006/main">
          <a:off x="1852238" y="323317"/>
          <a:ext cx="288000" cy="132065"/>
        </a:xfrm>
        <a:prstGeom xmlns:a="http://schemas.openxmlformats.org/drawingml/2006/main" prst="rect">
          <a:avLst/>
        </a:prstGeom>
        <a:solidFill xmlns:a="http://schemas.openxmlformats.org/drawingml/2006/main">
          <a:srgbClr val="92D050"/>
        </a:solidFill>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0.30012</cdr:x>
      <cdr:y>0.04468</cdr:y>
    </cdr:from>
    <cdr:to>
      <cdr:x>0.44529</cdr:x>
      <cdr:y>0.1009</cdr:y>
    </cdr:to>
    <cdr:sp macro="" textlink="">
      <cdr:nvSpPr>
        <cdr:cNvPr id="940038" name="Text Box 6"/>
        <cdr:cNvSpPr txBox="1">
          <a:spLocks xmlns:a="http://schemas.openxmlformats.org/drawingml/2006/main" noChangeArrowheads="1"/>
        </cdr:cNvSpPr>
      </cdr:nvSpPr>
      <cdr:spPr bwMode="auto">
        <a:xfrm xmlns:a="http://schemas.openxmlformats.org/drawingml/2006/main">
          <a:off x="2174830" y="130385"/>
          <a:ext cx="1052018" cy="16408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800" b="0" i="0" strike="noStrike">
              <a:solidFill>
                <a:srgbClr val="004563"/>
              </a:solidFill>
              <a:latin typeface="Arial"/>
              <a:cs typeface="Arial"/>
            </a:rPr>
            <a:t>Precio medio</a:t>
          </a:r>
          <a:r>
            <a:rPr lang="es-ES" sz="800" b="0" i="0" strike="noStrike" baseline="0">
              <a:solidFill>
                <a:srgbClr val="004563"/>
              </a:solidFill>
              <a:latin typeface="Arial"/>
              <a:cs typeface="Arial"/>
            </a:rPr>
            <a:t> mensual</a:t>
          </a:r>
          <a:endParaRPr lang="es-ES" sz="800" b="0" i="0" strike="noStrike">
            <a:solidFill>
              <a:srgbClr val="004563"/>
            </a:solidFill>
            <a:latin typeface="Arial"/>
            <a:cs typeface="Arial"/>
          </a:endParaRPr>
        </a:p>
      </cdr:txBody>
    </cdr:sp>
  </cdr:relSizeAnchor>
</c:userShapes>
</file>

<file path=xl/drawings/drawing36.xml><?xml version="1.0" encoding="utf-8"?>
<xdr:wsDr xmlns:xdr="http://schemas.openxmlformats.org/drawingml/2006/spreadsheetDrawing" xmlns:a="http://schemas.openxmlformats.org/drawingml/2006/main">
  <xdr:twoCellAnchor editAs="absolute">
    <xdr:from>
      <xdr:col>4</xdr:col>
      <xdr:colOff>7620</xdr:colOff>
      <xdr:row>5</xdr:row>
      <xdr:rowOff>160020</xdr:rowOff>
    </xdr:from>
    <xdr:to>
      <xdr:col>4</xdr:col>
      <xdr:colOff>7200900</xdr:colOff>
      <xdr:row>24</xdr:row>
      <xdr:rowOff>0</xdr:rowOff>
    </xdr:to>
    <xdr:graphicFrame macro="">
      <xdr:nvGraphicFramePr>
        <xdr:cNvPr id="27748827" name="Chart 1">
          <a:extLst>
            <a:ext uri="{FF2B5EF4-FFF2-40B4-BE49-F238E27FC236}">
              <a16:creationId xmlns:a16="http://schemas.microsoft.com/office/drawing/2014/main" id="{00000000-0008-0000-1500-0000DB69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48828" name="Picture 2">
          <a:extLst>
            <a:ext uri="{FF2B5EF4-FFF2-40B4-BE49-F238E27FC236}">
              <a16:creationId xmlns:a16="http://schemas.microsoft.com/office/drawing/2014/main" id="{00000000-0008-0000-1500-0000DC69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48829" name="Line 3">
          <a:extLst>
            <a:ext uri="{FF2B5EF4-FFF2-40B4-BE49-F238E27FC236}">
              <a16:creationId xmlns:a16="http://schemas.microsoft.com/office/drawing/2014/main" id="{00000000-0008-0000-1500-0000DD69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464820</xdr:colOff>
      <xdr:row>3</xdr:row>
      <xdr:rowOff>0</xdr:rowOff>
    </xdr:from>
    <xdr:to>
      <xdr:col>13</xdr:col>
      <xdr:colOff>60960</xdr:colOff>
      <xdr:row>3</xdr:row>
      <xdr:rowOff>0</xdr:rowOff>
    </xdr:to>
    <xdr:graphicFrame macro="">
      <xdr:nvGraphicFramePr>
        <xdr:cNvPr id="27751191" name="Chart 1">
          <a:extLst>
            <a:ext uri="{FF2B5EF4-FFF2-40B4-BE49-F238E27FC236}">
              <a16:creationId xmlns:a16="http://schemas.microsoft.com/office/drawing/2014/main" id="{00000000-0008-0000-1600-0000177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51192" name="Picture 2">
          <a:extLst>
            <a:ext uri="{FF2B5EF4-FFF2-40B4-BE49-F238E27FC236}">
              <a16:creationId xmlns:a16="http://schemas.microsoft.com/office/drawing/2014/main" id="{00000000-0008-0000-1600-00001873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51193" name="Line 3">
          <a:extLst>
            <a:ext uri="{FF2B5EF4-FFF2-40B4-BE49-F238E27FC236}">
              <a16:creationId xmlns:a16="http://schemas.microsoft.com/office/drawing/2014/main" id="{00000000-0008-0000-1600-00001973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160020</xdr:rowOff>
    </xdr:from>
    <xdr:to>
      <xdr:col>4</xdr:col>
      <xdr:colOff>7193280</xdr:colOff>
      <xdr:row>16</xdr:row>
      <xdr:rowOff>144780</xdr:rowOff>
    </xdr:to>
    <xdr:graphicFrame macro="">
      <xdr:nvGraphicFramePr>
        <xdr:cNvPr id="27751194" name="Chart 5">
          <a:extLst>
            <a:ext uri="{FF2B5EF4-FFF2-40B4-BE49-F238E27FC236}">
              <a16:creationId xmlns:a16="http://schemas.microsoft.com/office/drawing/2014/main" id="{00000000-0008-0000-1600-00001A7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83820</xdr:colOff>
      <xdr:row>15</xdr:row>
      <xdr:rowOff>144780</xdr:rowOff>
    </xdr:from>
    <xdr:to>
      <xdr:col>4</xdr:col>
      <xdr:colOff>7200900</xdr:colOff>
      <xdr:row>23</xdr:row>
      <xdr:rowOff>129540</xdr:rowOff>
    </xdr:to>
    <xdr:graphicFrame macro="">
      <xdr:nvGraphicFramePr>
        <xdr:cNvPr id="27751195" name="Chart 6">
          <a:extLst>
            <a:ext uri="{FF2B5EF4-FFF2-40B4-BE49-F238E27FC236}">
              <a16:creationId xmlns:a16="http://schemas.microsoft.com/office/drawing/2014/main" id="{00000000-0008-0000-1600-00001B7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0.86561</cdr:x>
      <cdr:y>0.30956</cdr:y>
    </cdr:from>
    <cdr:to>
      <cdr:x>0.91252</cdr:x>
      <cdr:y>0.39002</cdr:y>
    </cdr:to>
    <cdr:sp macro="" textlink="">
      <cdr:nvSpPr>
        <cdr:cNvPr id="962561" name="Text Box 1"/>
        <cdr:cNvSpPr txBox="1">
          <a:spLocks xmlns:a="http://schemas.openxmlformats.org/drawingml/2006/main" noChangeArrowheads="1"/>
        </cdr:cNvSpPr>
      </cdr:nvSpPr>
      <cdr:spPr bwMode="auto">
        <a:xfrm xmlns:a="http://schemas.openxmlformats.org/drawingml/2006/main">
          <a:off x="6233147" y="542541"/>
          <a:ext cx="337785"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39.xml><?xml version="1.0" encoding="utf-8"?>
<c:userShapes xmlns:c="http://schemas.openxmlformats.org/drawingml/2006/chart">
  <cdr:relSizeAnchor xmlns:cdr="http://schemas.openxmlformats.org/drawingml/2006/chartDrawing">
    <cdr:from>
      <cdr:x>0.86754</cdr:x>
      <cdr:y>0.72432</cdr:y>
    </cdr:from>
    <cdr:to>
      <cdr:x>0.91544</cdr:x>
      <cdr:y>0.8428</cdr:y>
    </cdr:to>
    <cdr:sp macro="" textlink="">
      <cdr:nvSpPr>
        <cdr:cNvPr id="963585" name="Text Box 1"/>
        <cdr:cNvSpPr txBox="1">
          <a:spLocks xmlns:a="http://schemas.openxmlformats.org/drawingml/2006/main" noChangeArrowheads="1"/>
        </cdr:cNvSpPr>
      </cdr:nvSpPr>
      <cdr:spPr bwMode="auto">
        <a:xfrm xmlns:a="http://schemas.openxmlformats.org/drawingml/2006/main">
          <a:off x="6251877" y="937260"/>
          <a:ext cx="343558" cy="1537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no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40.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54813" name="Picture 2">
          <a:extLst>
            <a:ext uri="{FF2B5EF4-FFF2-40B4-BE49-F238E27FC236}">
              <a16:creationId xmlns:a16="http://schemas.microsoft.com/office/drawing/2014/main" id="{00000000-0008-0000-1700-00003D81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11</xdr:col>
      <xdr:colOff>525780</xdr:colOff>
      <xdr:row>3</xdr:row>
      <xdr:rowOff>30480</xdr:rowOff>
    </xdr:to>
    <xdr:sp macro="" textlink="">
      <xdr:nvSpPr>
        <xdr:cNvPr id="27754814" name="Line 4">
          <a:extLst>
            <a:ext uri="{FF2B5EF4-FFF2-40B4-BE49-F238E27FC236}">
              <a16:creationId xmlns:a16="http://schemas.microsoft.com/office/drawing/2014/main" id="{00000000-0008-0000-1700-00003E81A701}"/>
            </a:ext>
          </a:extLst>
        </xdr:cNvPr>
        <xdr:cNvSpPr>
          <a:spLocks noChangeShapeType="1"/>
        </xdr:cNvSpPr>
      </xdr:nvSpPr>
      <xdr:spPr bwMode="auto">
        <a:xfrm flipH="1" flipV="1">
          <a:off x="198120" y="495300"/>
          <a:ext cx="61188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464820</xdr:colOff>
      <xdr:row>3</xdr:row>
      <xdr:rowOff>0</xdr:rowOff>
    </xdr:from>
    <xdr:to>
      <xdr:col>13</xdr:col>
      <xdr:colOff>60960</xdr:colOff>
      <xdr:row>3</xdr:row>
      <xdr:rowOff>0</xdr:rowOff>
    </xdr:to>
    <xdr:graphicFrame macro="">
      <xdr:nvGraphicFramePr>
        <xdr:cNvPr id="27756311" name="Chart 2">
          <a:extLst>
            <a:ext uri="{FF2B5EF4-FFF2-40B4-BE49-F238E27FC236}">
              <a16:creationId xmlns:a16="http://schemas.microsoft.com/office/drawing/2014/main" id="{00000000-0008-0000-1800-0000178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175260</xdr:rowOff>
    </xdr:from>
    <xdr:to>
      <xdr:col>2</xdr:col>
      <xdr:colOff>922020</xdr:colOff>
      <xdr:row>2</xdr:row>
      <xdr:rowOff>167640</xdr:rowOff>
    </xdr:to>
    <xdr:pic>
      <xdr:nvPicPr>
        <xdr:cNvPr id="27756312" name="Picture 6">
          <a:extLst>
            <a:ext uri="{FF2B5EF4-FFF2-40B4-BE49-F238E27FC236}">
              <a16:creationId xmlns:a16="http://schemas.microsoft.com/office/drawing/2014/main" id="{00000000-0008-0000-1800-00001887A7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56313" name="Line 7">
          <a:extLst>
            <a:ext uri="{FF2B5EF4-FFF2-40B4-BE49-F238E27FC236}">
              <a16:creationId xmlns:a16="http://schemas.microsoft.com/office/drawing/2014/main" id="{00000000-0008-0000-1800-00001987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4</xdr:col>
      <xdr:colOff>7223760</xdr:colOff>
      <xdr:row>16</xdr:row>
      <xdr:rowOff>152400</xdr:rowOff>
    </xdr:to>
    <xdr:graphicFrame macro="">
      <xdr:nvGraphicFramePr>
        <xdr:cNvPr id="27756314" name="Chart 23">
          <a:extLst>
            <a:ext uri="{FF2B5EF4-FFF2-40B4-BE49-F238E27FC236}">
              <a16:creationId xmlns:a16="http://schemas.microsoft.com/office/drawing/2014/main" id="{00000000-0008-0000-1800-00001A8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15</xdr:row>
      <xdr:rowOff>152400</xdr:rowOff>
    </xdr:from>
    <xdr:to>
      <xdr:col>4</xdr:col>
      <xdr:colOff>7239000</xdr:colOff>
      <xdr:row>23</xdr:row>
      <xdr:rowOff>137160</xdr:rowOff>
    </xdr:to>
    <xdr:graphicFrame macro="">
      <xdr:nvGraphicFramePr>
        <xdr:cNvPr id="27756315" name="Chart 24">
          <a:extLst>
            <a:ext uri="{FF2B5EF4-FFF2-40B4-BE49-F238E27FC236}">
              <a16:creationId xmlns:a16="http://schemas.microsoft.com/office/drawing/2014/main" id="{00000000-0008-0000-1800-00001B87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0.87875</cdr:x>
      <cdr:y>0.30573</cdr:y>
    </cdr:from>
    <cdr:to>
      <cdr:x>0.9273</cdr:x>
      <cdr:y>0.38768</cdr:y>
    </cdr:to>
    <cdr:sp macro="" textlink="">
      <cdr:nvSpPr>
        <cdr:cNvPr id="893953" name="Text Box 1"/>
        <cdr:cNvSpPr txBox="1">
          <a:spLocks xmlns:a="http://schemas.openxmlformats.org/drawingml/2006/main" noChangeArrowheads="1"/>
        </cdr:cNvSpPr>
      </cdr:nvSpPr>
      <cdr:spPr bwMode="auto">
        <a:xfrm xmlns:a="http://schemas.openxmlformats.org/drawingml/2006/main">
          <a:off x="6151148" y="549160"/>
          <a:ext cx="337786"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43.xml><?xml version="1.0" encoding="utf-8"?>
<c:userShapes xmlns:c="http://schemas.openxmlformats.org/drawingml/2006/chart">
  <cdr:relSizeAnchor xmlns:cdr="http://schemas.openxmlformats.org/drawingml/2006/chartDrawing">
    <cdr:from>
      <cdr:x>0.87405</cdr:x>
      <cdr:y>0.71576</cdr:y>
    </cdr:from>
    <cdr:to>
      <cdr:x>0.92335</cdr:x>
      <cdr:y>0.82968</cdr:y>
    </cdr:to>
    <cdr:sp macro="" textlink="">
      <cdr:nvSpPr>
        <cdr:cNvPr id="894977" name="Text Box 1"/>
        <cdr:cNvSpPr txBox="1">
          <a:spLocks xmlns:a="http://schemas.openxmlformats.org/drawingml/2006/main" noChangeArrowheads="1"/>
        </cdr:cNvSpPr>
      </cdr:nvSpPr>
      <cdr:spPr bwMode="auto">
        <a:xfrm xmlns:a="http://schemas.openxmlformats.org/drawingml/2006/main">
          <a:off x="6133360" y="904152"/>
          <a:ext cx="343556"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44.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60249" name="Picture 2">
          <a:extLst>
            <a:ext uri="{FF2B5EF4-FFF2-40B4-BE49-F238E27FC236}">
              <a16:creationId xmlns:a16="http://schemas.microsoft.com/office/drawing/2014/main" id="{00000000-0008-0000-1900-00007996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60250" name="Line 3">
          <a:extLst>
            <a:ext uri="{FF2B5EF4-FFF2-40B4-BE49-F238E27FC236}">
              <a16:creationId xmlns:a16="http://schemas.microsoft.com/office/drawing/2014/main" id="{00000000-0008-0000-1900-00007A96A7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7620</xdr:rowOff>
    </xdr:from>
    <xdr:to>
      <xdr:col>4</xdr:col>
      <xdr:colOff>3931920</xdr:colOff>
      <xdr:row>24</xdr:row>
      <xdr:rowOff>0</xdr:rowOff>
    </xdr:to>
    <xdr:graphicFrame macro="">
      <xdr:nvGraphicFramePr>
        <xdr:cNvPr id="27760251" name="3 Gráfico">
          <a:extLst>
            <a:ext uri="{FF2B5EF4-FFF2-40B4-BE49-F238E27FC236}">
              <a16:creationId xmlns:a16="http://schemas.microsoft.com/office/drawing/2014/main" id="{00000000-0008-0000-1900-00007B96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3619500</xdr:colOff>
      <xdr:row>6</xdr:row>
      <xdr:rowOff>15240</xdr:rowOff>
    </xdr:from>
    <xdr:to>
      <xdr:col>5</xdr:col>
      <xdr:colOff>76200</xdr:colOff>
      <xdr:row>24</xdr:row>
      <xdr:rowOff>22860</xdr:rowOff>
    </xdr:to>
    <xdr:graphicFrame macro="">
      <xdr:nvGraphicFramePr>
        <xdr:cNvPr id="27760252" name="4 Gráfico">
          <a:extLst>
            <a:ext uri="{FF2B5EF4-FFF2-40B4-BE49-F238E27FC236}">
              <a16:creationId xmlns:a16="http://schemas.microsoft.com/office/drawing/2014/main" id="{00000000-0008-0000-1900-00007C96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0.06695</cdr:x>
      <cdr:y>0.03167</cdr:y>
    </cdr:from>
    <cdr:to>
      <cdr:x>0.17389</cdr:x>
      <cdr:y>0.09921</cdr:y>
    </cdr:to>
    <cdr:sp macro="" textlink="">
      <cdr:nvSpPr>
        <cdr:cNvPr id="3" name="Text Box 7"/>
        <cdr:cNvSpPr txBox="1">
          <a:spLocks xmlns:a="http://schemas.openxmlformats.org/drawingml/2006/main" noChangeArrowheads="1"/>
        </cdr:cNvSpPr>
      </cdr:nvSpPr>
      <cdr:spPr bwMode="auto">
        <a:xfrm xmlns:a="http://schemas.openxmlformats.org/drawingml/2006/main">
          <a:off x="256540" y="88900"/>
          <a:ext cx="407063" cy="1802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s-ES" sz="800" b="1" i="0" strike="noStrike">
              <a:solidFill>
                <a:srgbClr val="004563"/>
              </a:solidFill>
              <a:latin typeface="Arial"/>
              <a:cs typeface="Arial"/>
            </a:rPr>
            <a:t>A subir</a:t>
          </a:r>
        </a:p>
      </cdr:txBody>
    </cdr:sp>
  </cdr:relSizeAnchor>
</c:userShapes>
</file>

<file path=xl/drawings/drawing46.xml><?xml version="1.0" encoding="utf-8"?>
<c:userShapes xmlns:c="http://schemas.openxmlformats.org/drawingml/2006/chart">
  <cdr:relSizeAnchor xmlns:cdr="http://schemas.openxmlformats.org/drawingml/2006/chartDrawing">
    <cdr:from>
      <cdr:x>0.05995</cdr:x>
      <cdr:y>0.02729</cdr:y>
    </cdr:from>
    <cdr:to>
      <cdr:x>0.17304</cdr:x>
      <cdr:y>0.09604</cdr:y>
    </cdr:to>
    <cdr:sp macro="" textlink="">
      <cdr:nvSpPr>
        <cdr:cNvPr id="2" name="Text Box 7"/>
        <cdr:cNvSpPr txBox="1">
          <a:spLocks xmlns:a="http://schemas.openxmlformats.org/drawingml/2006/main" noChangeArrowheads="1"/>
        </cdr:cNvSpPr>
      </cdr:nvSpPr>
      <cdr:spPr bwMode="auto">
        <a:xfrm xmlns:a="http://schemas.openxmlformats.org/drawingml/2006/main">
          <a:off x="217036" y="76203"/>
          <a:ext cx="407063" cy="1802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s-ES" sz="800" b="1" i="0" strike="noStrike">
              <a:solidFill>
                <a:srgbClr val="004563"/>
              </a:solidFill>
              <a:latin typeface="Arial"/>
              <a:cs typeface="Arial"/>
            </a:rPr>
            <a:t>A bajar</a:t>
          </a:r>
        </a:p>
      </cdr:txBody>
    </cdr:sp>
  </cdr:relSizeAnchor>
</c:userShapes>
</file>

<file path=xl/drawings/drawing47.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63005" name="Picture 3">
          <a:extLst>
            <a:ext uri="{FF2B5EF4-FFF2-40B4-BE49-F238E27FC236}">
              <a16:creationId xmlns:a16="http://schemas.microsoft.com/office/drawing/2014/main" id="{00000000-0008-0000-1A00-00003DA1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0</xdr:rowOff>
    </xdr:from>
    <xdr:to>
      <xdr:col>9</xdr:col>
      <xdr:colOff>800100</xdr:colOff>
      <xdr:row>3</xdr:row>
      <xdr:rowOff>30480</xdr:rowOff>
    </xdr:to>
    <xdr:sp macro="" textlink="">
      <xdr:nvSpPr>
        <xdr:cNvPr id="27763006" name="Line 5">
          <a:extLst>
            <a:ext uri="{FF2B5EF4-FFF2-40B4-BE49-F238E27FC236}">
              <a16:creationId xmlns:a16="http://schemas.microsoft.com/office/drawing/2014/main" id="{00000000-0008-0000-1A00-00003EA1A701}"/>
            </a:ext>
          </a:extLst>
        </xdr:cNvPr>
        <xdr:cNvSpPr>
          <a:spLocks noChangeShapeType="1"/>
        </xdr:cNvSpPr>
      </xdr:nvSpPr>
      <xdr:spPr bwMode="auto">
        <a:xfrm flipH="1">
          <a:off x="210820" y="463550"/>
          <a:ext cx="5415280" cy="3048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64345" name="Picture 4">
          <a:extLst>
            <a:ext uri="{FF2B5EF4-FFF2-40B4-BE49-F238E27FC236}">
              <a16:creationId xmlns:a16="http://schemas.microsoft.com/office/drawing/2014/main" id="{00000000-0008-0000-1B00-000079A6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64346" name="Line 5">
          <a:extLst>
            <a:ext uri="{FF2B5EF4-FFF2-40B4-BE49-F238E27FC236}">
              <a16:creationId xmlns:a16="http://schemas.microsoft.com/office/drawing/2014/main" id="{00000000-0008-0000-1B00-00007AA6A701}"/>
            </a:ext>
          </a:extLst>
        </xdr:cNvPr>
        <xdr:cNvSpPr>
          <a:spLocks noChangeShapeType="1"/>
        </xdr:cNvSpPr>
      </xdr:nvSpPr>
      <xdr:spPr bwMode="auto">
        <a:xfrm flipH="1">
          <a:off x="198120" y="487680"/>
          <a:ext cx="871156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17</xdr:row>
      <xdr:rowOff>0</xdr:rowOff>
    </xdr:to>
    <xdr:graphicFrame macro="">
      <xdr:nvGraphicFramePr>
        <xdr:cNvPr id="27764347" name="Chart 23">
          <a:extLst>
            <a:ext uri="{FF2B5EF4-FFF2-40B4-BE49-F238E27FC236}">
              <a16:creationId xmlns:a16="http://schemas.microsoft.com/office/drawing/2014/main" id="{00000000-0008-0000-1B00-00007BA6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15</xdr:row>
      <xdr:rowOff>144780</xdr:rowOff>
    </xdr:from>
    <xdr:to>
      <xdr:col>5</xdr:col>
      <xdr:colOff>0</xdr:colOff>
      <xdr:row>23</xdr:row>
      <xdr:rowOff>68580</xdr:rowOff>
    </xdr:to>
    <xdr:graphicFrame macro="">
      <xdr:nvGraphicFramePr>
        <xdr:cNvPr id="27764348" name="Chart 24">
          <a:extLst>
            <a:ext uri="{FF2B5EF4-FFF2-40B4-BE49-F238E27FC236}">
              <a16:creationId xmlns:a16="http://schemas.microsoft.com/office/drawing/2014/main" id="{00000000-0008-0000-1B00-00007CA6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0.81498</cdr:x>
      <cdr:y>0.28056</cdr:y>
    </cdr:from>
    <cdr:to>
      <cdr:x>0.86213</cdr:x>
      <cdr:y>0.36066</cdr:y>
    </cdr:to>
    <cdr:sp macro="" textlink="">
      <cdr:nvSpPr>
        <cdr:cNvPr id="896001" name="Text Box 1"/>
        <cdr:cNvSpPr txBox="1">
          <a:spLocks xmlns:a="http://schemas.openxmlformats.org/drawingml/2006/main" noChangeArrowheads="1"/>
        </cdr:cNvSpPr>
      </cdr:nvSpPr>
      <cdr:spPr bwMode="auto">
        <a:xfrm xmlns:a="http://schemas.openxmlformats.org/drawingml/2006/main">
          <a:off x="5744404" y="499731"/>
          <a:ext cx="332336" cy="1426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50.xml><?xml version="1.0" encoding="utf-8"?>
<c:userShapes xmlns:c="http://schemas.openxmlformats.org/drawingml/2006/chart">
  <cdr:relSizeAnchor xmlns:cdr="http://schemas.openxmlformats.org/drawingml/2006/chartDrawing">
    <cdr:from>
      <cdr:x>0.80814</cdr:x>
      <cdr:y>0.74209</cdr:y>
    </cdr:from>
    <cdr:to>
      <cdr:x>0.85719</cdr:x>
      <cdr:y>0.85912</cdr:y>
    </cdr:to>
    <cdr:sp macro="" textlink="">
      <cdr:nvSpPr>
        <cdr:cNvPr id="897025" name="Text Box 1"/>
        <cdr:cNvSpPr txBox="1">
          <a:spLocks xmlns:a="http://schemas.openxmlformats.org/drawingml/2006/main" noChangeArrowheads="1"/>
        </cdr:cNvSpPr>
      </cdr:nvSpPr>
      <cdr:spPr bwMode="auto">
        <a:xfrm xmlns:a="http://schemas.openxmlformats.org/drawingml/2006/main">
          <a:off x="5690010" y="904762"/>
          <a:ext cx="345355" cy="142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51.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67417" name="Picture 2">
          <a:extLst>
            <a:ext uri="{FF2B5EF4-FFF2-40B4-BE49-F238E27FC236}">
              <a16:creationId xmlns:a16="http://schemas.microsoft.com/office/drawing/2014/main" id="{00000000-0008-0000-1C00-000079B2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5</xdr:col>
      <xdr:colOff>3810</xdr:colOff>
      <xdr:row>3</xdr:row>
      <xdr:rowOff>30480</xdr:rowOff>
    </xdr:to>
    <xdr:sp macro="" textlink="">
      <xdr:nvSpPr>
        <xdr:cNvPr id="27767418" name="Line 3">
          <a:extLst>
            <a:ext uri="{FF2B5EF4-FFF2-40B4-BE49-F238E27FC236}">
              <a16:creationId xmlns:a16="http://schemas.microsoft.com/office/drawing/2014/main" id="{00000000-0008-0000-1C00-00007AB2A7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5</xdr:row>
      <xdr:rowOff>161924</xdr:rowOff>
    </xdr:from>
    <xdr:to>
      <xdr:col>5</xdr:col>
      <xdr:colOff>3810</xdr:colOff>
      <xdr:row>18</xdr:row>
      <xdr:rowOff>104775</xdr:rowOff>
    </xdr:to>
    <xdr:graphicFrame macro="">
      <xdr:nvGraphicFramePr>
        <xdr:cNvPr id="6" name="Chart 23">
          <a:extLst>
            <a:ext uri="{FF2B5EF4-FFF2-40B4-BE49-F238E27FC236}">
              <a16:creationId xmlns:a16="http://schemas.microsoft.com/office/drawing/2014/main" id="{9D292746-D566-4F4D-81F7-DC24E1919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xdr:colOff>
      <xdr:row>17</xdr:row>
      <xdr:rowOff>66675</xdr:rowOff>
    </xdr:from>
    <xdr:to>
      <xdr:col>5</xdr:col>
      <xdr:colOff>3810</xdr:colOff>
      <xdr:row>26</xdr:row>
      <xdr:rowOff>152400</xdr:rowOff>
    </xdr:to>
    <xdr:graphicFrame macro="">
      <xdr:nvGraphicFramePr>
        <xdr:cNvPr id="7" name="Chart 24">
          <a:extLst>
            <a:ext uri="{FF2B5EF4-FFF2-40B4-BE49-F238E27FC236}">
              <a16:creationId xmlns:a16="http://schemas.microsoft.com/office/drawing/2014/main" id="{AB61931D-F714-4360-A4F5-FC8F3CA5A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0.87875</cdr:x>
      <cdr:y>0.30573</cdr:y>
    </cdr:from>
    <cdr:to>
      <cdr:x>0.9273</cdr:x>
      <cdr:y>0.38768</cdr:y>
    </cdr:to>
    <cdr:sp macro="" textlink="">
      <cdr:nvSpPr>
        <cdr:cNvPr id="893953" name="Text Box 1"/>
        <cdr:cNvSpPr txBox="1">
          <a:spLocks xmlns:a="http://schemas.openxmlformats.org/drawingml/2006/main" noChangeArrowheads="1"/>
        </cdr:cNvSpPr>
      </cdr:nvSpPr>
      <cdr:spPr bwMode="auto">
        <a:xfrm xmlns:a="http://schemas.openxmlformats.org/drawingml/2006/main">
          <a:off x="6151148" y="549160"/>
          <a:ext cx="337786"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53.xml><?xml version="1.0" encoding="utf-8"?>
<c:userShapes xmlns:c="http://schemas.openxmlformats.org/drawingml/2006/chart">
  <cdr:relSizeAnchor xmlns:cdr="http://schemas.openxmlformats.org/drawingml/2006/chartDrawing">
    <cdr:from>
      <cdr:x>0.87405</cdr:x>
      <cdr:y>0.71576</cdr:y>
    </cdr:from>
    <cdr:to>
      <cdr:x>0.92335</cdr:x>
      <cdr:y>0.82968</cdr:y>
    </cdr:to>
    <cdr:sp macro="" textlink="">
      <cdr:nvSpPr>
        <cdr:cNvPr id="894977" name="Text Box 1"/>
        <cdr:cNvSpPr txBox="1">
          <a:spLocks xmlns:a="http://schemas.openxmlformats.org/drawingml/2006/main" noChangeArrowheads="1"/>
        </cdr:cNvSpPr>
      </cdr:nvSpPr>
      <cdr:spPr bwMode="auto">
        <a:xfrm xmlns:a="http://schemas.openxmlformats.org/drawingml/2006/main">
          <a:off x="6133360" y="904152"/>
          <a:ext cx="343556" cy="141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70173" name="Picture 1">
          <a:extLst>
            <a:ext uri="{FF2B5EF4-FFF2-40B4-BE49-F238E27FC236}">
              <a16:creationId xmlns:a16="http://schemas.microsoft.com/office/drawing/2014/main" id="{00000000-0008-0000-1D00-00003DBD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11</xdr:col>
      <xdr:colOff>518160</xdr:colOff>
      <xdr:row>3</xdr:row>
      <xdr:rowOff>30480</xdr:rowOff>
    </xdr:to>
    <xdr:sp macro="" textlink="">
      <xdr:nvSpPr>
        <xdr:cNvPr id="27770174" name="Line 3">
          <a:extLst>
            <a:ext uri="{FF2B5EF4-FFF2-40B4-BE49-F238E27FC236}">
              <a16:creationId xmlns:a16="http://schemas.microsoft.com/office/drawing/2014/main" id="{00000000-0008-0000-1D00-00003EBDA701}"/>
            </a:ext>
          </a:extLst>
        </xdr:cNvPr>
        <xdr:cNvSpPr>
          <a:spLocks noChangeShapeType="1"/>
        </xdr:cNvSpPr>
      </xdr:nvSpPr>
      <xdr:spPr bwMode="auto">
        <a:xfrm flipH="1">
          <a:off x="198120" y="495300"/>
          <a:ext cx="61569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2390775</xdr:colOff>
      <xdr:row>0</xdr:row>
      <xdr:rowOff>66675</xdr:rowOff>
    </xdr:from>
    <xdr:to>
      <xdr:col>1</xdr:col>
      <xdr:colOff>3190875</xdr:colOff>
      <xdr:row>1</xdr:row>
      <xdr:rowOff>152400</xdr:rowOff>
    </xdr:to>
    <xdr:sp macro="" textlink="">
      <xdr:nvSpPr>
        <xdr:cNvPr id="361476" name="Text Box 4">
          <a:extLst>
            <a:ext uri="{FF2B5EF4-FFF2-40B4-BE49-F238E27FC236}">
              <a16:creationId xmlns:a16="http://schemas.microsoft.com/office/drawing/2014/main" id="{00000000-0008-0000-1E00-000004840500}"/>
            </a:ext>
          </a:extLst>
        </xdr:cNvPr>
        <xdr:cNvSpPr txBox="1">
          <a:spLocks noChangeArrowheads="1"/>
        </xdr:cNvSpPr>
      </xdr:nvSpPr>
      <xdr:spPr bwMode="auto">
        <a:xfrm>
          <a:off x="190500" y="9525"/>
          <a:ext cx="0" cy="152400"/>
        </a:xfrm>
        <a:prstGeom prst="rect">
          <a:avLst/>
        </a:prstGeom>
        <a:solidFill>
          <a:srgbClr val="DB0705"/>
        </a:solidFill>
        <a:ln w="9525">
          <a:noFill/>
          <a:miter lim="800000"/>
          <a:headEnd/>
          <a:tailEnd/>
        </a:ln>
      </xdr:spPr>
      <xdr:txBody>
        <a:bodyPr vertOverflow="clip" wrap="square" lIns="27432" tIns="22860" rIns="0" bIns="0" anchor="t" upright="1"/>
        <a:lstStyle/>
        <a:p>
          <a:pPr algn="l" rtl="0">
            <a:defRPr sz="1000"/>
          </a:pPr>
          <a:r>
            <a:rPr lang="es-ES" sz="1000" b="1" i="0" strike="noStrike">
              <a:solidFill>
                <a:srgbClr val="FFFFFF"/>
              </a:solidFill>
              <a:latin typeface="Geneva"/>
            </a:rPr>
            <a:t>Cambio</a:t>
          </a:r>
        </a:p>
      </xdr:txBody>
    </xdr:sp>
    <xdr:clientData/>
  </xdr:twoCellAnchor>
  <xdr:twoCellAnchor editAs="absolute">
    <xdr:from>
      <xdr:col>2</xdr:col>
      <xdr:colOff>7620</xdr:colOff>
      <xdr:row>1</xdr:row>
      <xdr:rowOff>175260</xdr:rowOff>
    </xdr:from>
    <xdr:to>
      <xdr:col>2</xdr:col>
      <xdr:colOff>922020</xdr:colOff>
      <xdr:row>2</xdr:row>
      <xdr:rowOff>167640</xdr:rowOff>
    </xdr:to>
    <xdr:pic>
      <xdr:nvPicPr>
        <xdr:cNvPr id="27771672" name="Picture 5">
          <a:extLst>
            <a:ext uri="{FF2B5EF4-FFF2-40B4-BE49-F238E27FC236}">
              <a16:creationId xmlns:a16="http://schemas.microsoft.com/office/drawing/2014/main" id="{00000000-0008-0000-1E00-000018C3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71673" name="Line 6">
          <a:extLst>
            <a:ext uri="{FF2B5EF4-FFF2-40B4-BE49-F238E27FC236}">
              <a16:creationId xmlns:a16="http://schemas.microsoft.com/office/drawing/2014/main" id="{00000000-0008-0000-1E00-000019C3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45720</xdr:colOff>
      <xdr:row>16</xdr:row>
      <xdr:rowOff>152400</xdr:rowOff>
    </xdr:to>
    <xdr:graphicFrame macro="">
      <xdr:nvGraphicFramePr>
        <xdr:cNvPr id="27771674" name="Chart 18">
          <a:extLst>
            <a:ext uri="{FF2B5EF4-FFF2-40B4-BE49-F238E27FC236}">
              <a16:creationId xmlns:a16="http://schemas.microsoft.com/office/drawing/2014/main" id="{00000000-0008-0000-1E00-00001AC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15</xdr:row>
      <xdr:rowOff>152400</xdr:rowOff>
    </xdr:from>
    <xdr:to>
      <xdr:col>4</xdr:col>
      <xdr:colOff>7239000</xdr:colOff>
      <xdr:row>21</xdr:row>
      <xdr:rowOff>88900</xdr:rowOff>
    </xdr:to>
    <xdr:graphicFrame macro="">
      <xdr:nvGraphicFramePr>
        <xdr:cNvPr id="27771675" name="Chart 19">
          <a:extLst>
            <a:ext uri="{FF2B5EF4-FFF2-40B4-BE49-F238E27FC236}">
              <a16:creationId xmlns:a16="http://schemas.microsoft.com/office/drawing/2014/main" id="{00000000-0008-0000-1E00-00001BC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0.86472</cdr:x>
      <cdr:y>0.30471</cdr:y>
    </cdr:from>
    <cdr:to>
      <cdr:x>0.91281</cdr:x>
      <cdr:y>0.38594</cdr:y>
    </cdr:to>
    <cdr:sp macro="" textlink="">
      <cdr:nvSpPr>
        <cdr:cNvPr id="898049" name="Text Box 1"/>
        <cdr:cNvSpPr txBox="1">
          <a:spLocks xmlns:a="http://schemas.openxmlformats.org/drawingml/2006/main" noChangeArrowheads="1"/>
        </cdr:cNvSpPr>
      </cdr:nvSpPr>
      <cdr:spPr bwMode="auto">
        <a:xfrm xmlns:a="http://schemas.openxmlformats.org/drawingml/2006/main">
          <a:off x="6134514" y="539838"/>
          <a:ext cx="341161" cy="1439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57.xml><?xml version="1.0" encoding="utf-8"?>
<c:userShapes xmlns:c="http://schemas.openxmlformats.org/drawingml/2006/chart">
  <cdr:relSizeAnchor xmlns:cdr="http://schemas.openxmlformats.org/drawingml/2006/chartDrawing">
    <cdr:from>
      <cdr:x>0.87496</cdr:x>
      <cdr:y>0.71467</cdr:y>
    </cdr:from>
    <cdr:to>
      <cdr:x>0.92427</cdr:x>
      <cdr:y>0.8279</cdr:y>
    </cdr:to>
    <cdr:sp macro="" textlink="">
      <cdr:nvSpPr>
        <cdr:cNvPr id="899073" name="Text Box 1"/>
        <cdr:cNvSpPr txBox="1">
          <a:spLocks xmlns:a="http://schemas.openxmlformats.org/drawingml/2006/main" noChangeArrowheads="1"/>
        </cdr:cNvSpPr>
      </cdr:nvSpPr>
      <cdr:spPr bwMode="auto">
        <a:xfrm xmlns:a="http://schemas.openxmlformats.org/drawingml/2006/main">
          <a:off x="6333824" y="730641"/>
          <a:ext cx="356955" cy="1157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bajar</a:t>
          </a:r>
        </a:p>
      </cdr:txBody>
    </cdr:sp>
  </cdr:relSizeAnchor>
</c:userShapes>
</file>

<file path=xl/drawings/drawing58.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929640</xdr:colOff>
      <xdr:row>2</xdr:row>
      <xdr:rowOff>167640</xdr:rowOff>
    </xdr:to>
    <xdr:pic>
      <xdr:nvPicPr>
        <xdr:cNvPr id="30111018" name="Picture 6">
          <a:extLst>
            <a:ext uri="{FF2B5EF4-FFF2-40B4-BE49-F238E27FC236}">
              <a16:creationId xmlns:a16="http://schemas.microsoft.com/office/drawing/2014/main" id="{00000000-0008-0000-1F00-00002A75C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220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30111019" name="Line 7">
          <a:extLst>
            <a:ext uri="{FF2B5EF4-FFF2-40B4-BE49-F238E27FC236}">
              <a16:creationId xmlns:a16="http://schemas.microsoft.com/office/drawing/2014/main" id="{00000000-0008-0000-1F00-00002B75CB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6</xdr:row>
      <xdr:rowOff>22860</xdr:rowOff>
    </xdr:from>
    <xdr:to>
      <xdr:col>5</xdr:col>
      <xdr:colOff>0</xdr:colOff>
      <xdr:row>24</xdr:row>
      <xdr:rowOff>22860</xdr:rowOff>
    </xdr:to>
    <xdr:graphicFrame macro="">
      <xdr:nvGraphicFramePr>
        <xdr:cNvPr id="30111020" name="Gráfico 4">
          <a:extLst>
            <a:ext uri="{FF2B5EF4-FFF2-40B4-BE49-F238E27FC236}">
              <a16:creationId xmlns:a16="http://schemas.microsoft.com/office/drawing/2014/main" id="{00000000-0008-0000-1F00-00002C75C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74269" name="Picture 1">
          <a:extLst>
            <a:ext uri="{FF2B5EF4-FFF2-40B4-BE49-F238E27FC236}">
              <a16:creationId xmlns:a16="http://schemas.microsoft.com/office/drawing/2014/main" id="{00000000-0008-0000-2000-00003DCD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9</xdr:col>
      <xdr:colOff>624840</xdr:colOff>
      <xdr:row>3</xdr:row>
      <xdr:rowOff>30480</xdr:rowOff>
    </xdr:to>
    <xdr:sp macro="" textlink="">
      <xdr:nvSpPr>
        <xdr:cNvPr id="27774270" name="Line 2">
          <a:extLst>
            <a:ext uri="{FF2B5EF4-FFF2-40B4-BE49-F238E27FC236}">
              <a16:creationId xmlns:a16="http://schemas.microsoft.com/office/drawing/2014/main" id="{00000000-0008-0000-2000-00003ECDA701}"/>
            </a:ext>
          </a:extLst>
        </xdr:cNvPr>
        <xdr:cNvSpPr>
          <a:spLocks noChangeShapeType="1"/>
        </xdr:cNvSpPr>
      </xdr:nvSpPr>
      <xdr:spPr bwMode="auto">
        <a:xfrm flipH="1">
          <a:off x="198120" y="495300"/>
          <a:ext cx="572262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2390775</xdr:colOff>
      <xdr:row>0</xdr:row>
      <xdr:rowOff>66675</xdr:rowOff>
    </xdr:from>
    <xdr:to>
      <xdr:col>1</xdr:col>
      <xdr:colOff>3190875</xdr:colOff>
      <xdr:row>1</xdr:row>
      <xdr:rowOff>152400</xdr:rowOff>
    </xdr:to>
    <xdr:sp macro="" textlink="">
      <xdr:nvSpPr>
        <xdr:cNvPr id="1088513" name="Text Box 1">
          <a:extLst>
            <a:ext uri="{FF2B5EF4-FFF2-40B4-BE49-F238E27FC236}">
              <a16:creationId xmlns:a16="http://schemas.microsoft.com/office/drawing/2014/main" id="{00000000-0008-0000-2100-0000019C1000}"/>
            </a:ext>
          </a:extLst>
        </xdr:cNvPr>
        <xdr:cNvSpPr txBox="1">
          <a:spLocks noChangeArrowheads="1"/>
        </xdr:cNvSpPr>
      </xdr:nvSpPr>
      <xdr:spPr bwMode="auto">
        <a:xfrm>
          <a:off x="190500" y="9525"/>
          <a:ext cx="0" cy="152400"/>
        </a:xfrm>
        <a:prstGeom prst="rect">
          <a:avLst/>
        </a:prstGeom>
        <a:solidFill>
          <a:srgbClr val="DB0705"/>
        </a:solidFill>
        <a:ln w="9525">
          <a:noFill/>
          <a:miter lim="800000"/>
          <a:headEnd/>
          <a:tailEnd/>
        </a:ln>
      </xdr:spPr>
      <xdr:txBody>
        <a:bodyPr vertOverflow="clip" wrap="square" lIns="27432" tIns="22860" rIns="0" bIns="0" anchor="t" upright="1"/>
        <a:lstStyle/>
        <a:p>
          <a:pPr algn="l" rtl="0">
            <a:defRPr sz="1000"/>
          </a:pPr>
          <a:r>
            <a:rPr lang="es-ES" sz="1000" b="1" i="0" strike="noStrike">
              <a:solidFill>
                <a:srgbClr val="FFFFFF"/>
              </a:solidFill>
              <a:latin typeface="Geneva"/>
            </a:rPr>
            <a:t>Cambio</a:t>
          </a:r>
        </a:p>
      </xdr:txBody>
    </xdr:sp>
    <xdr:clientData/>
  </xdr:twoCellAnchor>
  <xdr:twoCellAnchor editAs="absolute">
    <xdr:from>
      <xdr:col>2</xdr:col>
      <xdr:colOff>7620</xdr:colOff>
      <xdr:row>1</xdr:row>
      <xdr:rowOff>175260</xdr:rowOff>
    </xdr:from>
    <xdr:to>
      <xdr:col>2</xdr:col>
      <xdr:colOff>922020</xdr:colOff>
      <xdr:row>2</xdr:row>
      <xdr:rowOff>167640</xdr:rowOff>
    </xdr:to>
    <xdr:pic>
      <xdr:nvPicPr>
        <xdr:cNvPr id="27775926" name="Picture 2">
          <a:extLst>
            <a:ext uri="{FF2B5EF4-FFF2-40B4-BE49-F238E27FC236}">
              <a16:creationId xmlns:a16="http://schemas.microsoft.com/office/drawing/2014/main" id="{00000000-0008-0000-2100-0000B6D3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75927" name="Line 3">
          <a:extLst>
            <a:ext uri="{FF2B5EF4-FFF2-40B4-BE49-F238E27FC236}">
              <a16:creationId xmlns:a16="http://schemas.microsoft.com/office/drawing/2014/main" id="{00000000-0008-0000-2100-0000B7D3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0</xdr:colOff>
      <xdr:row>17</xdr:row>
      <xdr:rowOff>45720</xdr:rowOff>
    </xdr:to>
    <xdr:graphicFrame macro="">
      <xdr:nvGraphicFramePr>
        <xdr:cNvPr id="27775928" name="Chart 4">
          <a:extLst>
            <a:ext uri="{FF2B5EF4-FFF2-40B4-BE49-F238E27FC236}">
              <a16:creationId xmlns:a16="http://schemas.microsoft.com/office/drawing/2014/main" id="{00000000-0008-0000-2100-0000B8D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16</xdr:row>
      <xdr:rowOff>99060</xdr:rowOff>
    </xdr:from>
    <xdr:to>
      <xdr:col>5</xdr:col>
      <xdr:colOff>0</xdr:colOff>
      <xdr:row>24</xdr:row>
      <xdr:rowOff>45720</xdr:rowOff>
    </xdr:to>
    <xdr:graphicFrame macro="">
      <xdr:nvGraphicFramePr>
        <xdr:cNvPr id="27775929" name="Chart 5">
          <a:extLst>
            <a:ext uri="{FF2B5EF4-FFF2-40B4-BE49-F238E27FC236}">
              <a16:creationId xmlns:a16="http://schemas.microsoft.com/office/drawing/2014/main" id="{00000000-0008-0000-2100-0000B9D3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4</xdr:col>
      <xdr:colOff>6572250</xdr:colOff>
      <xdr:row>21</xdr:row>
      <xdr:rowOff>135255</xdr:rowOff>
    </xdr:from>
    <xdr:ext cx="334013" cy="182353"/>
    <xdr:sp macro="" textlink="">
      <xdr:nvSpPr>
        <xdr:cNvPr id="1088518" name="Text Box 6">
          <a:extLst>
            <a:ext uri="{FF2B5EF4-FFF2-40B4-BE49-F238E27FC236}">
              <a16:creationId xmlns:a16="http://schemas.microsoft.com/office/drawing/2014/main" id="{00000000-0008-0000-2100-0000069C1000}"/>
            </a:ext>
          </a:extLst>
        </xdr:cNvPr>
        <xdr:cNvSpPr txBox="1">
          <a:spLocks noChangeArrowheads="1"/>
        </xdr:cNvSpPr>
      </xdr:nvSpPr>
      <xdr:spPr bwMode="auto">
        <a:xfrm>
          <a:off x="8475345" y="3579495"/>
          <a:ext cx="343556" cy="184785"/>
        </a:xfrm>
        <a:prstGeom prst="rect">
          <a:avLst/>
        </a:prstGeom>
        <a:noFill/>
        <a:ln w="9525">
          <a:noFill/>
          <a:miter lim="800000"/>
          <a:headEnd/>
          <a:tailEnd/>
        </a:ln>
      </xdr:spPr>
      <xdr:txBody>
        <a:bodyPr wrap="none" lIns="0" tIns="22860" rIns="18288" bIns="0" anchor="t" upright="1">
          <a:noAutofit/>
        </a:bodyPr>
        <a:lstStyle/>
        <a:p>
          <a:pPr algn="r" rtl="0">
            <a:defRPr sz="1000"/>
          </a:pPr>
          <a:r>
            <a:rPr lang="es-ES" sz="800" b="0" i="0" u="none" strike="noStrike" baseline="0">
              <a:solidFill>
                <a:srgbClr val="004563"/>
              </a:solidFill>
              <a:latin typeface="Arial"/>
              <a:cs typeface="Arial"/>
            </a:rPr>
            <a:t>A bajar</a:t>
          </a:r>
        </a:p>
      </xdr:txBody>
    </xdr:sp>
    <xdr:clientData/>
  </xdr:oneCellAnchor>
</xdr:wsDr>
</file>

<file path=xl/drawings/drawing61.xml><?xml version="1.0" encoding="utf-8"?>
<c:userShapes xmlns:c="http://schemas.openxmlformats.org/drawingml/2006/chart">
  <cdr:relSizeAnchor xmlns:cdr="http://schemas.openxmlformats.org/drawingml/2006/chartDrawing">
    <cdr:from>
      <cdr:x>0.85927</cdr:x>
      <cdr:y>0.37866</cdr:y>
    </cdr:from>
    <cdr:to>
      <cdr:x>0.94722</cdr:x>
      <cdr:y>0.46284</cdr:y>
    </cdr:to>
    <cdr:sp macro="" textlink="">
      <cdr:nvSpPr>
        <cdr:cNvPr id="1089537" name="Text Box 1"/>
        <cdr:cNvSpPr txBox="1">
          <a:spLocks xmlns:a="http://schemas.openxmlformats.org/drawingml/2006/main" noChangeArrowheads="1"/>
        </cdr:cNvSpPr>
      </cdr:nvSpPr>
      <cdr:spPr bwMode="auto">
        <a:xfrm xmlns:a="http://schemas.openxmlformats.org/drawingml/2006/main">
          <a:off x="6226793" y="683837"/>
          <a:ext cx="637341" cy="1520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22860" rIns="27432" bIns="0" anchor="t" upright="1"/>
        <a:lstStyle xmlns:a="http://schemas.openxmlformats.org/drawingml/2006/main"/>
        <a:p xmlns:a="http://schemas.openxmlformats.org/drawingml/2006/main">
          <a:pPr algn="r" rtl="0">
            <a:defRPr sz="1000"/>
          </a:pPr>
          <a:r>
            <a:rPr lang="es-ES" sz="800" b="0" i="0" strike="noStrike">
              <a:solidFill>
                <a:srgbClr val="004563"/>
              </a:solidFill>
              <a:latin typeface="Arial"/>
              <a:cs typeface="Arial"/>
            </a:rPr>
            <a:t>A subir</a:t>
          </a:r>
        </a:p>
      </cdr:txBody>
    </cdr:sp>
  </cdr:relSizeAnchor>
</c:userShapes>
</file>

<file path=xl/drawings/drawing62.xml><?xml version="1.0" encoding="utf-8"?>
<xdr:wsDr xmlns:xdr="http://schemas.openxmlformats.org/drawingml/2006/spreadsheetDrawing" xmlns:a="http://schemas.openxmlformats.org/drawingml/2006/main">
  <xdr:twoCellAnchor>
    <xdr:from>
      <xdr:col>1</xdr:col>
      <xdr:colOff>2390775</xdr:colOff>
      <xdr:row>0</xdr:row>
      <xdr:rowOff>66675</xdr:rowOff>
    </xdr:from>
    <xdr:to>
      <xdr:col>1</xdr:col>
      <xdr:colOff>3190875</xdr:colOff>
      <xdr:row>1</xdr:row>
      <xdr:rowOff>152400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90500" y="9525"/>
          <a:ext cx="0" cy="152400"/>
        </a:xfrm>
        <a:prstGeom prst="rect">
          <a:avLst/>
        </a:prstGeom>
        <a:solidFill>
          <a:srgbClr val="DB0705"/>
        </a:solidFill>
        <a:ln w="9525">
          <a:noFill/>
          <a:miter lim="800000"/>
          <a:headEnd/>
          <a:tailEnd/>
        </a:ln>
      </xdr:spPr>
      <xdr:txBody>
        <a:bodyPr vertOverflow="clip" wrap="square" lIns="27432" tIns="22860" rIns="0" bIns="0" anchor="t" upright="1"/>
        <a:lstStyle/>
        <a:p>
          <a:pPr algn="l" rtl="0">
            <a:defRPr sz="1000"/>
          </a:pPr>
          <a:r>
            <a:rPr lang="es-ES" sz="1000" b="1" i="0" strike="noStrike">
              <a:solidFill>
                <a:srgbClr val="FFFFFF"/>
              </a:solidFill>
              <a:latin typeface="Geneva"/>
            </a:rPr>
            <a:t>Cambio</a:t>
          </a:r>
        </a:p>
      </xdr:txBody>
    </xdr:sp>
    <xdr:clientData/>
  </xdr:twoCellAnchor>
  <xdr:twoCellAnchor editAs="absolute">
    <xdr:from>
      <xdr:col>2</xdr:col>
      <xdr:colOff>7620</xdr:colOff>
      <xdr:row>1</xdr:row>
      <xdr:rowOff>175260</xdr:rowOff>
    </xdr:from>
    <xdr:to>
      <xdr:col>2</xdr:col>
      <xdr:colOff>922020</xdr:colOff>
      <xdr:row>2</xdr:row>
      <xdr:rowOff>167640</xdr:rowOff>
    </xdr:to>
    <xdr:pic>
      <xdr:nvPicPr>
        <xdr:cNvPr id="27778682" name="Picture 2">
          <a:extLst>
            <a:ext uri="{FF2B5EF4-FFF2-40B4-BE49-F238E27FC236}">
              <a16:creationId xmlns:a16="http://schemas.microsoft.com/office/drawing/2014/main" id="{00000000-0008-0000-2200-00007ADE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78683" name="Line 3">
          <a:extLst>
            <a:ext uri="{FF2B5EF4-FFF2-40B4-BE49-F238E27FC236}">
              <a16:creationId xmlns:a16="http://schemas.microsoft.com/office/drawing/2014/main" id="{00000000-0008-0000-2200-00007BDE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7620</xdr:rowOff>
    </xdr:from>
    <xdr:to>
      <xdr:col>5</xdr:col>
      <xdr:colOff>7620</xdr:colOff>
      <xdr:row>23</xdr:row>
      <xdr:rowOff>160020</xdr:rowOff>
    </xdr:to>
    <xdr:graphicFrame macro="">
      <xdr:nvGraphicFramePr>
        <xdr:cNvPr id="27778684" name="Chart 4">
          <a:extLst>
            <a:ext uri="{FF2B5EF4-FFF2-40B4-BE49-F238E27FC236}">
              <a16:creationId xmlns:a16="http://schemas.microsoft.com/office/drawing/2014/main" id="{00000000-0008-0000-2200-00007CD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27782777" name="Picture 1">
          <a:extLst>
            <a:ext uri="{FF2B5EF4-FFF2-40B4-BE49-F238E27FC236}">
              <a16:creationId xmlns:a16="http://schemas.microsoft.com/office/drawing/2014/main" id="{00000000-0008-0000-2300-000079EE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27782778" name="Line 2">
          <a:extLst>
            <a:ext uri="{FF2B5EF4-FFF2-40B4-BE49-F238E27FC236}">
              <a16:creationId xmlns:a16="http://schemas.microsoft.com/office/drawing/2014/main" id="{00000000-0008-0000-2300-00007AEEA701}"/>
            </a:ext>
          </a:extLst>
        </xdr:cNvPr>
        <xdr:cNvSpPr>
          <a:spLocks noChangeShapeType="1"/>
        </xdr:cNvSpPr>
      </xdr:nvSpPr>
      <xdr:spPr bwMode="auto">
        <a:xfrm flipH="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5</xdr:col>
      <xdr:colOff>7620</xdr:colOff>
      <xdr:row>16</xdr:row>
      <xdr:rowOff>114300</xdr:rowOff>
    </xdr:to>
    <xdr:graphicFrame macro="">
      <xdr:nvGraphicFramePr>
        <xdr:cNvPr id="27782779" name="Chart 3">
          <a:extLst>
            <a:ext uri="{FF2B5EF4-FFF2-40B4-BE49-F238E27FC236}">
              <a16:creationId xmlns:a16="http://schemas.microsoft.com/office/drawing/2014/main" id="{00000000-0008-0000-2300-00007BE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xdr:colOff>
      <xdr:row>15</xdr:row>
      <xdr:rowOff>114300</xdr:rowOff>
    </xdr:from>
    <xdr:to>
      <xdr:col>5</xdr:col>
      <xdr:colOff>22860</xdr:colOff>
      <xdr:row>24</xdr:row>
      <xdr:rowOff>22860</xdr:rowOff>
    </xdr:to>
    <xdr:graphicFrame macro="">
      <xdr:nvGraphicFramePr>
        <xdr:cNvPr id="27782780" name="Chart 6">
          <a:extLst>
            <a:ext uri="{FF2B5EF4-FFF2-40B4-BE49-F238E27FC236}">
              <a16:creationId xmlns:a16="http://schemas.microsoft.com/office/drawing/2014/main" id="{00000000-0008-0000-2300-00007CEEA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7620</xdr:colOff>
      <xdr:row>1</xdr:row>
      <xdr:rowOff>175260</xdr:rowOff>
    </xdr:from>
    <xdr:to>
      <xdr:col>2</xdr:col>
      <xdr:colOff>922020</xdr:colOff>
      <xdr:row>2</xdr:row>
      <xdr:rowOff>167640</xdr:rowOff>
    </xdr:to>
    <xdr:pic>
      <xdr:nvPicPr>
        <xdr:cNvPr id="30196004" name="Picture 1">
          <a:extLst>
            <a:ext uri="{FF2B5EF4-FFF2-40B4-BE49-F238E27FC236}">
              <a16:creationId xmlns:a16="http://schemas.microsoft.com/office/drawing/2014/main" id="{00000000-0008-0000-2400-000024C1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3</xdr:row>
      <xdr:rowOff>30480</xdr:rowOff>
    </xdr:from>
    <xdr:to>
      <xdr:col>4</xdr:col>
      <xdr:colOff>7223760</xdr:colOff>
      <xdr:row>3</xdr:row>
      <xdr:rowOff>30480</xdr:rowOff>
    </xdr:to>
    <xdr:sp macro="" textlink="">
      <xdr:nvSpPr>
        <xdr:cNvPr id="30196005" name="Line 2">
          <a:extLst>
            <a:ext uri="{FF2B5EF4-FFF2-40B4-BE49-F238E27FC236}">
              <a16:creationId xmlns:a16="http://schemas.microsoft.com/office/drawing/2014/main" id="{00000000-0008-0000-2400-000025C1CC01}"/>
            </a:ext>
          </a:extLst>
        </xdr:cNvPr>
        <xdr:cNvSpPr>
          <a:spLocks noChangeShapeType="1"/>
        </xdr:cNvSpPr>
      </xdr:nvSpPr>
      <xdr:spPr bwMode="auto">
        <a:xfrm flipH="1" flipV="1">
          <a:off x="198120" y="495300"/>
          <a:ext cx="893064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7620</xdr:rowOff>
    </xdr:from>
    <xdr:to>
      <xdr:col>5</xdr:col>
      <xdr:colOff>22860</xdr:colOff>
      <xdr:row>24</xdr:row>
      <xdr:rowOff>7620</xdr:rowOff>
    </xdr:to>
    <xdr:graphicFrame macro="">
      <xdr:nvGraphicFramePr>
        <xdr:cNvPr id="30196006" name="Gráfico 4">
          <a:extLst>
            <a:ext uri="{FF2B5EF4-FFF2-40B4-BE49-F238E27FC236}">
              <a16:creationId xmlns:a16="http://schemas.microsoft.com/office/drawing/2014/main" id="{00000000-0008-0000-2400-000026C1C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7620</xdr:colOff>
      <xdr:row>2</xdr:row>
      <xdr:rowOff>30480</xdr:rowOff>
    </xdr:from>
    <xdr:to>
      <xdr:col>13</xdr:col>
      <xdr:colOff>0</xdr:colOff>
      <xdr:row>2</xdr:row>
      <xdr:rowOff>30480</xdr:rowOff>
    </xdr:to>
    <xdr:sp macro="" textlink="">
      <xdr:nvSpPr>
        <xdr:cNvPr id="27785533" name="Line 3">
          <a:extLst>
            <a:ext uri="{FF2B5EF4-FFF2-40B4-BE49-F238E27FC236}">
              <a16:creationId xmlns:a16="http://schemas.microsoft.com/office/drawing/2014/main" id="{00000000-0008-0000-2500-00003DF9A701}"/>
            </a:ext>
          </a:extLst>
        </xdr:cNvPr>
        <xdr:cNvSpPr>
          <a:spLocks noChangeShapeType="1"/>
        </xdr:cNvSpPr>
      </xdr:nvSpPr>
      <xdr:spPr bwMode="auto">
        <a:xfrm flipH="1">
          <a:off x="198120" y="495300"/>
          <a:ext cx="803148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absolute">
    <xdr:from>
      <xdr:col>2</xdr:col>
      <xdr:colOff>7620</xdr:colOff>
      <xdr:row>0</xdr:row>
      <xdr:rowOff>182880</xdr:rowOff>
    </xdr:from>
    <xdr:to>
      <xdr:col>2</xdr:col>
      <xdr:colOff>922020</xdr:colOff>
      <xdr:row>1</xdr:row>
      <xdr:rowOff>167640</xdr:rowOff>
    </xdr:to>
    <xdr:pic>
      <xdr:nvPicPr>
        <xdr:cNvPr id="27785534" name="Picture 5">
          <a:extLst>
            <a:ext uri="{FF2B5EF4-FFF2-40B4-BE49-F238E27FC236}">
              <a16:creationId xmlns:a16="http://schemas.microsoft.com/office/drawing/2014/main" id="{00000000-0008-0000-2500-00003EF9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7620</xdr:colOff>
      <xdr:row>0</xdr:row>
      <xdr:rowOff>182880</xdr:rowOff>
    </xdr:from>
    <xdr:to>
      <xdr:col>2</xdr:col>
      <xdr:colOff>922020</xdr:colOff>
      <xdr:row>1</xdr:row>
      <xdr:rowOff>167640</xdr:rowOff>
    </xdr:to>
    <xdr:pic>
      <xdr:nvPicPr>
        <xdr:cNvPr id="28548738" name="Picture 3">
          <a:extLst>
            <a:ext uri="{FF2B5EF4-FFF2-40B4-BE49-F238E27FC236}">
              <a16:creationId xmlns:a16="http://schemas.microsoft.com/office/drawing/2014/main" id="{00000000-0008-0000-2600-0000829E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82880"/>
          <a:ext cx="91440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7620</xdr:colOff>
      <xdr:row>2</xdr:row>
      <xdr:rowOff>30480</xdr:rowOff>
    </xdr:from>
    <xdr:to>
      <xdr:col>10</xdr:col>
      <xdr:colOff>92506</xdr:colOff>
      <xdr:row>2</xdr:row>
      <xdr:rowOff>30480</xdr:rowOff>
    </xdr:to>
    <xdr:sp macro="" textlink="">
      <xdr:nvSpPr>
        <xdr:cNvPr id="28548739" name="Line 4">
          <a:extLst>
            <a:ext uri="{FF2B5EF4-FFF2-40B4-BE49-F238E27FC236}">
              <a16:creationId xmlns:a16="http://schemas.microsoft.com/office/drawing/2014/main" id="{00000000-0008-0000-2600-0000839EB301}"/>
            </a:ext>
          </a:extLst>
        </xdr:cNvPr>
        <xdr:cNvSpPr>
          <a:spLocks noChangeShapeType="1"/>
        </xdr:cNvSpPr>
      </xdr:nvSpPr>
      <xdr:spPr bwMode="auto">
        <a:xfrm flipH="1">
          <a:off x="198120" y="495300"/>
          <a:ext cx="7884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67.xml><?xml version="1.0" encoding="utf-8"?>
<xdr:wsDr xmlns:xdr="http://schemas.openxmlformats.org/drawingml/2006/spreadsheetDrawing" xmlns:a="http://schemas.openxmlformats.org/drawingml/2006/main">
  <xdr:twoCellAnchor editAs="absolute">
    <xdr:from>
      <xdr:col>1</xdr:col>
      <xdr:colOff>22860</xdr:colOff>
      <xdr:row>0</xdr:row>
      <xdr:rowOff>182880</xdr:rowOff>
    </xdr:from>
    <xdr:to>
      <xdr:col>2</xdr:col>
      <xdr:colOff>228600</xdr:colOff>
      <xdr:row>1</xdr:row>
      <xdr:rowOff>167640</xdr:rowOff>
    </xdr:to>
    <xdr:pic>
      <xdr:nvPicPr>
        <xdr:cNvPr id="27786557" name="Picture 1">
          <a:extLst>
            <a:ext uri="{FF2B5EF4-FFF2-40B4-BE49-F238E27FC236}">
              <a16:creationId xmlns:a16="http://schemas.microsoft.com/office/drawing/2014/main" id="{00000000-0008-0000-2700-00003DFDA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8991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22860</xdr:colOff>
      <xdr:row>2</xdr:row>
      <xdr:rowOff>30480</xdr:rowOff>
    </xdr:from>
    <xdr:to>
      <xdr:col>11</xdr:col>
      <xdr:colOff>3060</xdr:colOff>
      <xdr:row>2</xdr:row>
      <xdr:rowOff>30480</xdr:rowOff>
    </xdr:to>
    <xdr:sp macro="" textlink="">
      <xdr:nvSpPr>
        <xdr:cNvPr id="27786558" name="Line 2">
          <a:extLst>
            <a:ext uri="{FF2B5EF4-FFF2-40B4-BE49-F238E27FC236}">
              <a16:creationId xmlns:a16="http://schemas.microsoft.com/office/drawing/2014/main" id="{00000000-0008-0000-2700-00003EFDA701}"/>
            </a:ext>
          </a:extLst>
        </xdr:cNvPr>
        <xdr:cNvSpPr>
          <a:spLocks noChangeShapeType="1"/>
        </xdr:cNvSpPr>
      </xdr:nvSpPr>
      <xdr:spPr bwMode="auto">
        <a:xfrm flipH="1">
          <a:off x="205740" y="495300"/>
          <a:ext cx="7524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68.xml><?xml version="1.0" encoding="utf-8"?>
<xdr:wsDr xmlns:xdr="http://schemas.openxmlformats.org/drawingml/2006/spreadsheetDrawing" xmlns:a="http://schemas.openxmlformats.org/drawingml/2006/main">
  <xdr:twoCellAnchor editAs="absolute">
    <xdr:from>
      <xdr:col>1</xdr:col>
      <xdr:colOff>22860</xdr:colOff>
      <xdr:row>0</xdr:row>
      <xdr:rowOff>182880</xdr:rowOff>
    </xdr:from>
    <xdr:to>
      <xdr:col>2</xdr:col>
      <xdr:colOff>129540</xdr:colOff>
      <xdr:row>1</xdr:row>
      <xdr:rowOff>167640</xdr:rowOff>
    </xdr:to>
    <xdr:pic>
      <xdr:nvPicPr>
        <xdr:cNvPr id="30027893" name="Picture 1">
          <a:extLst>
            <a:ext uri="{FF2B5EF4-FFF2-40B4-BE49-F238E27FC236}">
              <a16:creationId xmlns:a16="http://schemas.microsoft.com/office/drawing/2014/main" id="{00000000-0008-0000-2800-00007530C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8991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22860</xdr:colOff>
      <xdr:row>2</xdr:row>
      <xdr:rowOff>30480</xdr:rowOff>
    </xdr:from>
    <xdr:to>
      <xdr:col>8</xdr:col>
      <xdr:colOff>760095</xdr:colOff>
      <xdr:row>2</xdr:row>
      <xdr:rowOff>30480</xdr:rowOff>
    </xdr:to>
    <xdr:sp macro="" textlink="">
      <xdr:nvSpPr>
        <xdr:cNvPr id="30027894" name="Line 2">
          <a:extLst>
            <a:ext uri="{FF2B5EF4-FFF2-40B4-BE49-F238E27FC236}">
              <a16:creationId xmlns:a16="http://schemas.microsoft.com/office/drawing/2014/main" id="{00000000-0008-0000-2800-00007630CA01}"/>
            </a:ext>
          </a:extLst>
        </xdr:cNvPr>
        <xdr:cNvSpPr>
          <a:spLocks noChangeShapeType="1"/>
        </xdr:cNvSpPr>
      </xdr:nvSpPr>
      <xdr:spPr bwMode="auto">
        <a:xfrm flipH="1">
          <a:off x="205740" y="495300"/>
          <a:ext cx="629412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69.xml><?xml version="1.0" encoding="utf-8"?>
<xdr:wsDr xmlns:xdr="http://schemas.openxmlformats.org/drawingml/2006/spreadsheetDrawing" xmlns:a="http://schemas.openxmlformats.org/drawingml/2006/main">
  <xdr:twoCellAnchor editAs="absolute">
    <xdr:from>
      <xdr:col>1</xdr:col>
      <xdr:colOff>22860</xdr:colOff>
      <xdr:row>0</xdr:row>
      <xdr:rowOff>182880</xdr:rowOff>
    </xdr:from>
    <xdr:to>
      <xdr:col>2</xdr:col>
      <xdr:colOff>129540</xdr:colOff>
      <xdr:row>1</xdr:row>
      <xdr:rowOff>167640</xdr:rowOff>
    </xdr:to>
    <xdr:pic>
      <xdr:nvPicPr>
        <xdr:cNvPr id="27908213" name="Picture 1">
          <a:extLst>
            <a:ext uri="{FF2B5EF4-FFF2-40B4-BE49-F238E27FC236}">
              <a16:creationId xmlns:a16="http://schemas.microsoft.com/office/drawing/2014/main" id="{00000000-0008-0000-2900-000075D8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89916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22860</xdr:colOff>
      <xdr:row>2</xdr:row>
      <xdr:rowOff>30480</xdr:rowOff>
    </xdr:from>
    <xdr:to>
      <xdr:col>10</xdr:col>
      <xdr:colOff>962010</xdr:colOff>
      <xdr:row>2</xdr:row>
      <xdr:rowOff>30480</xdr:rowOff>
    </xdr:to>
    <xdr:sp macro="" textlink="">
      <xdr:nvSpPr>
        <xdr:cNvPr id="27908214" name="Line 2">
          <a:extLst>
            <a:ext uri="{FF2B5EF4-FFF2-40B4-BE49-F238E27FC236}">
              <a16:creationId xmlns:a16="http://schemas.microsoft.com/office/drawing/2014/main" id="{00000000-0008-0000-2900-000076D8A901}"/>
            </a:ext>
          </a:extLst>
        </xdr:cNvPr>
        <xdr:cNvSpPr>
          <a:spLocks noChangeShapeType="1"/>
        </xdr:cNvSpPr>
      </xdr:nvSpPr>
      <xdr:spPr bwMode="auto">
        <a:xfrm flipH="1">
          <a:off x="205740" y="495300"/>
          <a:ext cx="774000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0">
    <pageSetUpPr autoPageBreaks="0" fitToPage="1"/>
  </sheetPr>
  <dimension ref="A1:H77"/>
  <sheetViews>
    <sheetView showGridLines="0" showRowColHeaders="0" tabSelected="1" showOutlineSymbols="0" zoomScaleNormal="100" workbookViewId="0">
      <selection activeCell="H34" sqref="H34"/>
    </sheetView>
  </sheetViews>
  <sheetFormatPr baseColWidth="10" defaultColWidth="11.42578125" defaultRowHeight="12.75"/>
  <cols>
    <col min="1" max="1" width="0.140625" style="16" customWidth="1"/>
    <col min="2" max="2" width="2.7109375" style="16" customWidth="1"/>
    <col min="3" max="3" width="16.42578125" style="16" customWidth="1"/>
    <col min="4" max="4" width="4.7109375" style="16" customWidth="1"/>
    <col min="5" max="5" width="95.7109375" style="16" customWidth="1"/>
    <col min="6" max="16384" width="11.42578125" style="16"/>
  </cols>
  <sheetData>
    <row r="1" spans="2:8" ht="0.75" customHeight="1"/>
    <row r="2" spans="2:8" ht="21" customHeight="1">
      <c r="C2" s="17"/>
      <c r="D2" s="17"/>
      <c r="E2" s="95" t="s">
        <v>78</v>
      </c>
    </row>
    <row r="3" spans="2:8" ht="15" customHeight="1">
      <c r="C3" s="17"/>
      <c r="D3" s="17"/>
      <c r="E3" s="18" t="s">
        <v>339</v>
      </c>
    </row>
    <row r="4" spans="2:8" s="19" customFormat="1" ht="20.25" customHeight="1">
      <c r="B4" s="20"/>
      <c r="C4" s="21" t="s">
        <v>272</v>
      </c>
      <c r="E4" s="823" t="s">
        <v>392</v>
      </c>
    </row>
    <row r="5" spans="2:8" s="19" customFormat="1" ht="8.25" customHeight="1">
      <c r="B5" s="20"/>
      <c r="C5" s="22"/>
    </row>
    <row r="6" spans="2:8" s="19" customFormat="1" ht="3" customHeight="1">
      <c r="B6" s="20"/>
      <c r="C6" s="22"/>
    </row>
    <row r="7" spans="2:8" s="19" customFormat="1" ht="7.5" customHeight="1">
      <c r="B7" s="20"/>
      <c r="C7" s="23"/>
      <c r="D7" s="288"/>
      <c r="E7" s="288"/>
    </row>
    <row r="8" spans="2:8" s="19" customFormat="1" ht="12.6" customHeight="1">
      <c r="B8" s="20"/>
      <c r="C8" s="24"/>
      <c r="D8" s="289" t="s">
        <v>37</v>
      </c>
      <c r="E8" s="290" t="str">
        <f>'C1'!$C$7</f>
        <v>Componentes del  precio final medio de la energía final peninsular. (Suministro de referencia + libre)</v>
      </c>
      <c r="F8" s="43"/>
      <c r="G8" s="189"/>
    </row>
    <row r="9" spans="2:8" s="19" customFormat="1" ht="12.6" customHeight="1">
      <c r="B9" s="20"/>
      <c r="C9" s="24"/>
      <c r="D9" s="289" t="s">
        <v>37</v>
      </c>
      <c r="E9" s="290" t="str">
        <f>'C2'!$C$7</f>
        <v>Evolución del componente del  precio final medio. (Suministro de referencia + libre)</v>
      </c>
      <c r="F9" s="43"/>
      <c r="G9" s="189"/>
    </row>
    <row r="10" spans="2:8" s="19" customFormat="1" ht="12.6" customHeight="1">
      <c r="B10" s="20"/>
      <c r="C10" s="24"/>
      <c r="D10" s="289" t="s">
        <v>37</v>
      </c>
      <c r="E10" s="290" t="str">
        <f>'C3'!$C$7</f>
        <v>Repercusión de los servicios de ajuste del sistema en el precio final medio</v>
      </c>
      <c r="F10" s="43"/>
      <c r="H10" s="120"/>
    </row>
    <row r="11" spans="2:8" s="19" customFormat="1" ht="12.6" customHeight="1">
      <c r="B11" s="20"/>
      <c r="C11" s="24"/>
      <c r="D11" s="289" t="s">
        <v>37</v>
      </c>
      <c r="E11" s="290" t="str">
        <f>'C4'!$C$7</f>
        <v>Porcentaje de adquisiciones en el mercado diario</v>
      </c>
      <c r="F11" s="43"/>
      <c r="H11" s="120"/>
    </row>
    <row r="12" spans="2:8" s="19" customFormat="1" ht="12.6" customHeight="1">
      <c r="B12" s="20"/>
      <c r="C12" s="24"/>
      <c r="D12" s="289" t="s">
        <v>37</v>
      </c>
      <c r="E12" s="290" t="str">
        <f>'C4.2'!$C$7</f>
        <v>Evolución de las compas en el PDBF de los comercializadores de referencia (COR) y resto de comercializadores</v>
      </c>
      <c r="F12" s="43"/>
    </row>
    <row r="13" spans="2:8" s="19" customFormat="1" ht="12.6" customHeight="1">
      <c r="B13" s="20"/>
      <c r="C13" s="24"/>
      <c r="D13" s="289" t="s">
        <v>37</v>
      </c>
      <c r="E13" s="290" t="str">
        <f>'C5'!$C$7</f>
        <v>Energía y precios medios aritméticos en el mercado diario</v>
      </c>
      <c r="F13" s="43"/>
    </row>
    <row r="14" spans="2:8" s="19" customFormat="1" ht="12.6" customHeight="1">
      <c r="B14" s="20"/>
      <c r="C14" s="24"/>
      <c r="D14" s="289" t="s">
        <v>37</v>
      </c>
      <c r="E14" s="290" t="str">
        <f>'C6'!$C$7</f>
        <v>Mercado diario. Precio medio aritmético diario y energía (1)</v>
      </c>
      <c r="F14" s="43"/>
    </row>
    <row r="15" spans="2:8" s="19" customFormat="1" ht="12.6" customHeight="1">
      <c r="B15" s="20"/>
      <c r="C15" s="24"/>
      <c r="D15" s="289" t="s">
        <v>37</v>
      </c>
      <c r="E15" s="290" t="str">
        <f>'C7'!$C$7</f>
        <v>Precio de mercados europeos</v>
      </c>
      <c r="F15" s="43"/>
    </row>
    <row r="16" spans="2:8" s="19" customFormat="1" ht="12.6" customHeight="1">
      <c r="B16" s="20"/>
      <c r="C16" s="24"/>
      <c r="D16" s="289" t="s">
        <v>37</v>
      </c>
      <c r="E16" s="290" t="str">
        <f>'C7.2'!$C$7</f>
        <v>Generación en España y precios</v>
      </c>
      <c r="F16" s="43"/>
    </row>
    <row r="17" spans="2:6" s="19" customFormat="1" ht="12.6" customHeight="1">
      <c r="B17" s="20"/>
      <c r="C17" s="24"/>
      <c r="D17" s="289" t="s">
        <v>37</v>
      </c>
      <c r="E17" s="290" t="str">
        <f>'C8'!$C$7</f>
        <v>Energía y precios medios aritmético en el mercado intradiario por subastas</v>
      </c>
      <c r="F17" s="43"/>
    </row>
    <row r="18" spans="2:6" s="19" customFormat="1" ht="12.6" customHeight="1">
      <c r="B18" s="20"/>
      <c r="C18" s="24"/>
      <c r="D18" s="289" t="s">
        <v>37</v>
      </c>
      <c r="E18" s="290" t="str">
        <f>'C9'!$C$7</f>
        <v xml:space="preserve">Necesidades de energías cubiertas en los servicios de ajuste
</v>
      </c>
      <c r="F18" s="43"/>
    </row>
    <row r="19" spans="2:6" s="19" customFormat="1" ht="22.5">
      <c r="B19" s="20"/>
      <c r="C19" s="24"/>
      <c r="D19" s="289" t="s">
        <v>37</v>
      </c>
      <c r="E19" s="736" t="str">
        <f>'C10'!$C$7</f>
        <v>Necesidades de energías cubiertas en los servicios de ajuste peninsular respecto a la energía final. (Suministro de referencia + libre)</v>
      </c>
      <c r="F19" s="43"/>
    </row>
    <row r="20" spans="2:6" s="19" customFormat="1" ht="12.6" customHeight="1">
      <c r="B20" s="20"/>
      <c r="C20" s="24"/>
      <c r="D20" s="289" t="s">
        <v>37</v>
      </c>
      <c r="E20" s="290" t="str">
        <f>'C11'!$C$7</f>
        <v>Resolución de restricciones técnicas (PDBF) (Fase I)</v>
      </c>
      <c r="F20" s="43"/>
    </row>
    <row r="21" spans="2:6" s="19" customFormat="1" ht="12.6" customHeight="1">
      <c r="B21" s="20"/>
      <c r="C21" s="24"/>
      <c r="D21" s="289" t="s">
        <v>37</v>
      </c>
      <c r="E21" s="296" t="str">
        <f>'C12'!$C$7</f>
        <v>Resolución de restricciones técnicas (PDBF). Precios medios ponderados y energías</v>
      </c>
      <c r="F21" s="43"/>
    </row>
    <row r="22" spans="2:6" s="19" customFormat="1" ht="12.6" customHeight="1">
      <c r="B22" s="20"/>
      <c r="C22" s="24"/>
      <c r="D22" s="289" t="s">
        <v>37</v>
      </c>
      <c r="E22" s="296" t="str">
        <f>'C13'!$C$7</f>
        <v>Resolución de restricciones técnicas (PDBF). Desglose por tipo de restricciones</v>
      </c>
      <c r="F22" s="43"/>
    </row>
    <row r="23" spans="2:6" s="19" customFormat="1" ht="12.6" customHeight="1">
      <c r="B23" s="20"/>
      <c r="C23" s="24"/>
      <c r="D23" s="289" t="s">
        <v>37</v>
      </c>
      <c r="E23" s="296" t="str">
        <f>'C14'!$C$7</f>
        <v>Resolución de restricciones técnicas (PDBF). Desglose por tecnologías. Total anual</v>
      </c>
      <c r="F23" s="43"/>
    </row>
    <row r="24" spans="2:6" s="19" customFormat="1" ht="12.6" customHeight="1">
      <c r="B24" s="20"/>
      <c r="C24" s="24"/>
      <c r="D24" s="289" t="s">
        <v>37</v>
      </c>
      <c r="E24" s="290" t="str">
        <f>'C16'!$C$7</f>
        <v>Mercados de servicios de ajuste. Necesidades de energía cubiertas (*)</v>
      </c>
      <c r="F24" s="43"/>
    </row>
    <row r="25" spans="2:6" s="19" customFormat="1" ht="12.6" customHeight="1">
      <c r="B25" s="20"/>
      <c r="C25" s="24"/>
      <c r="D25" s="289" t="s">
        <v>37</v>
      </c>
      <c r="E25" s="290" t="str">
        <f>'C17'!$C$7</f>
        <v xml:space="preserve">Regulación secundaria </v>
      </c>
      <c r="F25" s="43"/>
    </row>
    <row r="26" spans="2:6" s="19" customFormat="1" ht="12.6" customHeight="1">
      <c r="B26" s="20"/>
      <c r="C26" s="24"/>
      <c r="D26" s="289" t="s">
        <v>37</v>
      </c>
      <c r="E26" s="290" t="str">
        <f>'C18'!$C$7</f>
        <v>Banda de regulación secundaria. Precios medios ponderados y banda media</v>
      </c>
      <c r="F26" s="43"/>
    </row>
    <row r="27" spans="2:6" s="19" customFormat="1" ht="12.6" customHeight="1">
      <c r="B27" s="20"/>
      <c r="C27" s="24"/>
      <c r="D27" s="289" t="s">
        <v>37</v>
      </c>
      <c r="E27" s="296" t="str">
        <f>'C19'!$C$7</f>
        <v>Total mensual de banda de regulación secundaria asignada. Desglose por tecnologías</v>
      </c>
      <c r="F27" s="43"/>
    </row>
    <row r="28" spans="2:6" s="19" customFormat="1" ht="12.6" customHeight="1">
      <c r="B28" s="20"/>
      <c r="C28" s="24"/>
      <c r="D28" s="289" t="s">
        <v>37</v>
      </c>
      <c r="E28" s="296" t="str">
        <f>'C20'!$C$7</f>
        <v>Regulación secundaria. Precios medios ponderados y energías</v>
      </c>
      <c r="F28" s="43"/>
    </row>
    <row r="29" spans="2:6" s="19" customFormat="1" ht="12.6" customHeight="1">
      <c r="B29" s="20"/>
      <c r="C29" s="24"/>
      <c r="D29" s="289" t="s">
        <v>37</v>
      </c>
      <c r="E29" s="290" t="str">
        <f>'C21'!$C$7</f>
        <v>Regulación terciaria</v>
      </c>
      <c r="F29" s="43"/>
    </row>
    <row r="30" spans="2:6" s="19" customFormat="1" ht="12.6" customHeight="1">
      <c r="B30" s="20"/>
      <c r="C30" s="24"/>
      <c r="D30" s="289" t="s">
        <v>37</v>
      </c>
      <c r="E30" s="296" t="str">
        <f>'C22'!$C$7</f>
        <v>Regulación terciaria. Precios medios ponderados y energías</v>
      </c>
      <c r="F30" s="43"/>
    </row>
    <row r="31" spans="2:6" s="19" customFormat="1" ht="12.6" customHeight="1">
      <c r="B31" s="20"/>
      <c r="C31" s="24"/>
      <c r="D31" s="289" t="s">
        <v>37</v>
      </c>
      <c r="E31" s="296" t="str">
        <f>'C23'!$C$7</f>
        <v>Regulación terciaria. Desglose por tecnologías. Total anual</v>
      </c>
      <c r="F31" s="43"/>
    </row>
    <row r="32" spans="2:6" s="19" customFormat="1" ht="12.6" customHeight="1">
      <c r="B32" s="20"/>
      <c r="C32" s="24"/>
      <c r="D32" s="289" t="s">
        <v>37</v>
      </c>
      <c r="E32" s="290" t="str">
        <f>'C24'!$C$7</f>
        <v>Necesidades de reserva de sustitución/Gestión de desvíos</v>
      </c>
      <c r="F32" s="43"/>
    </row>
    <row r="33" spans="1:6" s="19" customFormat="1" ht="12.6" customHeight="1">
      <c r="B33" s="20"/>
      <c r="C33" s="24"/>
      <c r="D33" s="289" t="s">
        <v>37</v>
      </c>
      <c r="E33" s="296" t="str">
        <f>'C25'!$C$7</f>
        <v>Necesidades de balancecubiertas con reserva de sustitución. Precios medios ponderados  y energías</v>
      </c>
      <c r="F33" s="43"/>
    </row>
    <row r="34" spans="1:6" s="19" customFormat="1" ht="12.6" customHeight="1">
      <c r="B34" s="20"/>
      <c r="C34" s="24"/>
      <c r="D34" s="289" t="s">
        <v>37</v>
      </c>
      <c r="E34" s="296" t="str">
        <f>'C26'!$C$7</f>
        <v>Reserva de sustitución. Asignaciones en peninsula, frontera de Francia y de Portugal y necesidades cubiertas</v>
      </c>
      <c r="F34" s="43"/>
    </row>
    <row r="35" spans="1:6" s="19" customFormat="1" ht="12.6" customHeight="1">
      <c r="B35" s="20"/>
      <c r="C35" s="24"/>
      <c r="D35" s="289" t="s">
        <v>37</v>
      </c>
      <c r="E35" s="290" t="str">
        <f>'C27'!$C$7</f>
        <v xml:space="preserve">Restricciones en tiempo real </v>
      </c>
      <c r="F35" s="43"/>
    </row>
    <row r="36" spans="1:6" s="19" customFormat="1" ht="12.6" customHeight="1">
      <c r="B36" s="20"/>
      <c r="C36" s="24"/>
      <c r="D36" s="289" t="s">
        <v>37</v>
      </c>
      <c r="E36" s="296" t="str">
        <f>'C28'!$C$7</f>
        <v>Restricciones en tiempo real. Precios medios ponderados y energías</v>
      </c>
      <c r="F36" s="43"/>
    </row>
    <row r="37" spans="1:6" s="19" customFormat="1" ht="12.6" customHeight="1">
      <c r="B37" s="20"/>
      <c r="C37" s="24"/>
      <c r="D37" s="289" t="s">
        <v>37</v>
      </c>
      <c r="E37" s="296" t="str">
        <f>'C29'!$C$7</f>
        <v>Evolución medio anual del precio ponderado a subir  de los servicios de ajustes</v>
      </c>
      <c r="F37" s="43"/>
    </row>
    <row r="38" spans="1:6" ht="12.6" customHeight="1">
      <c r="A38" s="19"/>
      <c r="B38" s="20"/>
      <c r="C38" s="24"/>
      <c r="D38" s="289" t="s">
        <v>37</v>
      </c>
      <c r="E38" s="296" t="str">
        <f>'C30'!$C$7</f>
        <v>Desvíos netos medidos. Precios medios ponderados mensuales y energía neta de los mercados de balance</v>
      </c>
      <c r="F38" s="43"/>
    </row>
    <row r="39" spans="1:6" ht="12.6" customHeight="1">
      <c r="B39" s="20"/>
      <c r="C39" s="24"/>
      <c r="D39" s="289" t="s">
        <v>37</v>
      </c>
      <c r="E39" s="296" t="str">
        <f>'C31'!$C$7</f>
        <v>Desvíos netos medidos</v>
      </c>
      <c r="F39" s="43"/>
    </row>
    <row r="40" spans="1:6" ht="12.6" customHeight="1">
      <c r="B40" s="20"/>
      <c r="C40" s="24"/>
      <c r="D40" s="289" t="s">
        <v>37</v>
      </c>
      <c r="E40" s="296" t="str">
        <f>'C32'!$C$7</f>
        <v>Precio del desvío en relación al precio del mercado diario</v>
      </c>
      <c r="F40" s="17"/>
    </row>
    <row r="41" spans="1:6" ht="12.6" customHeight="1">
      <c r="A41" s="19"/>
      <c r="D41" s="289" t="s">
        <v>37</v>
      </c>
      <c r="E41" s="296" t="str">
        <f>'C33'!$C$7</f>
        <v>Horas de desvíos contrarios al sistema</v>
      </c>
      <c r="F41" s="19"/>
    </row>
    <row r="42" spans="1:6" ht="12.6" customHeight="1">
      <c r="B42" s="20"/>
      <c r="C42" s="24"/>
      <c r="D42" s="289" t="s">
        <v>37</v>
      </c>
      <c r="E42" s="296" t="str">
        <f>'C34'!$C$7</f>
        <v>Evolución del PVPC frente al precio mercado diario</v>
      </c>
    </row>
    <row r="43" spans="1:6" ht="10.15" customHeight="1">
      <c r="B43" s="20"/>
      <c r="C43" s="24"/>
      <c r="D43" s="289"/>
      <c r="E43" s="290"/>
    </row>
    <row r="44" spans="1:6" ht="8.4499999999999993" customHeight="1"/>
    <row r="45" spans="1:6">
      <c r="C45" s="291" t="s">
        <v>276</v>
      </c>
      <c r="E45" s="19"/>
    </row>
    <row r="48" spans="1:6">
      <c r="E48" s="15"/>
    </row>
    <row r="49" spans="5:5">
      <c r="E49" s="15"/>
    </row>
    <row r="50" spans="5:5">
      <c r="E50" s="15"/>
    </row>
    <row r="51" spans="5:5">
      <c r="E51" s="40"/>
    </row>
    <row r="52" spans="5:5">
      <c r="E52" s="57"/>
    </row>
    <row r="77" spans="2:2">
      <c r="B77"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phoneticPr fontId="0" type="noConversion"/>
  <hyperlinks>
    <hyperlink ref="E41" location="'C33'!A1" display="'C33'!A1" xr:uid="{00000000-0004-0000-0000-000000000000}"/>
    <hyperlink ref="E20" location="'C11'!A1" display="Resolución de restricciones técnicas" xr:uid="{00000000-0004-0000-0000-000001000000}"/>
    <hyperlink ref="E19" location="'C10'!A1" display="'C10'!A1" xr:uid="{00000000-0004-0000-0000-000002000000}"/>
    <hyperlink ref="E34" location="'C26'!A1" display="Gestión de desvíos. Desglose por tecnologías. Total anual" xr:uid="{00000000-0004-0000-0000-000003000000}"/>
    <hyperlink ref="E31" location="'C23'!A1" display="Regulación terciaria. Desglose por tecnologías. Total anual" xr:uid="{00000000-0004-0000-0000-000004000000}"/>
    <hyperlink ref="E27" location="'C19'!A1" display="Total mensual de banda de regulación secundaria asignada. " xr:uid="{00000000-0004-0000-0000-000005000000}"/>
    <hyperlink ref="E23" location="'C14'!A1" display="Resolución de restricciones técnicas. Desglose por tecnologías." xr:uid="{00000000-0004-0000-0000-000006000000}"/>
    <hyperlink ref="E22" location="'C13'!A1" display="Resolución de restricciones técnicas. Desglose por tipo de restricciones" xr:uid="{00000000-0004-0000-0000-000007000000}"/>
    <hyperlink ref="E38" location="'C30'!A1" display="'C30'!A1" xr:uid="{00000000-0004-0000-0000-000008000000}"/>
    <hyperlink ref="E39" location="'C31'!A1" display="'C31'!A1" xr:uid="{00000000-0004-0000-0000-000009000000}"/>
    <hyperlink ref="E8" location="'C1'!A1" display="Precio final en el mercado de producción" xr:uid="{00000000-0004-0000-0000-00000A000000}"/>
    <hyperlink ref="E9" location="'C2'!A1" display="Mercado de producción. Demanda y precios finales" xr:uid="{00000000-0004-0000-0000-00000B000000}"/>
    <hyperlink ref="E36" location="'C28'!A1" display="Restricciones en tiempo real. Precios medios ponderados y energías" xr:uid="{00000000-0004-0000-0000-00000C000000}"/>
    <hyperlink ref="E24" location="'C16'!A1" display="Mercados de servicios de ajuste. Energía gestionada" xr:uid="{00000000-0004-0000-0000-00000D000000}"/>
    <hyperlink ref="E10" location="'C3'!A1" display="Repercusión de los procesos de operación del sistema en el precio " xr:uid="{00000000-0004-0000-0000-00000E000000}"/>
    <hyperlink ref="E18" location="'C9'!A1" display="'C9'!A1" xr:uid="{00000000-0004-0000-0000-00000F000000}"/>
    <hyperlink ref="E11" location="'C4'!A1" display="Demanda peninsular (Mercado regulado + libre). Evolución de los " xr:uid="{00000000-0004-0000-0000-000010000000}"/>
    <hyperlink ref="E29" location="'C21'!A1" display="Regulación terciaria" xr:uid="{00000000-0004-0000-0000-000011000000}"/>
    <hyperlink ref="E21" location="'C12'!A1" display="Resolución de restricciones técnicas. Precios medios ponderados" xr:uid="{00000000-0004-0000-0000-000012000000}"/>
    <hyperlink ref="E35" location="'C27'!A1" display="Restricciones en tiempo real" xr:uid="{00000000-0004-0000-0000-000013000000}"/>
    <hyperlink ref="E33" location="'C25'!A1" display="Gestión de desvíos. Precios medios ponderados y energías" xr:uid="{00000000-0004-0000-0000-000014000000}"/>
    <hyperlink ref="E30" location="'C22'!A1" display="Regulación terciaria. Precios medios ponderados y energías" xr:uid="{00000000-0004-0000-0000-000015000000}"/>
    <hyperlink ref="E28" location="'C20'!A1" display="Regulación secundaria. Precios medios ponderados y energías" xr:uid="{00000000-0004-0000-0000-000016000000}"/>
    <hyperlink ref="E32" location="'C24'!A1" display="Gestión de desvíos" xr:uid="{00000000-0004-0000-0000-000017000000}"/>
    <hyperlink ref="E26" location="'C18'!A1" display="Banda de regulación secundaria. Precios medios ponderados y " xr:uid="{00000000-0004-0000-0000-000018000000}"/>
    <hyperlink ref="E25" location="'C17'!A1" display="Regulación secundaria" xr:uid="{00000000-0004-0000-0000-000019000000}"/>
    <hyperlink ref="E17" location="'C8'!A1" display="'C8'!A1" xr:uid="{00000000-0004-0000-0000-00001A000000}"/>
    <hyperlink ref="E14" location="'C6'!A1" display="Mercado diario. Precio medio ponderado diario y energía" xr:uid="{00000000-0004-0000-0000-00001B000000}"/>
    <hyperlink ref="E13" location="'C5'!A1" display="Energía y precios medios ponderados en el mercado diario" xr:uid="{00000000-0004-0000-0000-00001C000000}"/>
    <hyperlink ref="E40" location="'C32'!A1" display="'C32'!A1" xr:uid="{00000000-0004-0000-0000-00001E000000}"/>
    <hyperlink ref="E15" location="'C7'!A1" display="'C7'!A1" xr:uid="{00000000-0004-0000-0000-00001F000000}"/>
    <hyperlink ref="E37" location="'C29'!A1" display="'C29'!A1" xr:uid="{00000000-0004-0000-0000-000020000000}"/>
    <hyperlink ref="E42" location="'C34'!A1" display="'C34'!A1" xr:uid="{00000000-0004-0000-0000-000021000000}"/>
    <hyperlink ref="E12" location="C4.2!A1" display="Evolución de las compas en el PDBF de los comercializadores de " xr:uid="{00000000-0004-0000-0000-000022000000}"/>
    <hyperlink ref="E16" location="C7.2!A1" display="C7.2!A1" xr:uid="{00000000-0004-0000-0000-000023000000}"/>
  </hyperlinks>
  <printOptions horizontalCentered="1" verticalCentered="1"/>
  <pageMargins left="0.39370078740157483" right="0.78740157480314965" top="0.39370078740157483" bottom="0.98425196850393704" header="0" footer="0"/>
  <pageSetup paperSize="9" scale="8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3">
    <pageSetUpPr autoPageBreaks="0" fitToPage="1"/>
  </sheetPr>
  <dimension ref="A1:AB69"/>
  <sheetViews>
    <sheetView showGridLines="0" showRowColHeaders="0" showOutlineSymbols="0" topLeftCell="A2" zoomScaleNormal="100" workbookViewId="0">
      <selection activeCell="G3" sqref="G3:V3"/>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1.42578125" style="13" customWidth="1"/>
    <col min="6" max="6" width="14.140625" style="13" bestFit="1" customWidth="1"/>
    <col min="7" max="7" width="12.85546875" style="213" customWidth="1"/>
    <col min="8" max="8" width="6" style="218" customWidth="1"/>
    <col min="9" max="19" width="6" style="13" customWidth="1"/>
    <col min="20" max="20" width="0.85546875" style="13" customWidth="1"/>
    <col min="21" max="21" width="8.5703125" style="13" customWidth="1"/>
    <col min="22" max="22" width="8" style="13" customWidth="1"/>
    <col min="23" max="16384" width="11.42578125" style="13"/>
  </cols>
  <sheetData>
    <row r="1" spans="1:28" s="16" customFormat="1" ht="0.6" customHeight="1"/>
    <row r="2" spans="1:28" s="16" customFormat="1" ht="21" customHeight="1">
      <c r="E2" s="18"/>
      <c r="G2" s="752" t="s">
        <v>78</v>
      </c>
      <c r="H2" s="752"/>
      <c r="I2" s="752"/>
      <c r="J2" s="752"/>
      <c r="K2" s="752"/>
      <c r="L2" s="752"/>
      <c r="M2" s="752"/>
      <c r="N2" s="752"/>
      <c r="O2" s="752"/>
      <c r="P2" s="752"/>
      <c r="Q2" s="752"/>
      <c r="R2" s="752"/>
      <c r="S2" s="752"/>
      <c r="T2" s="752"/>
      <c r="U2" s="752"/>
      <c r="V2" s="752"/>
    </row>
    <row r="3" spans="1:28" s="16" customFormat="1" ht="15" customHeight="1">
      <c r="E3" s="18"/>
      <c r="G3" s="753" t="s">
        <v>339</v>
      </c>
      <c r="H3" s="753"/>
      <c r="I3" s="753"/>
      <c r="J3" s="753"/>
      <c r="K3" s="753"/>
      <c r="L3" s="753"/>
      <c r="M3" s="753"/>
      <c r="N3" s="753"/>
      <c r="O3" s="753"/>
      <c r="P3" s="753"/>
      <c r="Q3" s="753"/>
      <c r="R3" s="753"/>
      <c r="S3" s="753"/>
      <c r="T3" s="753"/>
      <c r="U3" s="753"/>
      <c r="V3" s="753"/>
    </row>
    <row r="4" spans="1:28" s="19" customFormat="1" ht="19.899999999999999" customHeight="1">
      <c r="B4" s="20"/>
      <c r="C4" s="21" t="str">
        <f>Indice!C4</f>
        <v>Mercados eléctricos</v>
      </c>
    </row>
    <row r="5" spans="1:28" s="19" customFormat="1" ht="12.6" customHeight="1">
      <c r="B5" s="20"/>
      <c r="C5" s="22"/>
      <c r="W5" s="163"/>
      <c r="X5" s="163"/>
    </row>
    <row r="6" spans="1:28" s="19" customFormat="1" ht="13.15" customHeight="1">
      <c r="B6" s="20"/>
      <c r="C6" s="25"/>
      <c r="D6" s="39"/>
      <c r="E6" s="39"/>
      <c r="T6"/>
      <c r="W6" s="274"/>
      <c r="X6" s="163"/>
    </row>
    <row r="7" spans="1:28" s="12" customFormat="1" ht="12.6" customHeight="1">
      <c r="A7" s="19"/>
      <c r="B7" s="20"/>
      <c r="C7" s="754" t="s">
        <v>277</v>
      </c>
      <c r="D7" s="39"/>
      <c r="E7" s="751" t="s">
        <v>214</v>
      </c>
      <c r="F7" s="751"/>
      <c r="G7" s="751"/>
      <c r="H7" s="52" t="s">
        <v>14</v>
      </c>
      <c r="I7" s="52" t="s">
        <v>15</v>
      </c>
      <c r="J7" s="52" t="s">
        <v>16</v>
      </c>
      <c r="K7" s="52" t="s">
        <v>17</v>
      </c>
      <c r="L7" s="52" t="s">
        <v>18</v>
      </c>
      <c r="M7" s="52" t="s">
        <v>19</v>
      </c>
      <c r="N7" s="52" t="s">
        <v>20</v>
      </c>
      <c r="O7" s="52" t="s">
        <v>21</v>
      </c>
      <c r="P7" s="52" t="s">
        <v>22</v>
      </c>
      <c r="Q7" s="52" t="s">
        <v>23</v>
      </c>
      <c r="R7" s="52" t="s">
        <v>24</v>
      </c>
      <c r="S7" s="52" t="s">
        <v>25</v>
      </c>
      <c r="T7" s="174"/>
      <c r="U7" s="52" t="s">
        <v>3</v>
      </c>
      <c r="V7" s="144" t="s">
        <v>340</v>
      </c>
      <c r="W7" s="275"/>
      <c r="X7" s="174"/>
      <c r="Y7" s="175"/>
      <c r="Z7" s="164"/>
      <c r="AA7" s="164"/>
      <c r="AB7" s="164"/>
    </row>
    <row r="8" spans="1:28" s="12" customFormat="1" ht="12.75" customHeight="1">
      <c r="A8" s="19"/>
      <c r="B8" s="20"/>
      <c r="C8" s="754"/>
      <c r="D8" s="39"/>
      <c r="E8" s="303" t="s">
        <v>26</v>
      </c>
      <c r="F8" s="303"/>
      <c r="G8" s="304"/>
      <c r="H8" s="305">
        <f>'Data 1'!D35</f>
        <v>42.06</v>
      </c>
      <c r="I8" s="305">
        <f>'Data 1'!E35</f>
        <v>36.54</v>
      </c>
      <c r="J8" s="305">
        <f>'Data 1'!F35</f>
        <v>28.28</v>
      </c>
      <c r="K8" s="305">
        <f>'Data 1'!G35</f>
        <v>17.809999999999999</v>
      </c>
      <c r="L8" s="305">
        <f>'Data 1'!H35</f>
        <v>21.7</v>
      </c>
      <c r="M8" s="305">
        <f>'Data 1'!I35</f>
        <v>30.99</v>
      </c>
      <c r="N8" s="305">
        <f>'Data 1'!J35</f>
        <v>35.200000000000003</v>
      </c>
      <c r="O8" s="305">
        <f>'Data 1'!K35</f>
        <v>36.75</v>
      </c>
      <c r="P8" s="305">
        <f>'Data 1'!L35</f>
        <v>42.74</v>
      </c>
      <c r="Q8" s="305">
        <f>'Data 1'!M35</f>
        <v>37.49</v>
      </c>
      <c r="R8" s="305">
        <f>'Data 1'!N35</f>
        <v>42.91</v>
      </c>
      <c r="S8" s="305">
        <f>'Data 1'!O35</f>
        <v>43.52</v>
      </c>
      <c r="T8" s="174"/>
      <c r="U8" s="305">
        <f>'Data 1'!Q35</f>
        <v>35.21</v>
      </c>
      <c r="V8" s="315">
        <f>(('Data 1'!Q35/'Data 1'!Q56)-1)*100</f>
        <v>-27.521613832853021</v>
      </c>
      <c r="W8" s="276"/>
      <c r="Y8" s="176"/>
      <c r="Z8" s="58"/>
      <c r="AA8" s="119"/>
      <c r="AB8" s="164"/>
    </row>
    <row r="9" spans="1:28" s="12" customFormat="1" ht="12.75" customHeight="1">
      <c r="A9" s="19"/>
      <c r="B9" s="20"/>
      <c r="C9" s="754"/>
      <c r="D9" s="39"/>
      <c r="E9" s="303" t="s">
        <v>27</v>
      </c>
      <c r="F9" s="303"/>
      <c r="G9" s="304"/>
      <c r="H9" s="305">
        <f>'Data 1'!D38</f>
        <v>-0.02</v>
      </c>
      <c r="I9" s="305">
        <f>'Data 1'!E38</f>
        <v>-0.03</v>
      </c>
      <c r="J9" s="305">
        <f>'Data 1'!F38</f>
        <v>-0.01</v>
      </c>
      <c r="K9" s="305">
        <f>'Data 1'!G38</f>
        <v>-0.02</v>
      </c>
      <c r="L9" s="305">
        <f>'Data 1'!H38</f>
        <v>-0.01</v>
      </c>
      <c r="M9" s="305">
        <f>'Data 1'!I38</f>
        <v>-0.01</v>
      </c>
      <c r="N9" s="305">
        <f>'Data 1'!J38</f>
        <v>-0.01</v>
      </c>
      <c r="O9" s="305">
        <f>'Data 1'!K38</f>
        <v>-0.01</v>
      </c>
      <c r="P9" s="305">
        <f>'Data 1'!L38</f>
        <v>-0.02</v>
      </c>
      <c r="Q9" s="305">
        <f>'Data 1'!M38</f>
        <v>-0.04</v>
      </c>
      <c r="R9" s="305">
        <f>'Data 1'!N38</f>
        <v>-0.03</v>
      </c>
      <c r="S9" s="305">
        <f>'Data 1'!O38</f>
        <v>-0.02</v>
      </c>
      <c r="T9" s="174"/>
      <c r="U9" s="305">
        <f>'Data 1'!Q38</f>
        <v>-0.02</v>
      </c>
      <c r="V9" s="315" t="s">
        <v>128</v>
      </c>
      <c r="W9" s="134"/>
      <c r="Y9" s="176"/>
      <c r="Z9" s="58"/>
      <c r="AA9" s="119"/>
      <c r="AB9" s="164"/>
    </row>
    <row r="10" spans="1:28" s="12" customFormat="1" ht="12.75" customHeight="1">
      <c r="A10" s="19"/>
      <c r="B10" s="20"/>
      <c r="C10" s="754"/>
      <c r="D10" s="39"/>
      <c r="E10" s="303" t="s">
        <v>131</v>
      </c>
      <c r="F10" s="303"/>
      <c r="G10" s="304"/>
      <c r="H10" s="305">
        <f>SUM(H11:H21)</f>
        <v>1.7799999999999998</v>
      </c>
      <c r="I10" s="305">
        <f t="shared" ref="I10:S10" si="0">SUM(I11:I21)</f>
        <v>1.8800000000000001</v>
      </c>
      <c r="J10" s="305">
        <f t="shared" si="0"/>
        <v>2.5500000000000003</v>
      </c>
      <c r="K10" s="305">
        <f t="shared" si="0"/>
        <v>5.0500000000000007</v>
      </c>
      <c r="L10" s="305">
        <f t="shared" si="0"/>
        <v>3.3600000000000003</v>
      </c>
      <c r="M10" s="305">
        <f t="shared" si="0"/>
        <v>2.2400000000000002</v>
      </c>
      <c r="N10" s="305">
        <f t="shared" si="0"/>
        <v>1.5999999999999999</v>
      </c>
      <c r="O10" s="305">
        <f t="shared" si="0"/>
        <v>2.1799999999999997</v>
      </c>
      <c r="P10" s="305">
        <f t="shared" si="0"/>
        <v>2.3600000000000003</v>
      </c>
      <c r="Q10" s="305">
        <f t="shared" si="0"/>
        <v>2.9499999999999997</v>
      </c>
      <c r="R10" s="305">
        <f t="shared" si="0"/>
        <v>2.8800000000000003</v>
      </c>
      <c r="S10" s="305">
        <f t="shared" si="0"/>
        <v>2.6</v>
      </c>
      <c r="T10" s="174"/>
      <c r="U10" s="305">
        <f t="shared" ref="U10" si="1">SUM(U11:U21)</f>
        <v>2.54</v>
      </c>
      <c r="V10" s="316">
        <f>(('Data 1'!Q29/'Data 1'!R29-1)*100)</f>
        <v>72.789115646258523</v>
      </c>
      <c r="W10" s="246"/>
      <c r="Y10" s="176"/>
      <c r="Z10" s="58"/>
      <c r="AA10" s="119"/>
      <c r="AB10" s="164"/>
    </row>
    <row r="11" spans="1:28" s="12" customFormat="1" ht="12.75" customHeight="1">
      <c r="A11" s="19"/>
      <c r="B11" s="20"/>
      <c r="C11" s="755" t="s">
        <v>82</v>
      </c>
      <c r="D11" s="39"/>
      <c r="E11" s="306"/>
      <c r="F11" s="420" t="s">
        <v>175</v>
      </c>
      <c r="G11" s="307"/>
      <c r="H11" s="308">
        <f>'Data 1'!D18</f>
        <v>1.32</v>
      </c>
      <c r="I11" s="308">
        <f>'Data 1'!E18</f>
        <v>1.44</v>
      </c>
      <c r="J11" s="308">
        <f>'Data 1'!F18</f>
        <v>2.0299999999999998</v>
      </c>
      <c r="K11" s="308">
        <f>'Data 1'!G18</f>
        <v>4.54</v>
      </c>
      <c r="L11" s="308">
        <f>'Data 1'!H18</f>
        <v>2.96</v>
      </c>
      <c r="M11" s="308">
        <f>'Data 1'!I18</f>
        <v>1.68</v>
      </c>
      <c r="N11" s="308">
        <f>'Data 1'!J18</f>
        <v>1.07</v>
      </c>
      <c r="O11" s="308">
        <f>'Data 1'!K18</f>
        <v>1.29</v>
      </c>
      <c r="P11" s="308">
        <f>'Data 1'!L18</f>
        <v>1.05</v>
      </c>
      <c r="Q11" s="308">
        <f>'Data 1'!M18</f>
        <v>1.76</v>
      </c>
      <c r="R11" s="308">
        <f>'Data 1'!N18</f>
        <v>1.7</v>
      </c>
      <c r="S11" s="308">
        <f>'Data 1'!O18</f>
        <v>1.52</v>
      </c>
      <c r="T11" s="174"/>
      <c r="U11" s="308">
        <f>'Data 1'!Q18</f>
        <v>1.79</v>
      </c>
      <c r="V11" s="317">
        <f>(('Data 1'!Q18/'Data 1'!R18)-1)*100</f>
        <v>86.458333333333343</v>
      </c>
      <c r="W11" s="134"/>
      <c r="Y11" s="177"/>
      <c r="Z11" s="142"/>
      <c r="AA11" s="118"/>
      <c r="AB11" s="164"/>
    </row>
    <row r="12" spans="1:28" s="12" customFormat="1" ht="12.75" customHeight="1">
      <c r="A12" s="19"/>
      <c r="B12" s="20"/>
      <c r="C12" s="754"/>
      <c r="D12" s="39"/>
      <c r="E12" s="306"/>
      <c r="F12" s="420" t="s">
        <v>218</v>
      </c>
      <c r="G12" s="307"/>
      <c r="H12" s="309">
        <f>'Data 1'!D19</f>
        <v>0.18</v>
      </c>
      <c r="I12" s="309">
        <f>'Data 1'!E19</f>
        <v>7.0000000000000007E-2</v>
      </c>
      <c r="J12" s="309">
        <f>'Data 1'!F19</f>
        <v>0.12</v>
      </c>
      <c r="K12" s="309">
        <f>'Data 1'!G19</f>
        <v>7.0000000000000007E-2</v>
      </c>
      <c r="L12" s="309">
        <f>'Data 1'!H19</f>
        <v>0.08</v>
      </c>
      <c r="M12" s="309">
        <f>'Data 1'!I19</f>
        <v>0.15</v>
      </c>
      <c r="N12" s="309">
        <f>'Data 1'!J19</f>
        <v>0.15</v>
      </c>
      <c r="O12" s="309">
        <f>'Data 1'!K19</f>
        <v>0.48</v>
      </c>
      <c r="P12" s="309">
        <f>'Data 1'!L19</f>
        <v>0.88</v>
      </c>
      <c r="Q12" s="309">
        <f>'Data 1'!M19</f>
        <v>0.64</v>
      </c>
      <c r="R12" s="309">
        <f>'Data 1'!N19</f>
        <v>0.63</v>
      </c>
      <c r="S12" s="309">
        <f>'Data 1'!O19</f>
        <v>0.53</v>
      </c>
      <c r="T12" s="174"/>
      <c r="U12" s="309">
        <f>'Data 1'!Q19</f>
        <v>0.33</v>
      </c>
      <c r="V12" s="317">
        <f>(('Data 1'!Q19/'Data 1'!R19)-1)*100</f>
        <v>725</v>
      </c>
      <c r="W12" s="134"/>
      <c r="Y12" s="177"/>
      <c r="Z12" s="142"/>
      <c r="AA12" s="118"/>
      <c r="AB12" s="164"/>
    </row>
    <row r="13" spans="1:28" s="12" customFormat="1" ht="12.75" customHeight="1">
      <c r="A13" s="19"/>
      <c r="B13" s="20"/>
      <c r="C13" s="754"/>
      <c r="D13" s="39"/>
      <c r="E13" s="306"/>
      <c r="F13" s="420" t="s">
        <v>298</v>
      </c>
      <c r="G13" s="307"/>
      <c r="H13" s="309">
        <f>'Data 1'!D20</f>
        <v>0</v>
      </c>
      <c r="I13" s="309">
        <f>'Data 1'!E20</f>
        <v>0</v>
      </c>
      <c r="J13" s="309">
        <f>'Data 1'!F20</f>
        <v>0</v>
      </c>
      <c r="K13" s="309">
        <f>'Data 1'!G20</f>
        <v>0</v>
      </c>
      <c r="L13" s="309">
        <f>'Data 1'!H20</f>
        <v>0</v>
      </c>
      <c r="M13" s="309">
        <f>'Data 1'!I20</f>
        <v>0</v>
      </c>
      <c r="N13" s="309">
        <f>'Data 1'!J20</f>
        <v>0</v>
      </c>
      <c r="O13" s="309">
        <f>'Data 1'!K20</f>
        <v>0</v>
      </c>
      <c r="P13" s="309">
        <f>'Data 1'!L20</f>
        <v>0</v>
      </c>
      <c r="Q13" s="309">
        <f>'Data 1'!M20</f>
        <v>0</v>
      </c>
      <c r="R13" s="309">
        <f>'Data 1'!N20</f>
        <v>0</v>
      </c>
      <c r="S13" s="309">
        <f>'Data 1'!O20</f>
        <v>0</v>
      </c>
      <c r="T13" s="174"/>
      <c r="U13" s="309">
        <f>'Data 1'!Q20</f>
        <v>0</v>
      </c>
      <c r="V13" s="317" t="s">
        <v>128</v>
      </c>
      <c r="W13" s="134"/>
      <c r="Y13" s="177"/>
      <c r="Z13" s="142"/>
      <c r="AA13" s="118"/>
      <c r="AB13" s="164"/>
    </row>
    <row r="14" spans="1:28" s="12" customFormat="1" ht="12.75" customHeight="1">
      <c r="A14" s="19"/>
      <c r="B14" s="20"/>
      <c r="C14" s="754"/>
      <c r="D14" s="39"/>
      <c r="E14" s="306"/>
      <c r="F14" s="420" t="s">
        <v>217</v>
      </c>
      <c r="G14" s="307"/>
      <c r="H14" s="309">
        <f>'Data 1'!D21</f>
        <v>0</v>
      </c>
      <c r="I14" s="309">
        <f>'Data 1'!E21</f>
        <v>0</v>
      </c>
      <c r="J14" s="309">
        <f>'Data 1'!F21</f>
        <v>0</v>
      </c>
      <c r="K14" s="309">
        <f>'Data 1'!G21</f>
        <v>0</v>
      </c>
      <c r="L14" s="309">
        <f>'Data 1'!H21</f>
        <v>0</v>
      </c>
      <c r="M14" s="309">
        <f>'Data 1'!I21</f>
        <v>0</v>
      </c>
      <c r="N14" s="309">
        <f>'Data 1'!J21</f>
        <v>0</v>
      </c>
      <c r="O14" s="309">
        <f>'Data 1'!K21</f>
        <v>0</v>
      </c>
      <c r="P14" s="309">
        <f>'Data 1'!L21</f>
        <v>0</v>
      </c>
      <c r="Q14" s="309">
        <f>'Data 1'!M21</f>
        <v>0</v>
      </c>
      <c r="R14" s="309">
        <f>'Data 1'!N21</f>
        <v>0</v>
      </c>
      <c r="S14" s="309">
        <f>'Data 1'!O21</f>
        <v>0</v>
      </c>
      <c r="T14" s="174"/>
      <c r="U14" s="309">
        <f>'Data 1'!Q21</f>
        <v>0</v>
      </c>
      <c r="V14" s="317">
        <f>(('Data 1'!Q21/'Data 1'!R21)-1)*100</f>
        <v>-100</v>
      </c>
      <c r="W14" s="134"/>
      <c r="Y14" s="177"/>
      <c r="Z14" s="142"/>
      <c r="AA14" s="118"/>
      <c r="AB14" s="164"/>
    </row>
    <row r="15" spans="1:28" s="12" customFormat="1" ht="12.75" customHeight="1">
      <c r="A15" s="19"/>
      <c r="B15" s="20"/>
      <c r="C15" s="635"/>
      <c r="D15" s="39"/>
      <c r="E15" s="306"/>
      <c r="F15" s="420" t="s">
        <v>65</v>
      </c>
      <c r="G15" s="307"/>
      <c r="H15" s="309">
        <f>'Data 1'!D22</f>
        <v>0.3</v>
      </c>
      <c r="I15" s="309">
        <f>'Data 1'!E22</f>
        <v>0.33</v>
      </c>
      <c r="J15" s="309">
        <f>'Data 1'!F22</f>
        <v>0.35</v>
      </c>
      <c r="K15" s="309">
        <f>'Data 1'!G22</f>
        <v>0.45</v>
      </c>
      <c r="L15" s="309">
        <f>'Data 1'!H22</f>
        <v>0.37</v>
      </c>
      <c r="M15" s="309">
        <f>'Data 1'!I22</f>
        <v>0.38</v>
      </c>
      <c r="N15" s="309">
        <f>'Data 1'!J22</f>
        <v>0.33</v>
      </c>
      <c r="O15" s="309">
        <f>'Data 1'!K22</f>
        <v>0.35</v>
      </c>
      <c r="P15" s="309">
        <f>'Data 1'!L22</f>
        <v>0.41</v>
      </c>
      <c r="Q15" s="309">
        <f>'Data 1'!M22</f>
        <v>0.53</v>
      </c>
      <c r="R15" s="309">
        <f>'Data 1'!N22</f>
        <v>0.49</v>
      </c>
      <c r="S15" s="309">
        <f>'Data 1'!O22</f>
        <v>0.54</v>
      </c>
      <c r="T15" s="174"/>
      <c r="U15" s="309">
        <f>'Data 1'!Q22</f>
        <v>0.4</v>
      </c>
      <c r="V15" s="317">
        <f>(('Data 1'!Q22/'Data 1'!R22)-1)*100</f>
        <v>8.1081081081081141</v>
      </c>
      <c r="W15" s="134"/>
      <c r="Y15" s="177"/>
      <c r="Z15" s="142"/>
      <c r="AA15" s="118"/>
      <c r="AB15" s="164"/>
    </row>
    <row r="16" spans="1:28" s="12" customFormat="1" ht="12.75" customHeight="1">
      <c r="A16" s="19"/>
      <c r="B16" s="20"/>
      <c r="C16" s="635"/>
      <c r="D16" s="39"/>
      <c r="E16" s="306"/>
      <c r="F16" s="420" t="s">
        <v>296</v>
      </c>
      <c r="G16" s="307"/>
      <c r="H16" s="309">
        <f>'Data 1'!D23</f>
        <v>-0.02</v>
      </c>
      <c r="I16" s="309">
        <f>'Data 1'!E23</f>
        <v>-0.01</v>
      </c>
      <c r="J16" s="309">
        <f>'Data 1'!F23</f>
        <v>-0.01</v>
      </c>
      <c r="K16" s="309">
        <f>'Data 1'!G23</f>
        <v>-0.01</v>
      </c>
      <c r="L16" s="309">
        <f>'Data 1'!H23</f>
        <v>-0.01</v>
      </c>
      <c r="M16" s="309">
        <f>'Data 1'!I23</f>
        <v>-0.02</v>
      </c>
      <c r="N16" s="309">
        <f>'Data 1'!J23</f>
        <v>-0.01</v>
      </c>
      <c r="O16" s="309">
        <f>'Data 1'!K23</f>
        <v>-0.02</v>
      </c>
      <c r="P16" s="309">
        <f>'Data 1'!L23</f>
        <v>-0.02</v>
      </c>
      <c r="Q16" s="309">
        <f>'Data 1'!M23</f>
        <v>-0.02</v>
      </c>
      <c r="R16" s="309">
        <f>'Data 1'!N23</f>
        <v>-0.02</v>
      </c>
      <c r="S16" s="309">
        <f>'Data 1'!O23</f>
        <v>-0.03</v>
      </c>
      <c r="T16" s="174"/>
      <c r="U16" s="309">
        <f>'Data 1'!Q23</f>
        <v>-0.02</v>
      </c>
      <c r="V16" s="317">
        <f>(('Data 1'!Q23/'Data 1'!R23)-1)*100</f>
        <v>0</v>
      </c>
      <c r="W16" s="134"/>
      <c r="Y16" s="177"/>
      <c r="Z16" s="142"/>
      <c r="AA16" s="118"/>
      <c r="AB16" s="164"/>
    </row>
    <row r="17" spans="1:28" s="12" customFormat="1" ht="12.75" customHeight="1">
      <c r="A17" s="19"/>
      <c r="B17" s="20"/>
      <c r="C17" s="635"/>
      <c r="D17" s="39"/>
      <c r="E17" s="306"/>
      <c r="F17" s="420" t="s">
        <v>295</v>
      </c>
      <c r="G17" s="307"/>
      <c r="H17" s="309">
        <f>'Data 1'!D24</f>
        <v>0.16</v>
      </c>
      <c r="I17" s="309">
        <f>'Data 1'!E24</f>
        <v>0.14000000000000001</v>
      </c>
      <c r="J17" s="309">
        <f>'Data 1'!F24</f>
        <v>0.23</v>
      </c>
      <c r="K17" s="309">
        <f>'Data 1'!G24</f>
        <v>0.21</v>
      </c>
      <c r="L17" s="309">
        <f>'Data 1'!H24</f>
        <v>0.11</v>
      </c>
      <c r="M17" s="309">
        <f>'Data 1'!I24</f>
        <v>0.16</v>
      </c>
      <c r="N17" s="309">
        <f>'Data 1'!J24</f>
        <v>0.17</v>
      </c>
      <c r="O17" s="309">
        <f>'Data 1'!K24</f>
        <v>0.19</v>
      </c>
      <c r="P17" s="309">
        <f>'Data 1'!L24</f>
        <v>0.15</v>
      </c>
      <c r="Q17" s="309">
        <f>'Data 1'!M24</f>
        <v>0.14000000000000001</v>
      </c>
      <c r="R17" s="309">
        <f>'Data 1'!N24</f>
        <v>0.12</v>
      </c>
      <c r="S17" s="309">
        <f>'Data 1'!O24</f>
        <v>0.13</v>
      </c>
      <c r="T17" s="174"/>
      <c r="U17" s="309">
        <f>'Data 1'!Q24</f>
        <v>0.16</v>
      </c>
      <c r="V17" s="317">
        <f>(('Data 1'!Q24/'Data 1'!R24)-1)*100</f>
        <v>-11.111111111111105</v>
      </c>
      <c r="W17" s="134"/>
      <c r="Y17" s="177"/>
      <c r="Z17" s="142"/>
      <c r="AA17" s="118"/>
      <c r="AB17" s="164"/>
    </row>
    <row r="18" spans="1:28" s="12" customFormat="1" ht="12.75" customHeight="1">
      <c r="A18" s="19"/>
      <c r="B18" s="20"/>
      <c r="D18" s="39"/>
      <c r="E18" s="306"/>
      <c r="F18" s="420" t="s">
        <v>205</v>
      </c>
      <c r="G18" s="306"/>
      <c r="H18" s="309">
        <f>'Data 1'!D25</f>
        <v>-0.09</v>
      </c>
      <c r="I18" s="309">
        <f>'Data 1'!E25</f>
        <v>-0.06</v>
      </c>
      <c r="J18" s="309">
        <f>'Data 1'!F25</f>
        <v>-0.11</v>
      </c>
      <c r="K18" s="309">
        <f>'Data 1'!G25</f>
        <v>-0.12</v>
      </c>
      <c r="L18" s="309">
        <f>'Data 1'!H25</f>
        <v>-7.0000000000000007E-2</v>
      </c>
      <c r="M18" s="309">
        <f>'Data 1'!I25</f>
        <v>-0.05</v>
      </c>
      <c r="N18" s="309">
        <f>'Data 1'!J25</f>
        <v>-0.05</v>
      </c>
      <c r="O18" s="309">
        <f>'Data 1'!K25</f>
        <v>-0.06</v>
      </c>
      <c r="P18" s="309">
        <f>'Data 1'!L25</f>
        <v>-0.04</v>
      </c>
      <c r="Q18" s="309">
        <f>'Data 1'!M25</f>
        <v>-0.04</v>
      </c>
      <c r="R18" s="309">
        <f>'Data 1'!N25</f>
        <v>-0.02</v>
      </c>
      <c r="S18" s="309">
        <f>'Data 1'!O25</f>
        <v>-0.04</v>
      </c>
      <c r="T18" s="174"/>
      <c r="U18" s="309">
        <f>'Data 1'!Q25</f>
        <v>-0.06</v>
      </c>
      <c r="V18" s="317">
        <f>(('Data 1'!Q25/'Data 1'!R25)-1)*100</f>
        <v>-14.285714285714302</v>
      </c>
      <c r="W18" s="134"/>
      <c r="Y18" s="176"/>
      <c r="Z18" s="58"/>
      <c r="AA18" s="119"/>
      <c r="AB18" s="164"/>
    </row>
    <row r="19" spans="1:28" s="12" customFormat="1" ht="12.75" customHeight="1">
      <c r="A19" s="19"/>
      <c r="B19" s="20"/>
      <c r="C19" s="56"/>
      <c r="D19" s="56"/>
      <c r="E19" s="306"/>
      <c r="F19" s="420" t="s">
        <v>206</v>
      </c>
      <c r="G19" s="306"/>
      <c r="H19" s="309">
        <f>'Data 1'!D26</f>
        <v>-0.06</v>
      </c>
      <c r="I19" s="309">
        <f>'Data 1'!E26</f>
        <v>-0.06</v>
      </c>
      <c r="J19" s="309">
        <f>'Data 1'!F26</f>
        <v>-7.0000000000000007E-2</v>
      </c>
      <c r="K19" s="309">
        <f>'Data 1'!G26</f>
        <v>-0.1</v>
      </c>
      <c r="L19" s="309">
        <f>'Data 1'!H26</f>
        <v>-0.09</v>
      </c>
      <c r="M19" s="309">
        <f>'Data 1'!I26</f>
        <v>-7.0000000000000007E-2</v>
      </c>
      <c r="N19" s="309">
        <f>'Data 1'!J26</f>
        <v>-0.06</v>
      </c>
      <c r="O19" s="309">
        <f>'Data 1'!K26</f>
        <v>-0.06</v>
      </c>
      <c r="P19" s="309">
        <f>'Data 1'!L26</f>
        <v>-0.06</v>
      </c>
      <c r="Q19" s="309">
        <f>'Data 1'!M26</f>
        <v>-7.0000000000000007E-2</v>
      </c>
      <c r="R19" s="309">
        <f>'Data 1'!N26</f>
        <v>-0.05</v>
      </c>
      <c r="S19" s="309">
        <f>'Data 1'!O26</f>
        <v>-7.0000000000000007E-2</v>
      </c>
      <c r="T19" s="174"/>
      <c r="U19" s="309">
        <f>'Data 1'!Q26</f>
        <v>-7.0000000000000007E-2</v>
      </c>
      <c r="V19" s="317">
        <f>(('Data 1'!Q26/'Data 1'!R26)-1)*100</f>
        <v>16.666666666666675</v>
      </c>
      <c r="W19" s="134"/>
      <c r="Y19" s="176"/>
      <c r="Z19" s="142"/>
      <c r="AA19" s="119"/>
      <c r="AB19" s="164"/>
    </row>
    <row r="20" spans="1:28" s="12" customFormat="1" ht="12.75" customHeight="1">
      <c r="A20" s="19"/>
      <c r="B20" s="20"/>
      <c r="C20" s="56"/>
      <c r="D20" s="56"/>
      <c r="E20" s="306"/>
      <c r="F20" s="420" t="s">
        <v>124</v>
      </c>
      <c r="G20" s="306"/>
      <c r="H20" s="309">
        <f>'Data 1'!D27</f>
        <v>-0.01</v>
      </c>
      <c r="I20" s="309">
        <f>'Data 1'!E27</f>
        <v>0.03</v>
      </c>
      <c r="J20" s="309">
        <f>'Data 1'!F27</f>
        <v>0.01</v>
      </c>
      <c r="K20" s="309">
        <f>'Data 1'!G27</f>
        <v>0.01</v>
      </c>
      <c r="L20" s="309">
        <f>'Data 1'!H27</f>
        <v>0.01</v>
      </c>
      <c r="M20" s="309">
        <f>'Data 1'!I27</f>
        <v>0.01</v>
      </c>
      <c r="N20" s="309">
        <f>'Data 1'!J27</f>
        <v>0</v>
      </c>
      <c r="O20" s="309">
        <f>'Data 1'!K27</f>
        <v>0.01</v>
      </c>
      <c r="P20" s="309">
        <f>'Data 1'!L27</f>
        <v>-0.01</v>
      </c>
      <c r="Q20" s="309">
        <f>'Data 1'!M27</f>
        <v>0.01</v>
      </c>
      <c r="R20" s="309">
        <f>'Data 1'!N27</f>
        <v>0.03</v>
      </c>
      <c r="S20" s="309">
        <f>'Data 1'!O27</f>
        <v>0.02</v>
      </c>
      <c r="T20" s="174"/>
      <c r="U20" s="309">
        <f>'Data 1'!Q27</f>
        <v>0.01</v>
      </c>
      <c r="V20" s="317">
        <f>(('Data 1'!Q27/'Data 1'!R27)-1)*100</f>
        <v>0</v>
      </c>
      <c r="W20" s="246"/>
      <c r="Y20" s="176"/>
      <c r="Z20" s="142"/>
      <c r="AA20" s="119"/>
      <c r="AB20" s="164"/>
    </row>
    <row r="21" spans="1:28" s="12" customFormat="1">
      <c r="A21" s="16"/>
      <c r="B21" s="16"/>
      <c r="C21" s="56"/>
      <c r="D21" s="56"/>
      <c r="E21" s="306"/>
      <c r="F21" s="420" t="s">
        <v>297</v>
      </c>
      <c r="G21" s="306"/>
      <c r="H21" s="309">
        <f>'Data 1'!D28</f>
        <v>0</v>
      </c>
      <c r="I21" s="309">
        <f>'Data 1'!E28</f>
        <v>0</v>
      </c>
      <c r="J21" s="309">
        <f>'Data 1'!F28</f>
        <v>0</v>
      </c>
      <c r="K21" s="309">
        <f>'Data 1'!G28</f>
        <v>0</v>
      </c>
      <c r="L21" s="309">
        <f>'Data 1'!H28</f>
        <v>0</v>
      </c>
      <c r="M21" s="309">
        <f>'Data 1'!I28</f>
        <v>0</v>
      </c>
      <c r="N21" s="309">
        <f>'Data 1'!J28</f>
        <v>0</v>
      </c>
      <c r="O21" s="309">
        <f>'Data 1'!K28</f>
        <v>0</v>
      </c>
      <c r="P21" s="309">
        <f>'Data 1'!L28</f>
        <v>0</v>
      </c>
      <c r="Q21" s="309">
        <f>'Data 1'!M28</f>
        <v>0</v>
      </c>
      <c r="R21" s="309">
        <f>'Data 1'!N28</f>
        <v>0</v>
      </c>
      <c r="S21" s="309">
        <f>'Data 1'!O28</f>
        <v>0</v>
      </c>
      <c r="T21" s="174"/>
      <c r="U21" s="309">
        <f>'Data 1'!Q28</f>
        <v>0</v>
      </c>
      <c r="V21" s="317" t="s">
        <v>128</v>
      </c>
      <c r="W21" s="644"/>
      <c r="X21" s="137"/>
      <c r="Y21" s="172"/>
    </row>
    <row r="22" spans="1:28" s="12" customFormat="1">
      <c r="A22" s="16"/>
      <c r="B22" s="16"/>
      <c r="C22" s="56"/>
      <c r="D22" s="56"/>
      <c r="E22" s="310" t="s">
        <v>123</v>
      </c>
      <c r="F22" s="310"/>
      <c r="G22" s="310"/>
      <c r="H22" s="305">
        <f>'Data 1'!D46</f>
        <v>3.11</v>
      </c>
      <c r="I22" s="305">
        <f>'Data 1'!E46</f>
        <v>2.98</v>
      </c>
      <c r="J22" s="305">
        <f>'Data 1'!F46</f>
        <v>2.39</v>
      </c>
      <c r="K22" s="305">
        <f>'Data 1'!G46</f>
        <v>2.42</v>
      </c>
      <c r="L22" s="305">
        <f>'Data 1'!H46</f>
        <v>2.25</v>
      </c>
      <c r="M22" s="305">
        <f>'Data 1'!I46</f>
        <v>2.76</v>
      </c>
      <c r="N22" s="305">
        <f>'Data 1'!J46</f>
        <v>3.23</v>
      </c>
      <c r="O22" s="305">
        <f>'Data 1'!K46</f>
        <v>2.12</v>
      </c>
      <c r="P22" s="305">
        <f>'Data 1'!L46</f>
        <v>2.37</v>
      </c>
      <c r="Q22" s="305">
        <f>'Data 1'!M46</f>
        <v>2.27</v>
      </c>
      <c r="R22" s="305">
        <f>'Data 1'!N46</f>
        <v>2.37</v>
      </c>
      <c r="S22" s="305">
        <f>'Data 1'!O46</f>
        <v>3.1</v>
      </c>
      <c r="T22" s="174"/>
      <c r="U22" s="305">
        <f>'Data 1'!Q46</f>
        <v>2.63</v>
      </c>
      <c r="V22" s="316">
        <f>(('Data 1'!Q46/'Data 1'!Q67)-1)*100</f>
        <v>-0.37878787878788955</v>
      </c>
      <c r="W22" s="644"/>
      <c r="X22" s="137"/>
      <c r="Y22" s="172"/>
    </row>
    <row r="23" spans="1:28" s="12" customFormat="1">
      <c r="A23" s="16"/>
      <c r="B23" s="16"/>
      <c r="C23" s="56"/>
      <c r="D23" s="56"/>
      <c r="E23" s="310" t="s">
        <v>219</v>
      </c>
      <c r="F23" s="311"/>
      <c r="G23" s="311"/>
      <c r="H23" s="305">
        <f>'Data 1'!D47</f>
        <v>0.03</v>
      </c>
      <c r="I23" s="305">
        <f>'Data 1'!E47</f>
        <v>0.03</v>
      </c>
      <c r="J23" s="305">
        <f>'Data 1'!F47</f>
        <v>0.03</v>
      </c>
      <c r="K23" s="305">
        <f>'Data 1'!G47</f>
        <v>0.04</v>
      </c>
      <c r="L23" s="305">
        <f>'Data 1'!H47</f>
        <v>0.04</v>
      </c>
      <c r="M23" s="305">
        <f>'Data 1'!I47</f>
        <v>0.04</v>
      </c>
      <c r="N23" s="305">
        <f>'Data 1'!J47</f>
        <v>0</v>
      </c>
      <c r="O23" s="305">
        <f>'Data 1'!K47</f>
        <v>0</v>
      </c>
      <c r="P23" s="305">
        <f>'Data 1'!L47</f>
        <v>0</v>
      </c>
      <c r="Q23" s="305">
        <f>'Data 1'!M47</f>
        <v>0</v>
      </c>
      <c r="R23" s="305">
        <f>'Data 1'!N47</f>
        <v>0</v>
      </c>
      <c r="S23" s="305">
        <f>'Data 1'!O47</f>
        <v>0</v>
      </c>
      <c r="T23" s="174"/>
      <c r="U23" s="305">
        <f>'Data 1'!Q47</f>
        <v>0.02</v>
      </c>
      <c r="V23" s="316">
        <f>(('Data 1'!Q47/'Data 1'!Q68)-1)*100</f>
        <v>-97.297297297297305</v>
      </c>
      <c r="W23" s="13"/>
      <c r="X23" s="110"/>
      <c r="Y23" s="172"/>
    </row>
    <row r="24" spans="1:28" s="12" customFormat="1">
      <c r="A24" s="16"/>
      <c r="B24" s="16"/>
      <c r="C24" s="16"/>
      <c r="D24" s="16"/>
      <c r="E24" s="303" t="s">
        <v>341</v>
      </c>
      <c r="F24" s="312"/>
      <c r="G24" s="313"/>
      <c r="H24" s="314">
        <f>'Data 1'!D50</f>
        <v>46.96</v>
      </c>
      <c r="I24" s="314">
        <f>'Data 1'!E50</f>
        <v>41.4</v>
      </c>
      <c r="J24" s="314">
        <f>'Data 1'!F50</f>
        <v>33.24</v>
      </c>
      <c r="K24" s="314">
        <f>'Data 1'!G50</f>
        <v>25.3</v>
      </c>
      <c r="L24" s="314">
        <f>'Data 1'!H50</f>
        <v>27.34</v>
      </c>
      <c r="M24" s="314">
        <f>'Data 1'!I50</f>
        <v>36.020000000000003</v>
      </c>
      <c r="N24" s="314">
        <f>'Data 1'!J50</f>
        <v>40.020000000000003</v>
      </c>
      <c r="O24" s="314">
        <f>'Data 1'!K50</f>
        <v>41.04</v>
      </c>
      <c r="P24" s="314">
        <f>'Data 1'!L50</f>
        <v>47.45</v>
      </c>
      <c r="Q24" s="314">
        <f>'Data 1'!M50</f>
        <v>42.67</v>
      </c>
      <c r="R24" s="314">
        <f>'Data 1'!N50</f>
        <v>48.13</v>
      </c>
      <c r="S24" s="314">
        <f>'Data 1'!O50</f>
        <v>49.2</v>
      </c>
      <c r="T24" s="174"/>
      <c r="U24" s="314">
        <f>'Data 1'!Q50</f>
        <v>40.380000000000003</v>
      </c>
      <c r="V24" s="315">
        <f>((U24/U25)-1)*100</f>
        <v>-24.396180490544829</v>
      </c>
      <c r="W24" s="13"/>
      <c r="X24" s="137"/>
    </row>
    <row r="25" spans="1:28" s="12" customFormat="1" ht="16.5" customHeight="1">
      <c r="A25" s="16"/>
      <c r="B25" s="16"/>
      <c r="C25" s="16"/>
      <c r="D25" s="16"/>
      <c r="E25" s="303" t="s">
        <v>322</v>
      </c>
      <c r="F25" s="312"/>
      <c r="G25" s="313"/>
      <c r="H25" s="314">
        <f>'Data 1'!D71</f>
        <v>67.97</v>
      </c>
      <c r="I25" s="314">
        <f>'Data 1'!E71</f>
        <v>59.87</v>
      </c>
      <c r="J25" s="314">
        <f>'Data 1'!F71</f>
        <v>54.16</v>
      </c>
      <c r="K25" s="314">
        <f>'Data 1'!G71</f>
        <v>56.63</v>
      </c>
      <c r="L25" s="314">
        <f>'Data 1'!H71</f>
        <v>53.77</v>
      </c>
      <c r="M25" s="314">
        <f>'Data 1'!I71</f>
        <v>52.14</v>
      </c>
      <c r="N25" s="314">
        <f>'Data 1'!J71</f>
        <v>56.71</v>
      </c>
      <c r="O25" s="314">
        <f>'Data 1'!K71</f>
        <v>49.22</v>
      </c>
      <c r="P25" s="314">
        <f>'Data 1'!L71</f>
        <v>46.82</v>
      </c>
      <c r="Q25" s="314">
        <f>'Data 1'!M71</f>
        <v>52.22</v>
      </c>
      <c r="R25" s="314">
        <f>'Data 1'!N71</f>
        <v>48.31</v>
      </c>
      <c r="S25" s="314">
        <f>'Data 1'!O71</f>
        <v>41.24</v>
      </c>
      <c r="T25" s="174"/>
      <c r="U25" s="314">
        <f>'Data 1'!Q71</f>
        <v>53.41</v>
      </c>
      <c r="V25" s="318">
        <v>10</v>
      </c>
      <c r="X25" s="137"/>
    </row>
    <row r="26" spans="1:28" s="328" customFormat="1" ht="18.600000000000001" customHeight="1">
      <c r="A26" s="319"/>
      <c r="B26" s="319"/>
      <c r="C26" s="212"/>
      <c r="D26" s="319"/>
      <c r="E26" s="349" t="s">
        <v>215</v>
      </c>
      <c r="F26" s="116"/>
      <c r="G26" s="281"/>
      <c r="H26" s="116"/>
      <c r="I26" s="281"/>
      <c r="J26" s="116"/>
      <c r="K26" s="281"/>
      <c r="L26" s="116"/>
      <c r="M26" s="281"/>
      <c r="N26" s="116"/>
      <c r="O26" s="281"/>
      <c r="P26" s="116"/>
      <c r="Q26" s="281"/>
      <c r="R26" s="116"/>
      <c r="S26" s="281"/>
      <c r="T26" s="136"/>
      <c r="U26" s="135"/>
      <c r="V26" s="165"/>
      <c r="W26" s="326"/>
      <c r="X26" s="327"/>
      <c r="Y26" s="326"/>
    </row>
    <row r="27" spans="1:28">
      <c r="E27" s="350" t="s">
        <v>291</v>
      </c>
      <c r="F27" s="320"/>
      <c r="G27" s="321"/>
      <c r="H27" s="322"/>
      <c r="I27" s="322"/>
      <c r="J27" s="322"/>
      <c r="K27" s="322"/>
      <c r="L27" s="322"/>
      <c r="M27" s="322"/>
      <c r="N27" s="322"/>
      <c r="O27" s="322"/>
      <c r="P27" s="322"/>
      <c r="Q27" s="322"/>
      <c r="R27" s="322"/>
      <c r="S27" s="322"/>
      <c r="T27" s="323"/>
      <c r="U27" s="324"/>
      <c r="V27" s="325"/>
    </row>
    <row r="28" spans="1:28" ht="16.149999999999999" customHeight="1">
      <c r="E28" s="329" t="s">
        <v>216</v>
      </c>
      <c r="F28" s="330"/>
      <c r="G28" s="331"/>
      <c r="H28" s="332">
        <f>'Data 1'!D51/1000</f>
        <v>22600.097040000001</v>
      </c>
      <c r="I28" s="332">
        <f>'Data 1'!E51/1000</f>
        <v>19846.700657000001</v>
      </c>
      <c r="J28" s="332">
        <f>'Data 1'!F51/1000</f>
        <v>19787.240723000003</v>
      </c>
      <c r="K28" s="332">
        <f>'Data 1'!G51/1000</f>
        <v>16146.928615000001</v>
      </c>
      <c r="L28" s="332">
        <f>'Data 1'!H51/1000</f>
        <v>17320.160284000001</v>
      </c>
      <c r="M28" s="332">
        <f>'Data 1'!I51/1000</f>
        <v>18287.515454999997</v>
      </c>
      <c r="N28" s="332">
        <f>'Data 1'!J51/1000</f>
        <v>21895.511888999998</v>
      </c>
      <c r="O28" s="332">
        <f>'Data 1'!K51/1000</f>
        <v>20673.256239999999</v>
      </c>
      <c r="P28" s="332">
        <f>'Data 1'!L51/1000</f>
        <v>19351.95507</v>
      </c>
      <c r="Q28" s="332">
        <f>'Data 1'!M51/1000</f>
        <v>19552.31998</v>
      </c>
      <c r="R28" s="332">
        <f>'Data 1'!N51/1000</f>
        <v>19622.212094999999</v>
      </c>
      <c r="S28" s="332">
        <f>'Data 1'!O51/1000</f>
        <v>20976.230749999999</v>
      </c>
      <c r="T28" s="119"/>
      <c r="U28" s="332">
        <f>SUM(H28:S28)</f>
        <v>236060.12879799996</v>
      </c>
      <c r="V28" s="110"/>
    </row>
    <row r="29" spans="1:28">
      <c r="E29" s="349" t="s">
        <v>302</v>
      </c>
      <c r="H29" s="214"/>
      <c r="I29" s="215"/>
      <c r="J29" s="215"/>
      <c r="K29" s="215"/>
      <c r="L29" s="215"/>
      <c r="M29" s="215"/>
      <c r="N29" s="215"/>
      <c r="O29" s="215"/>
      <c r="P29" s="215"/>
      <c r="Q29" s="215"/>
      <c r="R29" s="215"/>
      <c r="S29" s="215"/>
    </row>
    <row r="30" spans="1:28" s="12" customFormat="1" ht="16.5" customHeight="1">
      <c r="A30" s="16"/>
      <c r="B30" s="16"/>
      <c r="C30" s="16"/>
      <c r="D30" s="16"/>
      <c r="E30" s="13"/>
      <c r="F30" s="13"/>
      <c r="G30" s="213"/>
      <c r="H30" s="273">
        <f>'Data 1'!D50-H24</f>
        <v>0</v>
      </c>
      <c r="I30" s="273">
        <f>'Data 1'!E50-I24</f>
        <v>0</v>
      </c>
      <c r="J30" s="273">
        <f>'Data 1'!F50-J24</f>
        <v>0</v>
      </c>
      <c r="K30" s="273">
        <f>'Data 1'!G50-K24</f>
        <v>0</v>
      </c>
      <c r="L30" s="273">
        <f>'Data 1'!H50-L24</f>
        <v>0</v>
      </c>
      <c r="M30" s="273">
        <f>'Data 1'!I50-M24</f>
        <v>0</v>
      </c>
      <c r="N30" s="273">
        <f>'Data 1'!J50-N24</f>
        <v>0</v>
      </c>
      <c r="O30" s="273">
        <f>'Data 1'!K50-O24</f>
        <v>0</v>
      </c>
      <c r="P30" s="273">
        <f>'Data 1'!L50-P24</f>
        <v>0</v>
      </c>
      <c r="Q30" s="273">
        <f>'Data 1'!M50-Q24</f>
        <v>0</v>
      </c>
      <c r="R30" s="273">
        <f>'Data 1'!N50-R24</f>
        <v>0</v>
      </c>
      <c r="S30" s="273">
        <f>'Data 1'!O50-S24</f>
        <v>0</v>
      </c>
      <c r="T30" s="273">
        <f>'Data 1'!P50-T24</f>
        <v>0</v>
      </c>
      <c r="U30" s="273">
        <f>'Data 1'!Q50</f>
        <v>40.380000000000003</v>
      </c>
      <c r="V30" s="13"/>
      <c r="X30" s="137"/>
    </row>
    <row r="31" spans="1:28">
      <c r="H31" s="214"/>
      <c r="I31" s="214"/>
      <c r="J31" s="214"/>
      <c r="K31" s="214"/>
      <c r="L31" s="214"/>
      <c r="M31" s="214"/>
      <c r="N31" s="214"/>
      <c r="O31" s="214"/>
      <c r="P31" s="214"/>
      <c r="Q31" s="214"/>
      <c r="R31" s="214"/>
      <c r="S31" s="214"/>
      <c r="T31" s="214"/>
      <c r="U31" s="214"/>
      <c r="W31" s="168"/>
      <c r="X31" s="134"/>
    </row>
    <row r="32" spans="1:28">
      <c r="E32" s="115"/>
      <c r="F32" s="116"/>
      <c r="G32" s="117"/>
      <c r="H32" s="135"/>
      <c r="I32" s="135"/>
      <c r="J32" s="135"/>
      <c r="K32" s="135"/>
      <c r="L32" s="135"/>
      <c r="M32" s="135"/>
      <c r="N32" s="135"/>
      <c r="O32" s="135"/>
      <c r="P32" s="135"/>
      <c r="Q32" s="135"/>
      <c r="R32" s="135"/>
      <c r="S32" s="135"/>
      <c r="T32" s="136"/>
      <c r="U32" s="135"/>
      <c r="V32" s="165"/>
      <c r="W32" s="168"/>
    </row>
    <row r="33" spans="5:23">
      <c r="E33"/>
      <c r="F33"/>
      <c r="G33"/>
      <c r="H33"/>
      <c r="I33"/>
      <c r="J33"/>
      <c r="K33"/>
      <c r="L33"/>
      <c r="M33"/>
      <c r="N33"/>
      <c r="O33"/>
      <c r="P33"/>
      <c r="Q33"/>
      <c r="R33"/>
      <c r="S33"/>
      <c r="T33"/>
      <c r="U33"/>
      <c r="V33" s="58"/>
      <c r="W33" s="168"/>
    </row>
    <row r="34" spans="5:23">
      <c r="E34"/>
      <c r="F34"/>
      <c r="G34"/>
      <c r="H34"/>
      <c r="I34"/>
      <c r="J34"/>
      <c r="K34"/>
      <c r="L34"/>
      <c r="M34"/>
      <c r="N34"/>
      <c r="O34"/>
      <c r="P34"/>
      <c r="Q34"/>
      <c r="R34"/>
      <c r="S34"/>
      <c r="T34"/>
      <c r="U34"/>
      <c r="V34" s="219"/>
      <c r="W34" s="168"/>
    </row>
    <row r="35" spans="5:23">
      <c r="E35"/>
      <c r="F35"/>
      <c r="G35"/>
      <c r="H35"/>
      <c r="I35"/>
      <c r="J35"/>
      <c r="K35"/>
      <c r="L35"/>
      <c r="M35"/>
      <c r="N35"/>
      <c r="O35"/>
      <c r="P35"/>
      <c r="Q35"/>
      <c r="R35"/>
      <c r="S35"/>
      <c r="T35"/>
      <c r="U35"/>
      <c r="V35" s="220"/>
      <c r="W35" s="168"/>
    </row>
    <row r="36" spans="5:23">
      <c r="E36"/>
      <c r="F36"/>
      <c r="G36"/>
      <c r="H36"/>
      <c r="I36"/>
      <c r="J36"/>
      <c r="K36"/>
      <c r="L36"/>
      <c r="M36"/>
      <c r="N36"/>
      <c r="O36"/>
      <c r="P36"/>
      <c r="Q36"/>
      <c r="R36"/>
      <c r="S36"/>
      <c r="T36"/>
      <c r="U36"/>
    </row>
    <row r="37" spans="5:23">
      <c r="E37" s="168"/>
      <c r="F37" s="168"/>
      <c r="G37" s="168"/>
      <c r="H37" s="168"/>
      <c r="I37" s="168"/>
      <c r="J37" s="168"/>
      <c r="K37" s="168"/>
      <c r="L37" s="168"/>
      <c r="M37" s="168"/>
      <c r="N37" s="168"/>
      <c r="O37" s="168"/>
      <c r="P37" s="168"/>
      <c r="Q37" s="168"/>
      <c r="R37" s="168"/>
      <c r="S37" s="168"/>
      <c r="T37" s="168"/>
      <c r="U37" s="168"/>
    </row>
    <row r="38" spans="5:23">
      <c r="E38" s="168"/>
      <c r="F38" s="168"/>
      <c r="G38" s="168"/>
      <c r="H38" s="168"/>
      <c r="I38" s="168"/>
      <c r="J38" s="168"/>
      <c r="K38" s="168"/>
      <c r="L38" s="168"/>
      <c r="M38" s="168"/>
      <c r="N38" s="168"/>
      <c r="O38" s="168"/>
      <c r="P38" s="168"/>
      <c r="Q38" s="168"/>
      <c r="R38" s="168"/>
      <c r="S38" s="168"/>
      <c r="T38" s="168"/>
      <c r="U38" s="168"/>
    </row>
    <row r="39" spans="5:23">
      <c r="H39" s="214"/>
      <c r="I39" s="215"/>
      <c r="J39" s="215"/>
      <c r="K39" s="215"/>
      <c r="L39" s="215"/>
      <c r="M39" s="215"/>
      <c r="N39" s="215"/>
      <c r="O39" s="215"/>
      <c r="P39" s="215"/>
      <c r="Q39" s="215"/>
      <c r="R39" s="215"/>
      <c r="S39" s="215"/>
    </row>
    <row r="40" spans="5:23">
      <c r="H40" s="214"/>
      <c r="I40" s="215"/>
      <c r="J40" s="215"/>
      <c r="K40" s="215"/>
      <c r="L40" s="215"/>
      <c r="M40" s="215"/>
      <c r="N40" s="215"/>
      <c r="O40" s="215"/>
      <c r="P40" s="215"/>
      <c r="Q40" s="215"/>
      <c r="R40" s="215"/>
      <c r="S40" s="215"/>
    </row>
    <row r="41" spans="5:23">
      <c r="H41" s="214"/>
      <c r="I41" s="215"/>
      <c r="J41" s="215"/>
      <c r="K41" s="215"/>
      <c r="L41" s="215"/>
      <c r="M41" s="215"/>
      <c r="N41" s="215"/>
      <c r="O41" s="215"/>
      <c r="P41" s="215"/>
      <c r="Q41" s="215"/>
      <c r="R41" s="215"/>
      <c r="S41" s="215"/>
    </row>
    <row r="42" spans="5:23">
      <c r="H42" s="214"/>
      <c r="I42" s="215"/>
      <c r="J42" s="215"/>
      <c r="K42" s="215"/>
      <c r="L42" s="215"/>
      <c r="M42" s="215"/>
      <c r="N42" s="215"/>
      <c r="O42" s="215"/>
      <c r="P42" s="215"/>
      <c r="Q42" s="215"/>
      <c r="R42" s="215"/>
      <c r="S42" s="215"/>
    </row>
    <row r="43" spans="5:23">
      <c r="H43" s="214"/>
      <c r="I43" s="215"/>
      <c r="J43" s="215"/>
      <c r="K43" s="215"/>
      <c r="L43" s="215"/>
      <c r="M43" s="215"/>
      <c r="N43" s="215"/>
      <c r="O43" s="215"/>
      <c r="P43" s="215"/>
      <c r="Q43" s="215"/>
      <c r="R43" s="215"/>
      <c r="S43" s="215"/>
    </row>
    <row r="44" spans="5:23">
      <c r="H44" s="214"/>
      <c r="I44" s="215"/>
      <c r="J44" s="215"/>
      <c r="K44" s="215"/>
      <c r="L44" s="215"/>
      <c r="M44" s="215"/>
      <c r="N44" s="215"/>
      <c r="O44" s="215"/>
      <c r="P44" s="215"/>
      <c r="Q44" s="215"/>
      <c r="R44" s="215"/>
      <c r="S44" s="215"/>
    </row>
    <row r="45" spans="5:23">
      <c r="H45" s="216"/>
      <c r="I45" s="215"/>
      <c r="J45" s="215"/>
      <c r="K45" s="215"/>
      <c r="L45" s="215"/>
      <c r="M45" s="215"/>
      <c r="N45" s="215"/>
      <c r="O45" s="215"/>
      <c r="P45" s="215"/>
      <c r="Q45" s="215"/>
      <c r="R45" s="215"/>
      <c r="S45" s="217"/>
    </row>
    <row r="46" spans="5:23">
      <c r="H46" s="216"/>
      <c r="I46" s="216"/>
      <c r="J46" s="216"/>
      <c r="K46" s="216"/>
      <c r="L46" s="216"/>
      <c r="M46" s="216"/>
      <c r="N46" s="216"/>
      <c r="O46" s="216"/>
      <c r="P46" s="216"/>
      <c r="Q46" s="216"/>
      <c r="R46" s="216"/>
      <c r="S46" s="216"/>
    </row>
    <row r="47" spans="5:23">
      <c r="H47" s="216"/>
      <c r="I47" s="216"/>
      <c r="J47" s="216"/>
      <c r="K47" s="216"/>
      <c r="L47" s="216"/>
      <c r="M47" s="216"/>
      <c r="N47" s="216"/>
      <c r="O47" s="216"/>
      <c r="P47" s="216"/>
      <c r="Q47" s="216"/>
      <c r="R47" s="216"/>
      <c r="S47" s="216"/>
      <c r="T47" s="216"/>
    </row>
    <row r="48" spans="5:23">
      <c r="H48" s="216"/>
      <c r="I48" s="216"/>
      <c r="J48" s="216"/>
      <c r="K48" s="216"/>
      <c r="L48" s="216"/>
      <c r="M48" s="216"/>
      <c r="N48" s="216"/>
      <c r="O48" s="216"/>
      <c r="P48" s="216"/>
      <c r="Q48" s="216"/>
      <c r="R48" s="216"/>
      <c r="S48" s="216"/>
      <c r="T48" s="216"/>
    </row>
    <row r="49" spans="8:20">
      <c r="H49" s="216"/>
      <c r="I49" s="216"/>
      <c r="J49" s="216"/>
      <c r="K49" s="216"/>
      <c r="L49" s="216"/>
      <c r="M49" s="216"/>
      <c r="N49" s="216"/>
      <c r="O49" s="216"/>
      <c r="P49" s="216"/>
      <c r="Q49" s="216"/>
      <c r="R49" s="216"/>
      <c r="S49" s="216"/>
      <c r="T49" s="216"/>
    </row>
    <row r="50" spans="8:20">
      <c r="H50" s="216"/>
      <c r="I50" s="216"/>
      <c r="J50" s="216"/>
      <c r="K50" s="216"/>
      <c r="L50" s="216"/>
      <c r="M50" s="216"/>
      <c r="N50" s="216"/>
      <c r="O50" s="216"/>
      <c r="P50" s="216"/>
      <c r="Q50" s="216"/>
      <c r="R50" s="216"/>
      <c r="S50" s="216"/>
      <c r="T50" s="216"/>
    </row>
    <row r="51" spans="8:20">
      <c r="H51" s="216"/>
      <c r="I51" s="216"/>
      <c r="J51" s="216"/>
      <c r="K51" s="216"/>
      <c r="L51" s="216"/>
      <c r="M51" s="216"/>
      <c r="N51" s="216"/>
      <c r="O51" s="216"/>
      <c r="P51" s="216"/>
      <c r="Q51" s="216"/>
      <c r="R51" s="216"/>
      <c r="S51" s="216"/>
      <c r="T51" s="216"/>
    </row>
    <row r="69" spans="2:2">
      <c r="B69"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5">
    <mergeCell ref="E7:G7"/>
    <mergeCell ref="G2:V2"/>
    <mergeCell ref="G3:V3"/>
    <mergeCell ref="C7:C10"/>
    <mergeCell ref="C11:C14"/>
  </mergeCells>
  <phoneticPr fontId="0" type="noConversion"/>
  <hyperlinks>
    <hyperlink ref="C4" location="Indice!A1" display="Indice!A1" xr:uid="{00000000-0004-0000-0100-000000000000}"/>
  </hyperlinks>
  <printOptions horizontalCentered="1" verticalCentered="1"/>
  <pageMargins left="0.78740157480314965" right="0.78740157480314965" top="0.78740157480314965" bottom="0.98425196850393704" header="0" footer="0"/>
  <pageSetup paperSize="9" scale="93" orientation="landscape" horizontalDpi="300" verticalDpi="300"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sheetPr>
  <dimension ref="A1:T82"/>
  <sheetViews>
    <sheetView showGridLines="0" showRowColHeaders="0" showOutlineSymbols="0" topLeftCell="A2" workbookViewId="0">
      <selection activeCell="E3" sqref="E3:T3"/>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20" s="16" customFormat="1" ht="0.6" customHeight="1"/>
    <row r="2" spans="2:20" s="16" customFormat="1" ht="21" customHeight="1">
      <c r="E2" s="95" t="s">
        <v>78</v>
      </c>
    </row>
    <row r="3" spans="2:20" s="16" customFormat="1" ht="15" customHeight="1">
      <c r="E3" s="753" t="s">
        <v>339</v>
      </c>
      <c r="F3" s="753"/>
      <c r="G3" s="753"/>
      <c r="H3" s="753"/>
      <c r="I3" s="753"/>
      <c r="J3" s="753"/>
      <c r="K3" s="753"/>
      <c r="L3" s="753"/>
      <c r="M3" s="753"/>
      <c r="N3" s="753"/>
      <c r="O3" s="753"/>
      <c r="P3" s="753"/>
      <c r="Q3" s="753"/>
      <c r="R3" s="753"/>
      <c r="S3" s="753"/>
      <c r="T3" s="753"/>
    </row>
    <row r="4" spans="2:20" s="19" customFormat="1" ht="19.899999999999999" customHeight="1">
      <c r="B4" s="20"/>
      <c r="C4" s="21" t="str">
        <f>Indice!C4</f>
        <v>Mercados eléctricos</v>
      </c>
    </row>
    <row r="5" spans="2:20" s="19" customFormat="1" ht="12.6" customHeight="1">
      <c r="B5" s="20"/>
      <c r="C5" s="22"/>
    </row>
    <row r="6" spans="2:20" s="19" customFormat="1" ht="13.15" customHeight="1">
      <c r="B6" s="20"/>
      <c r="C6" s="25"/>
      <c r="D6" s="39"/>
      <c r="E6" s="39"/>
    </row>
    <row r="7" spans="2:20" s="19" customFormat="1" ht="12.75" customHeight="1">
      <c r="B7" s="20"/>
      <c r="C7" s="756" t="s">
        <v>290</v>
      </c>
      <c r="D7" s="39"/>
      <c r="E7" s="333"/>
    </row>
    <row r="8" spans="2:20" s="19" customFormat="1" ht="12.75" customHeight="1">
      <c r="B8" s="20"/>
      <c r="C8" s="756"/>
      <c r="D8" s="39"/>
      <c r="E8" s="333"/>
    </row>
    <row r="9" spans="2:20" s="19" customFormat="1" ht="12.75" customHeight="1">
      <c r="B9" s="20"/>
      <c r="C9" s="756"/>
      <c r="D9" s="39"/>
      <c r="E9" s="333"/>
    </row>
    <row r="10" spans="2:20" s="19" customFormat="1" ht="12.75" customHeight="1">
      <c r="B10" s="20"/>
      <c r="C10" s="756"/>
      <c r="D10" s="39"/>
      <c r="E10" s="333"/>
    </row>
    <row r="11" spans="2:20" s="19" customFormat="1" ht="12.75" customHeight="1">
      <c r="B11" s="20"/>
      <c r="C11" s="251" t="s">
        <v>82</v>
      </c>
      <c r="D11" s="39"/>
      <c r="E11" s="333"/>
    </row>
    <row r="12" spans="2:20" s="19" customFormat="1" ht="12.75" customHeight="1">
      <c r="B12" s="20"/>
      <c r="C12" s="287"/>
      <c r="D12" s="39"/>
      <c r="E12" s="333"/>
    </row>
    <row r="13" spans="2:20" s="19" customFormat="1" ht="12.75" customHeight="1">
      <c r="B13" s="20"/>
      <c r="C13" s="25"/>
      <c r="D13" s="39"/>
      <c r="E13" s="333"/>
    </row>
    <row r="14" spans="2:20" s="19" customFormat="1" ht="12.75" customHeight="1">
      <c r="B14" s="20"/>
      <c r="C14" s="25"/>
      <c r="D14" s="39"/>
      <c r="E14" s="333"/>
    </row>
    <row r="15" spans="2:20" s="19" customFormat="1" ht="12.75" customHeight="1">
      <c r="B15" s="20"/>
      <c r="C15" s="25"/>
      <c r="D15" s="39"/>
      <c r="E15" s="333"/>
    </row>
    <row r="16" spans="2:20" s="19" customFormat="1" ht="12.75" customHeight="1">
      <c r="B16" s="20"/>
      <c r="C16" s="25"/>
      <c r="D16" s="39"/>
      <c r="E16" s="333"/>
    </row>
    <row r="17" spans="2:8" s="19" customFormat="1" ht="12.75" customHeight="1">
      <c r="B17" s="20"/>
      <c r="C17" s="25"/>
      <c r="D17" s="39"/>
      <c r="E17" s="333"/>
    </row>
    <row r="18" spans="2:8" s="19" customFormat="1" ht="12.75" customHeight="1">
      <c r="B18" s="20"/>
      <c r="C18" s="25"/>
      <c r="D18" s="39"/>
      <c r="E18" s="333"/>
    </row>
    <row r="19" spans="2:8" s="19" customFormat="1" ht="12.75" customHeight="1">
      <c r="B19" s="20"/>
      <c r="C19" s="25"/>
      <c r="D19" s="39"/>
      <c r="E19" s="333"/>
    </row>
    <row r="20" spans="2:8" s="19" customFormat="1" ht="12.75" customHeight="1">
      <c r="B20" s="20"/>
      <c r="C20" s="25"/>
      <c r="D20" s="39"/>
      <c r="E20" s="333"/>
    </row>
    <row r="21" spans="2:8" s="19" customFormat="1" ht="12.75" customHeight="1">
      <c r="B21" s="20"/>
      <c r="C21" s="25"/>
      <c r="D21" s="39"/>
      <c r="E21" s="333"/>
    </row>
    <row r="22" spans="2:8">
      <c r="E22" s="333"/>
      <c r="F22" s="19"/>
      <c r="G22" s="19"/>
      <c r="H22" s="19"/>
    </row>
    <row r="23" spans="2:8">
      <c r="E23" s="333"/>
      <c r="F23" s="19"/>
      <c r="G23" s="19"/>
      <c r="H23" s="19"/>
    </row>
    <row r="24" spans="2:8">
      <c r="E24" s="333"/>
      <c r="F24" s="19"/>
      <c r="G24" s="19"/>
      <c r="H24" s="19"/>
    </row>
    <row r="25" spans="2:8">
      <c r="E25" s="40"/>
      <c r="F25" s="19"/>
      <c r="G25" s="19"/>
      <c r="H25" s="19"/>
    </row>
    <row r="26" spans="2:8">
      <c r="E26" s="40"/>
    </row>
    <row r="27" spans="2:8">
      <c r="E27" s="40"/>
    </row>
    <row r="28" spans="2:8">
      <c r="E28" s="40"/>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2">
    <mergeCell ref="C7:C10"/>
    <mergeCell ref="E3:T3"/>
  </mergeCells>
  <phoneticPr fontId="0" type="noConversion"/>
  <hyperlinks>
    <hyperlink ref="C4" location="Indice!A1" display="Indice!A1" xr:uid="{00000000-0004-0000-02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pageSetUpPr autoPageBreaks="0"/>
  </sheetPr>
  <dimension ref="A1:F82"/>
  <sheetViews>
    <sheetView showGridLines="0" showRowColHeaders="0" showOutlineSymbols="0" topLeftCell="A2" zoomScaleNormal="100" workbookViewId="0">
      <selection activeCell="E27" sqref="E27"/>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7" t="s">
        <v>273</v>
      </c>
      <c r="D7" s="39"/>
      <c r="E7" s="333"/>
    </row>
    <row r="8" spans="2:5" s="19" customFormat="1" ht="12.75" customHeight="1">
      <c r="B8" s="20"/>
      <c r="C8" s="757"/>
      <c r="D8" s="39"/>
      <c r="E8" s="333"/>
    </row>
    <row r="9" spans="2:5" s="19" customFormat="1" ht="12.75" customHeight="1">
      <c r="B9" s="20"/>
      <c r="C9" s="757"/>
      <c r="D9" s="39"/>
      <c r="E9" s="333"/>
    </row>
    <row r="10" spans="2:5" s="19" customFormat="1" ht="12.75" customHeight="1">
      <c r="B10" s="20"/>
      <c r="C10" s="757" t="s">
        <v>82</v>
      </c>
      <c r="D10" s="39"/>
      <c r="E10" s="333"/>
    </row>
    <row r="11" spans="2:5" s="19" customFormat="1" ht="12.75" customHeight="1">
      <c r="B11" s="20"/>
      <c r="C11" s="757"/>
      <c r="D11" s="39"/>
      <c r="E11" s="288"/>
    </row>
    <row r="12" spans="2:5" s="19" customFormat="1" ht="12.75" customHeight="1">
      <c r="B12" s="20"/>
      <c r="C12" s="757"/>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25" spans="2:5" ht="16.149999999999999" customHeight="1">
      <c r="E25" s="142" t="s">
        <v>292</v>
      </c>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2">
    <mergeCell ref="C7:C9"/>
    <mergeCell ref="C10:C12"/>
  </mergeCells>
  <phoneticPr fontId="0" type="noConversion"/>
  <hyperlinks>
    <hyperlink ref="C4" location="Indice!A1" display="Indice!A1" xr:uid="{00000000-0004-0000-03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6">
    <pageSetUpPr autoPageBreaks="0"/>
  </sheetPr>
  <dimension ref="A1:F82"/>
  <sheetViews>
    <sheetView showGridLines="0" showRowColHeaders="0" showOutlineSymbols="0" topLeftCell="A2" workbookViewId="0">
      <selection activeCell="E26" sqref="E26"/>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68.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4" t="s">
        <v>247</v>
      </c>
      <c r="D7" s="39"/>
      <c r="E7" s="333"/>
    </row>
    <row r="8" spans="2:5" s="19" customFormat="1" ht="12.75" customHeight="1">
      <c r="B8" s="20"/>
      <c r="C8" s="754"/>
      <c r="D8" s="39"/>
      <c r="E8" s="333"/>
    </row>
    <row r="9" spans="2:5" s="19" customFormat="1" ht="12.75" customHeight="1">
      <c r="B9" s="20"/>
      <c r="C9" s="754"/>
      <c r="D9" s="39"/>
      <c r="E9" s="333"/>
    </row>
    <row r="10" spans="2:5" s="19" customFormat="1" ht="12.75" customHeight="1">
      <c r="B10" s="20"/>
      <c r="C10" s="287"/>
      <c r="D10" s="39"/>
      <c r="E10" s="333"/>
    </row>
    <row r="11" spans="2:5" s="19" customFormat="1" ht="12.75" customHeight="1">
      <c r="B11" s="20"/>
      <c r="C11" s="287"/>
      <c r="D11" s="39"/>
      <c r="E11" s="288"/>
    </row>
    <row r="12" spans="2:5" s="19" customFormat="1" ht="12.75" customHeight="1">
      <c r="B12" s="20"/>
      <c r="C12" s="287"/>
      <c r="D12" s="39"/>
      <c r="E12" s="288"/>
    </row>
    <row r="13" spans="2:5" s="19" customFormat="1" ht="12.75" customHeight="1">
      <c r="B13" s="20"/>
      <c r="D13" s="39"/>
      <c r="E13" s="288"/>
    </row>
    <row r="14" spans="2:5" s="19" customFormat="1" ht="12.75" customHeight="1">
      <c r="B14" s="20"/>
      <c r="D14" s="39"/>
      <c r="E14" s="288"/>
    </row>
    <row r="15" spans="2:5" s="19" customFormat="1" ht="12.75" customHeight="1">
      <c r="B15" s="20"/>
      <c r="D15" s="39"/>
      <c r="E15" s="288"/>
    </row>
    <row r="16" spans="2:5" s="19" customFormat="1" ht="12.75" customHeight="1">
      <c r="B16" s="20"/>
      <c r="D16" s="39"/>
      <c r="E16" s="288"/>
    </row>
    <row r="17" spans="1:6" s="19" customFormat="1" ht="12.75" customHeight="1">
      <c r="B17" s="20"/>
      <c r="D17" s="39"/>
      <c r="E17" s="288"/>
    </row>
    <row r="18" spans="1:6" s="19" customFormat="1" ht="12.75" customHeight="1">
      <c r="B18" s="20"/>
      <c r="D18" s="39"/>
      <c r="E18" s="288"/>
    </row>
    <row r="19" spans="1:6" s="19" customFormat="1" ht="12.75" customHeight="1">
      <c r="B19" s="20"/>
      <c r="C19" s="25"/>
      <c r="D19" s="39"/>
      <c r="E19" s="288"/>
    </row>
    <row r="20" spans="1:6" s="19" customFormat="1" ht="12.75" customHeight="1">
      <c r="B20" s="20"/>
      <c r="C20" s="25"/>
      <c r="D20" s="39"/>
      <c r="E20" s="288"/>
    </row>
    <row r="21" spans="1:6" s="19" customFormat="1" ht="12.75" customHeight="1">
      <c r="B21" s="20"/>
      <c r="C21" s="25"/>
      <c r="D21" s="39"/>
      <c r="E21" s="288"/>
    </row>
    <row r="22" spans="1:6">
      <c r="E22" s="288"/>
    </row>
    <row r="23" spans="1:6">
      <c r="E23" s="288"/>
    </row>
    <row r="24" spans="1:6">
      <c r="E24" s="288"/>
    </row>
    <row r="25" spans="1:6" s="168" customFormat="1">
      <c r="A25" s="16"/>
      <c r="B25" s="16"/>
      <c r="C25" s="16"/>
      <c r="D25" s="16"/>
      <c r="E25" s="39"/>
      <c r="F25" s="42"/>
    </row>
    <row r="82" spans="2:2">
      <c r="B82" s="96"/>
    </row>
  </sheetData>
  <mergeCells count="1">
    <mergeCell ref="C7:C9"/>
  </mergeCells>
  <phoneticPr fontId="0" type="noConversion"/>
  <hyperlinks>
    <hyperlink ref="C4" location="Indice!A1" display="Indice!A1" xr:uid="{00000000-0004-0000-04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7">
    <pageSetUpPr autoPageBreaks="0"/>
  </sheetPr>
  <dimension ref="A1:F82"/>
  <sheetViews>
    <sheetView showGridLines="0" showRowColHeaders="0" showOutlineSymbols="0" topLeftCell="A2"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6" t="s">
        <v>274</v>
      </c>
      <c r="D7" s="39"/>
      <c r="E7" s="333"/>
    </row>
    <row r="8" spans="2:5" s="19" customFormat="1" ht="12.75" customHeight="1">
      <c r="B8" s="20"/>
      <c r="C8" s="756"/>
      <c r="D8" s="39"/>
      <c r="E8" s="333"/>
    </row>
    <row r="9" spans="2:5" s="19" customFormat="1" ht="12.75" customHeight="1">
      <c r="B9" s="20"/>
      <c r="C9" s="756"/>
      <c r="D9" s="39"/>
      <c r="E9" s="333"/>
    </row>
    <row r="10" spans="2:5" s="19" customFormat="1" ht="12.75" customHeight="1">
      <c r="B10" s="20"/>
      <c r="C10" s="756"/>
      <c r="D10" s="39"/>
      <c r="E10" s="333"/>
    </row>
    <row r="11" spans="2:5" s="19" customFormat="1" ht="12.75" customHeight="1">
      <c r="B11" s="20"/>
      <c r="C11" s="756"/>
      <c r="D11" s="39"/>
      <c r="E11" s="288"/>
    </row>
    <row r="12" spans="2:5" s="19" customFormat="1" ht="12.75" customHeight="1">
      <c r="B12" s="20"/>
      <c r="C12" s="287" t="s">
        <v>278</v>
      </c>
      <c r="D12" s="39"/>
      <c r="E12" s="288"/>
    </row>
    <row r="13" spans="2:5" s="19" customFormat="1" ht="12.75" customHeight="1">
      <c r="B13" s="20"/>
      <c r="C13" s="287"/>
      <c r="D13" s="39"/>
      <c r="E13" s="288"/>
    </row>
    <row r="14" spans="2:5" s="19" customFormat="1" ht="12.75" customHeight="1">
      <c r="B14" s="20"/>
      <c r="C14" s="287"/>
      <c r="D14" s="39"/>
      <c r="E14" s="288"/>
    </row>
    <row r="15" spans="2:5" s="19" customFormat="1" ht="12.75" customHeight="1">
      <c r="B15" s="20"/>
      <c r="D15" s="39"/>
      <c r="E15" s="288"/>
    </row>
    <row r="16" spans="2:5" s="19" customFormat="1" ht="12.75" customHeight="1">
      <c r="B16" s="20"/>
      <c r="D16" s="39"/>
      <c r="E16" s="288"/>
    </row>
    <row r="17" spans="1:6" s="19" customFormat="1" ht="12.75" customHeight="1">
      <c r="B17" s="20"/>
      <c r="D17" s="39"/>
      <c r="E17" s="288"/>
    </row>
    <row r="18" spans="1:6" s="19" customFormat="1" ht="12.75" customHeight="1">
      <c r="B18" s="20"/>
      <c r="D18" s="39"/>
      <c r="E18" s="288"/>
    </row>
    <row r="19" spans="1:6" s="19" customFormat="1" ht="12.75" customHeight="1">
      <c r="B19" s="20"/>
      <c r="C19" s="25"/>
      <c r="D19" s="39"/>
      <c r="E19" s="288"/>
    </row>
    <row r="20" spans="1:6" s="19" customFormat="1" ht="12.75" customHeight="1">
      <c r="B20" s="20"/>
      <c r="C20" s="25"/>
      <c r="D20" s="39"/>
      <c r="E20" s="288"/>
    </row>
    <row r="21" spans="1:6" s="19" customFormat="1" ht="12.75" customHeight="1">
      <c r="B21" s="20"/>
      <c r="C21" s="25"/>
      <c r="D21" s="39"/>
      <c r="E21" s="288"/>
    </row>
    <row r="22" spans="1:6">
      <c r="E22" s="288"/>
    </row>
    <row r="23" spans="1:6">
      <c r="E23" s="288"/>
    </row>
    <row r="24" spans="1:6">
      <c r="E24" s="288"/>
    </row>
    <row r="25" spans="1:6" s="168" customFormat="1">
      <c r="A25" s="16"/>
      <c r="B25" s="16"/>
      <c r="C25" s="16"/>
      <c r="D25" s="16"/>
      <c r="E25" s="39"/>
      <c r="F25" s="42"/>
    </row>
    <row r="82" spans="2:2">
      <c r="B82" s="96"/>
    </row>
  </sheetData>
  <mergeCells count="1">
    <mergeCell ref="C7:C11"/>
  </mergeCells>
  <hyperlinks>
    <hyperlink ref="C4" location="Indice!A1" display="Indice!A1" xr:uid="{00000000-0004-0000-05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4">
    <pageSetUpPr autoPageBreaks="0"/>
  </sheetPr>
  <dimension ref="A1:R82"/>
  <sheetViews>
    <sheetView showGridLines="0" showRowColHeaders="0" showOutlineSymbols="0" topLeftCell="A2" zoomScaleNormal="100" workbookViewId="0">
      <selection activeCell="K12" sqref="K12"/>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8.7109375" style="13" bestFit="1" customWidth="1"/>
    <col min="6" max="7" width="13.42578125" style="13" customWidth="1"/>
    <col min="8" max="8" width="13.42578125" style="218" customWidth="1"/>
    <col min="9" max="9" width="13" style="13" customWidth="1"/>
    <col min="10" max="10" width="2.140625" style="13" customWidth="1"/>
    <col min="11" max="11" width="6.85546875" style="13" customWidth="1"/>
    <col min="12" max="18" width="5.42578125" style="13" customWidth="1"/>
    <col min="19" max="19" width="6.85546875" style="13" customWidth="1"/>
    <col min="20" max="16384" width="11.42578125" style="13"/>
  </cols>
  <sheetData>
    <row r="1" spans="1:18" s="16" customFormat="1" ht="0.6" customHeight="1"/>
    <row r="2" spans="1:18" s="16" customFormat="1" ht="21" customHeight="1">
      <c r="E2" s="752" t="s">
        <v>78</v>
      </c>
      <c r="F2" s="752"/>
      <c r="G2" s="752"/>
      <c r="H2" s="752"/>
      <c r="I2" s="752"/>
      <c r="Q2" s="45"/>
    </row>
    <row r="3" spans="1:18" s="16" customFormat="1" ht="15" customHeight="1">
      <c r="E3" s="753" t="s">
        <v>339</v>
      </c>
      <c r="F3" s="753"/>
      <c r="G3" s="753"/>
      <c r="H3" s="753"/>
      <c r="I3" s="753"/>
      <c r="Q3" s="45"/>
    </row>
    <row r="4" spans="1:18" s="19" customFormat="1" ht="19.899999999999999" customHeight="1">
      <c r="B4" s="20"/>
      <c r="C4" s="21" t="str">
        <f>Indice!C4</f>
        <v>Mercados eléctricos</v>
      </c>
    </row>
    <row r="5" spans="1:18" s="19" customFormat="1" ht="12.6" customHeight="1">
      <c r="B5" s="20"/>
      <c r="C5" s="22"/>
    </row>
    <row r="6" spans="1:18" s="19" customFormat="1" ht="13.15" customHeight="1">
      <c r="B6" s="20"/>
      <c r="C6" s="25"/>
      <c r="D6" s="39"/>
      <c r="E6" s="39"/>
    </row>
    <row r="7" spans="1:18" s="12" customFormat="1" ht="12.75" customHeight="1">
      <c r="A7" s="19"/>
      <c r="B7" s="20"/>
      <c r="C7" s="755" t="s">
        <v>315</v>
      </c>
      <c r="D7" s="39"/>
      <c r="E7" s="9"/>
      <c r="F7" s="50" t="s">
        <v>189</v>
      </c>
      <c r="G7" s="51"/>
      <c r="H7" s="51" t="s">
        <v>81</v>
      </c>
      <c r="I7" s="51"/>
      <c r="K7" s="758"/>
      <c r="L7" s="758"/>
    </row>
    <row r="8" spans="1:18" s="12" customFormat="1" ht="12.75" customHeight="1">
      <c r="A8" s="19"/>
      <c r="B8" s="20"/>
      <c r="C8" s="755"/>
      <c r="D8" s="39"/>
      <c r="E8" s="53"/>
      <c r="F8" s="51" t="s">
        <v>48</v>
      </c>
      <c r="G8" s="51" t="s">
        <v>69</v>
      </c>
      <c r="H8" s="51" t="s">
        <v>66</v>
      </c>
      <c r="I8" s="52" t="s">
        <v>67</v>
      </c>
      <c r="K8" s="56"/>
      <c r="L8" s="56"/>
    </row>
    <row r="9" spans="1:18" s="12" customFormat="1" ht="12.75" customHeight="1">
      <c r="A9" s="19"/>
      <c r="B9" s="20"/>
      <c r="C9" s="755"/>
      <c r="D9" s="39"/>
      <c r="E9" s="336" t="s">
        <v>51</v>
      </c>
      <c r="F9" s="337">
        <v>15015</v>
      </c>
      <c r="G9" s="338">
        <v>14</v>
      </c>
      <c r="H9" s="338">
        <v>41.1</v>
      </c>
      <c r="I9" s="339">
        <v>62.48</v>
      </c>
      <c r="K9" s="73"/>
      <c r="L9" s="74"/>
      <c r="M9" s="86"/>
      <c r="N9" s="73"/>
      <c r="O9" s="238"/>
      <c r="P9" s="238"/>
      <c r="Q9" s="238"/>
      <c r="R9" s="238"/>
    </row>
    <row r="10" spans="1:18" s="12" customFormat="1" ht="12.75" customHeight="1">
      <c r="A10" s="19"/>
      <c r="B10" s="20"/>
      <c r="C10" s="755"/>
      <c r="D10" s="39"/>
      <c r="E10" s="336" t="s">
        <v>52</v>
      </c>
      <c r="F10" s="337">
        <v>13451</v>
      </c>
      <c r="G10" s="338">
        <v>5.0999999999999996</v>
      </c>
      <c r="H10" s="338">
        <v>35.869999999999997</v>
      </c>
      <c r="I10" s="339">
        <v>50.77</v>
      </c>
      <c r="K10" s="73"/>
      <c r="L10" s="74"/>
      <c r="M10" s="86"/>
      <c r="N10" s="73"/>
      <c r="O10" s="238"/>
      <c r="P10" s="238"/>
      <c r="Q10" s="238"/>
      <c r="R10" s="238"/>
    </row>
    <row r="11" spans="1:18" s="12" customFormat="1" ht="12.75" customHeight="1">
      <c r="A11" s="19"/>
      <c r="B11" s="20"/>
      <c r="C11" s="56"/>
      <c r="D11" s="39"/>
      <c r="E11" s="336" t="s">
        <v>53</v>
      </c>
      <c r="F11" s="337">
        <v>16444</v>
      </c>
      <c r="G11" s="338">
        <v>5.64</v>
      </c>
      <c r="H11" s="338">
        <v>27.74</v>
      </c>
      <c r="I11" s="339">
        <v>48.28</v>
      </c>
      <c r="K11" s="73"/>
      <c r="L11" s="74"/>
      <c r="M11" s="86"/>
      <c r="N11" s="73"/>
      <c r="O11" s="238"/>
      <c r="P11" s="238"/>
      <c r="Q11" s="238"/>
      <c r="R11" s="238"/>
    </row>
    <row r="12" spans="1:18" s="12" customFormat="1" ht="12.75" customHeight="1">
      <c r="A12" s="19"/>
      <c r="B12" s="20"/>
      <c r="D12" s="39"/>
      <c r="E12" s="336" t="s">
        <v>54</v>
      </c>
      <c r="F12" s="337">
        <v>12196</v>
      </c>
      <c r="G12" s="338">
        <v>1.95</v>
      </c>
      <c r="H12" s="338">
        <v>17.649999999999999</v>
      </c>
      <c r="I12" s="339">
        <v>31.01</v>
      </c>
      <c r="K12" s="73"/>
      <c r="L12" s="74"/>
      <c r="M12" s="86"/>
      <c r="N12" s="73"/>
      <c r="O12" s="238"/>
      <c r="P12" s="238"/>
      <c r="Q12" s="238"/>
      <c r="R12" s="238"/>
    </row>
    <row r="13" spans="1:18" s="12" customFormat="1" ht="12.75" customHeight="1">
      <c r="A13" s="19"/>
      <c r="B13" s="20"/>
      <c r="C13" s="56"/>
      <c r="D13" s="39"/>
      <c r="E13" s="336" t="s">
        <v>55</v>
      </c>
      <c r="F13" s="337">
        <v>12488</v>
      </c>
      <c r="G13" s="338">
        <v>1.02</v>
      </c>
      <c r="H13" s="338">
        <v>21.25</v>
      </c>
      <c r="I13" s="339">
        <v>36.19</v>
      </c>
      <c r="K13" s="73"/>
      <c r="L13" s="74"/>
      <c r="M13" s="86"/>
      <c r="N13" s="73"/>
      <c r="O13" s="238"/>
      <c r="P13" s="238"/>
      <c r="Q13" s="238"/>
      <c r="R13" s="238"/>
    </row>
    <row r="14" spans="1:18" s="12" customFormat="1" ht="12.75" customHeight="1">
      <c r="A14" s="19"/>
      <c r="B14" s="20"/>
      <c r="C14" s="121"/>
      <c r="D14" s="39"/>
      <c r="E14" s="336" t="s">
        <v>56</v>
      </c>
      <c r="F14" s="337">
        <v>13541</v>
      </c>
      <c r="G14" s="338">
        <v>10.64</v>
      </c>
      <c r="H14" s="338">
        <v>30.62</v>
      </c>
      <c r="I14" s="339">
        <v>42.09</v>
      </c>
      <c r="K14" s="73"/>
      <c r="L14" s="74"/>
      <c r="M14" s="86"/>
      <c r="N14" s="73"/>
      <c r="O14" s="238"/>
      <c r="P14" s="238"/>
      <c r="Q14" s="238"/>
      <c r="R14" s="238"/>
    </row>
    <row r="15" spans="1:18" s="12" customFormat="1" ht="12.75" customHeight="1">
      <c r="A15" s="19"/>
      <c r="B15" s="20"/>
      <c r="C15" s="44"/>
      <c r="D15" s="39"/>
      <c r="E15" s="336" t="s">
        <v>57</v>
      </c>
      <c r="F15" s="337">
        <v>15601</v>
      </c>
      <c r="G15" s="338">
        <v>18.5</v>
      </c>
      <c r="H15" s="338">
        <v>34.64</v>
      </c>
      <c r="I15" s="339">
        <v>46.15</v>
      </c>
      <c r="K15" s="73"/>
      <c r="L15" s="74"/>
      <c r="M15" s="86"/>
      <c r="N15" s="73"/>
      <c r="O15" s="238"/>
      <c r="P15" s="238"/>
      <c r="Q15" s="238"/>
      <c r="R15" s="238"/>
    </row>
    <row r="16" spans="1:18" s="12" customFormat="1" ht="12.75" customHeight="1">
      <c r="A16" s="16"/>
      <c r="B16" s="16"/>
      <c r="C16" s="16"/>
      <c r="D16" s="16"/>
      <c r="E16" s="336" t="s">
        <v>58</v>
      </c>
      <c r="F16" s="337">
        <v>14490</v>
      </c>
      <c r="G16" s="338">
        <v>20</v>
      </c>
      <c r="H16" s="338">
        <v>36.200000000000003</v>
      </c>
      <c r="I16" s="339">
        <v>55.69</v>
      </c>
      <c r="K16" s="73"/>
      <c r="L16" s="74"/>
      <c r="M16" s="86"/>
      <c r="N16" s="73"/>
      <c r="O16" s="238"/>
      <c r="P16" s="238"/>
      <c r="Q16" s="238"/>
      <c r="R16" s="238"/>
    </row>
    <row r="17" spans="1:18" s="12" customFormat="1" ht="12.75" customHeight="1">
      <c r="A17" s="16"/>
      <c r="B17" s="16"/>
      <c r="C17" s="16"/>
      <c r="D17" s="16"/>
      <c r="E17" s="336" t="s">
        <v>59</v>
      </c>
      <c r="F17" s="337">
        <v>14229</v>
      </c>
      <c r="G17" s="338">
        <v>12</v>
      </c>
      <c r="H17" s="338">
        <v>41.96</v>
      </c>
      <c r="I17" s="339">
        <v>61.14</v>
      </c>
      <c r="K17" s="73"/>
      <c r="L17" s="74"/>
      <c r="M17" s="86"/>
      <c r="N17" s="73"/>
      <c r="O17" s="238"/>
      <c r="P17" s="238"/>
      <c r="Q17" s="238"/>
      <c r="R17" s="238"/>
    </row>
    <row r="18" spans="1:18" s="12" customFormat="1" ht="12.75" customHeight="1">
      <c r="A18" s="16"/>
      <c r="B18" s="16"/>
      <c r="C18" s="16"/>
      <c r="D18" s="16"/>
      <c r="E18" s="336" t="s">
        <v>60</v>
      </c>
      <c r="F18" s="337">
        <v>13770</v>
      </c>
      <c r="G18" s="338">
        <v>1.95</v>
      </c>
      <c r="H18" s="338">
        <v>36.56</v>
      </c>
      <c r="I18" s="339">
        <v>59.3</v>
      </c>
      <c r="K18" s="73"/>
      <c r="L18" s="74"/>
      <c r="M18" s="86"/>
      <c r="N18" s="73"/>
      <c r="O18" s="238"/>
      <c r="P18" s="238"/>
      <c r="Q18" s="238"/>
      <c r="R18" s="238"/>
    </row>
    <row r="19" spans="1:18" s="12" customFormat="1" ht="12.75" customHeight="1">
      <c r="A19" s="16"/>
      <c r="B19" s="16"/>
      <c r="C19" s="16"/>
      <c r="D19" s="16"/>
      <c r="E19" s="336" t="s">
        <v>61</v>
      </c>
      <c r="F19" s="337">
        <v>13410</v>
      </c>
      <c r="G19" s="338">
        <v>8</v>
      </c>
      <c r="H19" s="338">
        <v>41.94</v>
      </c>
      <c r="I19" s="339">
        <v>62.38</v>
      </c>
      <c r="K19" s="73"/>
      <c r="L19" s="74"/>
      <c r="M19" s="86"/>
      <c r="N19" s="73"/>
      <c r="O19" s="238"/>
      <c r="P19" s="238"/>
      <c r="Q19" s="238"/>
      <c r="R19" s="238"/>
    </row>
    <row r="20" spans="1:18" ht="12.75" customHeight="1">
      <c r="E20" s="340" t="s">
        <v>62</v>
      </c>
      <c r="F20" s="341">
        <v>14596</v>
      </c>
      <c r="G20" s="338">
        <v>1.95</v>
      </c>
      <c r="H20" s="338">
        <v>41.97</v>
      </c>
      <c r="I20" s="339">
        <v>68.900000000000006</v>
      </c>
      <c r="K20" s="73"/>
      <c r="L20" s="74"/>
      <c r="M20" s="239"/>
      <c r="N20" s="73"/>
      <c r="O20" s="238"/>
      <c r="P20" s="238"/>
      <c r="Q20" s="238"/>
      <c r="R20" s="238"/>
    </row>
    <row r="21" spans="1:18" ht="16.5" customHeight="1">
      <c r="E21" s="342" t="s">
        <v>176</v>
      </c>
      <c r="F21" s="343">
        <f>SUM(F9:F20)</f>
        <v>169231</v>
      </c>
      <c r="G21" s="344">
        <f>MIN(G9:G20)</f>
        <v>1.02</v>
      </c>
      <c r="H21" s="344">
        <v>33.96</v>
      </c>
      <c r="I21" s="344">
        <f>MAX(I9:I20)</f>
        <v>68.900000000000006</v>
      </c>
      <c r="K21" s="226"/>
      <c r="L21" s="267"/>
      <c r="M21" s="239"/>
      <c r="N21" s="239"/>
      <c r="O21" s="238"/>
      <c r="P21" s="238"/>
      <c r="Q21" s="238"/>
      <c r="R21" s="238"/>
    </row>
    <row r="22" spans="1:18" ht="16.149999999999999" customHeight="1">
      <c r="E22" s="759" t="s">
        <v>122</v>
      </c>
      <c r="F22" s="759"/>
      <c r="G22" s="759"/>
      <c r="H22" s="759"/>
      <c r="I22" s="759"/>
      <c r="K22" s="240"/>
      <c r="L22" s="240"/>
    </row>
    <row r="23" spans="1:18">
      <c r="G23" s="236"/>
      <c r="H23" s="237"/>
      <c r="I23" s="236"/>
    </row>
    <row r="24" spans="1:18">
      <c r="E24" s="236"/>
      <c r="F24" s="236"/>
      <c r="G24" s="236"/>
      <c r="I24" s="236"/>
    </row>
    <row r="25" spans="1:18">
      <c r="E25" s="7"/>
      <c r="F25" s="7"/>
      <c r="H25" s="7"/>
      <c r="I25" s="7"/>
    </row>
    <row r="26" spans="1:18">
      <c r="E26" s="7"/>
      <c r="F26" s="7"/>
      <c r="G26" s="7"/>
      <c r="H26" s="7"/>
      <c r="I26" s="7"/>
    </row>
    <row r="27" spans="1:18">
      <c r="E27" s="7"/>
      <c r="F27" s="7"/>
      <c r="G27" s="7"/>
      <c r="H27" s="7"/>
      <c r="I27" s="7"/>
    </row>
    <row r="28" spans="1:18">
      <c r="E28" s="7"/>
      <c r="F28" s="7"/>
      <c r="G28" s="7"/>
      <c r="H28" s="7"/>
      <c r="I28" s="7"/>
    </row>
    <row r="29" spans="1:18">
      <c r="E29" s="7"/>
      <c r="F29" s="7"/>
      <c r="G29" s="7"/>
      <c r="H29" s="7"/>
      <c r="I29" s="7"/>
    </row>
    <row r="30" spans="1:18">
      <c r="E30" s="7"/>
      <c r="F30" s="7"/>
      <c r="G30" s="7"/>
      <c r="H30" s="7"/>
      <c r="I30" s="7"/>
    </row>
    <row r="31" spans="1:18">
      <c r="E31" s="7"/>
      <c r="F31" s="7"/>
      <c r="G31" s="7"/>
      <c r="H31" s="7"/>
      <c r="I31" s="7"/>
    </row>
    <row r="32" spans="1:18">
      <c r="E32" s="7"/>
      <c r="F32" s="7"/>
      <c r="G32" s="7"/>
      <c r="H32" s="7"/>
      <c r="I32" s="7"/>
    </row>
    <row r="33" spans="5:9">
      <c r="E33" s="7"/>
      <c r="F33" s="7"/>
      <c r="G33" s="111"/>
      <c r="H33" s="111"/>
      <c r="I33" s="111"/>
    </row>
    <row r="34" spans="5:9">
      <c r="E34" s="7"/>
      <c r="F34" s="7"/>
      <c r="G34" s="111"/>
      <c r="H34" s="111"/>
      <c r="I34" s="111"/>
    </row>
    <row r="35" spans="5:9">
      <c r="E35" s="7"/>
      <c r="F35" s="7"/>
      <c r="G35" s="111"/>
      <c r="H35" s="111"/>
      <c r="I35" s="111"/>
    </row>
    <row r="36" spans="5:9">
      <c r="E36" s="7"/>
      <c r="F36" s="7"/>
      <c r="G36" s="111"/>
      <c r="H36" s="111"/>
      <c r="I36" s="111"/>
    </row>
    <row r="37" spans="5:9">
      <c r="E37" s="7"/>
      <c r="F37" s="7"/>
      <c r="G37" s="111"/>
      <c r="H37" s="111"/>
      <c r="I37" s="111"/>
    </row>
    <row r="38" spans="5:9">
      <c r="E38" s="7"/>
      <c r="F38" s="7"/>
      <c r="G38" s="111"/>
      <c r="H38" s="111"/>
      <c r="I38" s="111"/>
    </row>
    <row r="39" spans="5:9">
      <c r="E39" s="7"/>
      <c r="F39" s="7"/>
      <c r="G39" s="111"/>
      <c r="H39" s="111"/>
      <c r="I39" s="111"/>
    </row>
    <row r="40" spans="5:9">
      <c r="E40" s="236"/>
      <c r="F40" s="236"/>
      <c r="G40" s="241"/>
      <c r="H40" s="241"/>
      <c r="I40" s="241"/>
    </row>
    <row r="41" spans="5:9">
      <c r="E41" s="236"/>
      <c r="F41" s="236"/>
      <c r="G41" s="241"/>
      <c r="H41" s="241"/>
      <c r="I41" s="241"/>
    </row>
    <row r="42" spans="5:9">
      <c r="G42" s="241"/>
      <c r="H42" s="241"/>
      <c r="I42" s="241"/>
    </row>
    <row r="43" spans="5:9">
      <c r="G43" s="241"/>
      <c r="H43" s="241"/>
      <c r="I43" s="241"/>
    </row>
    <row r="44" spans="5:9">
      <c r="G44" s="241"/>
      <c r="H44" s="241"/>
      <c r="I44" s="241"/>
    </row>
    <row r="45" spans="5:9">
      <c r="G45" s="241"/>
      <c r="H45" s="241"/>
      <c r="I45" s="241"/>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5">
    <mergeCell ref="E3:I3"/>
    <mergeCell ref="E2:I2"/>
    <mergeCell ref="K7:L7"/>
    <mergeCell ref="C7:C10"/>
    <mergeCell ref="E22:I22"/>
  </mergeCells>
  <phoneticPr fontId="0" type="noConversion"/>
  <hyperlinks>
    <hyperlink ref="C4" location="Indice!A1" display="Indice!A1" xr:uid="{00000000-0004-0000-06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pageSetUpPr autoPageBreaks="0"/>
  </sheetPr>
  <dimension ref="A1:F1085"/>
  <sheetViews>
    <sheetView showGridLines="0" showRowColHeaders="0" showOutlineSymbols="0" topLeftCell="A2" zoomScaleNormal="100" workbookViewId="0">
      <selection activeCell="E26" sqref="E26"/>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1:5" s="16" customFormat="1" ht="0.6" customHeight="1"/>
    <row r="2" spans="1:5" s="16" customFormat="1" ht="21" customHeight="1">
      <c r="E2" s="95" t="s">
        <v>78</v>
      </c>
    </row>
    <row r="3" spans="1:5" s="16" customFormat="1" ht="15" customHeight="1">
      <c r="E3" s="18" t="s">
        <v>339</v>
      </c>
    </row>
    <row r="4" spans="1:5" s="19" customFormat="1" ht="19.899999999999999" customHeight="1">
      <c r="A4" s="19" t="s">
        <v>35</v>
      </c>
      <c r="B4" s="20" t="s">
        <v>35</v>
      </c>
      <c r="C4" s="21" t="str">
        <f>Indice!C4</f>
        <v>Mercados eléctricos</v>
      </c>
    </row>
    <row r="5" spans="1:5" s="19" customFormat="1" ht="12.6" customHeight="1">
      <c r="A5" s="19" t="s">
        <v>35</v>
      </c>
      <c r="B5" s="20" t="s">
        <v>35</v>
      </c>
      <c r="C5" s="22"/>
    </row>
    <row r="6" spans="1:5" s="19" customFormat="1" ht="13.15" customHeight="1">
      <c r="A6" s="19" t="s">
        <v>35</v>
      </c>
      <c r="B6" s="20" t="s">
        <v>35</v>
      </c>
      <c r="C6" s="25" t="s">
        <v>35</v>
      </c>
      <c r="D6" s="39" t="s">
        <v>35</v>
      </c>
      <c r="E6" s="39" t="s">
        <v>35</v>
      </c>
    </row>
    <row r="7" spans="1:5" s="19" customFormat="1" ht="12.75" customHeight="1">
      <c r="A7" s="19" t="s">
        <v>35</v>
      </c>
      <c r="B7" s="20" t="s">
        <v>35</v>
      </c>
      <c r="C7" s="755" t="s">
        <v>380</v>
      </c>
      <c r="D7" s="39" t="s">
        <v>35</v>
      </c>
      <c r="E7" s="333" t="s">
        <v>35</v>
      </c>
    </row>
    <row r="8" spans="1:5" s="19" customFormat="1" ht="12.75" customHeight="1">
      <c r="A8" s="19" t="s">
        <v>35</v>
      </c>
      <c r="B8" s="20" t="s">
        <v>35</v>
      </c>
      <c r="C8" s="755"/>
      <c r="D8" s="39" t="s">
        <v>35</v>
      </c>
      <c r="E8" s="333" t="s">
        <v>35</v>
      </c>
    </row>
    <row r="9" spans="1:5" s="19" customFormat="1" ht="12.75" customHeight="1">
      <c r="A9" s="19" t="s">
        <v>35</v>
      </c>
      <c r="B9" s="20" t="s">
        <v>35</v>
      </c>
      <c r="C9" s="755"/>
      <c r="D9" s="39" t="s">
        <v>35</v>
      </c>
      <c r="E9" s="333" t="s">
        <v>35</v>
      </c>
    </row>
    <row r="10" spans="1:5" s="19" customFormat="1" ht="12.75" customHeight="1">
      <c r="A10" s="19" t="s">
        <v>35</v>
      </c>
      <c r="B10" s="20" t="s">
        <v>35</v>
      </c>
      <c r="C10" s="251"/>
      <c r="D10" s="39" t="s">
        <v>35</v>
      </c>
      <c r="E10" s="333" t="s">
        <v>35</v>
      </c>
    </row>
    <row r="11" spans="1:5" s="19" customFormat="1" ht="12.75" customHeight="1">
      <c r="A11" s="19" t="s">
        <v>35</v>
      </c>
      <c r="B11" s="20" t="s">
        <v>35</v>
      </c>
      <c r="C11" s="41" t="s">
        <v>35</v>
      </c>
      <c r="D11" s="39" t="s">
        <v>35</v>
      </c>
      <c r="E11" s="288" t="s">
        <v>35</v>
      </c>
    </row>
    <row r="12" spans="1:5" s="19" customFormat="1" ht="12.75" customHeight="1">
      <c r="A12" s="19" t="s">
        <v>35</v>
      </c>
      <c r="B12" s="20" t="s">
        <v>35</v>
      </c>
      <c r="C12" s="25"/>
      <c r="D12" s="39" t="s">
        <v>35</v>
      </c>
      <c r="E12" s="288" t="s">
        <v>35</v>
      </c>
    </row>
    <row r="13" spans="1:5" s="19" customFormat="1" ht="12.75" customHeight="1">
      <c r="A13" s="19" t="s">
        <v>35</v>
      </c>
      <c r="B13" s="20" t="s">
        <v>35</v>
      </c>
      <c r="C13" s="25" t="s">
        <v>35</v>
      </c>
      <c r="D13" s="39" t="s">
        <v>35</v>
      </c>
      <c r="E13" s="288" t="s">
        <v>35</v>
      </c>
    </row>
    <row r="14" spans="1:5" s="19" customFormat="1" ht="12.75" customHeight="1">
      <c r="A14" s="19" t="s">
        <v>35</v>
      </c>
      <c r="B14" s="20" t="s">
        <v>35</v>
      </c>
      <c r="C14" s="25" t="s">
        <v>35</v>
      </c>
      <c r="D14" s="39" t="s">
        <v>35</v>
      </c>
      <c r="E14" s="288" t="s">
        <v>35</v>
      </c>
    </row>
    <row r="15" spans="1:5" s="19" customFormat="1" ht="12.75" customHeight="1">
      <c r="A15" s="19" t="s">
        <v>35</v>
      </c>
      <c r="B15" s="20" t="s">
        <v>35</v>
      </c>
      <c r="C15" s="25" t="s">
        <v>35</v>
      </c>
      <c r="D15" s="39" t="s">
        <v>35</v>
      </c>
      <c r="E15" s="288" t="s">
        <v>35</v>
      </c>
    </row>
    <row r="16" spans="1:5" s="19" customFormat="1" ht="12.75" customHeight="1">
      <c r="A16" s="19" t="s">
        <v>35</v>
      </c>
      <c r="B16" s="20" t="s">
        <v>35</v>
      </c>
      <c r="C16" s="25" t="s">
        <v>35</v>
      </c>
      <c r="D16" s="39" t="s">
        <v>35</v>
      </c>
      <c r="E16" s="288" t="s">
        <v>35</v>
      </c>
    </row>
    <row r="17" spans="1:5" s="19" customFormat="1" ht="12.75" customHeight="1">
      <c r="A17" s="19" t="s">
        <v>35</v>
      </c>
      <c r="B17" s="20" t="s">
        <v>35</v>
      </c>
      <c r="C17" s="25" t="s">
        <v>35</v>
      </c>
      <c r="D17" s="39" t="s">
        <v>35</v>
      </c>
      <c r="E17" s="288" t="s">
        <v>35</v>
      </c>
    </row>
    <row r="18" spans="1:5" s="19" customFormat="1" ht="12.75" customHeight="1">
      <c r="A18" s="19" t="s">
        <v>35</v>
      </c>
      <c r="B18" s="20" t="s">
        <v>35</v>
      </c>
      <c r="C18" s="25" t="s">
        <v>35</v>
      </c>
      <c r="D18" s="39" t="s">
        <v>35</v>
      </c>
      <c r="E18" s="288" t="s">
        <v>35</v>
      </c>
    </row>
    <row r="19" spans="1:5" s="19" customFormat="1" ht="12.75" customHeight="1">
      <c r="A19" s="19" t="s">
        <v>35</v>
      </c>
      <c r="B19" s="20" t="s">
        <v>35</v>
      </c>
      <c r="C19" s="25" t="s">
        <v>35</v>
      </c>
      <c r="D19" s="39" t="s">
        <v>35</v>
      </c>
      <c r="E19" s="288" t="s">
        <v>35</v>
      </c>
    </row>
    <row r="20" spans="1:5" s="19" customFormat="1" ht="12.75" customHeight="1">
      <c r="A20" s="19" t="s">
        <v>35</v>
      </c>
      <c r="B20" s="20" t="s">
        <v>35</v>
      </c>
      <c r="C20" s="25" t="s">
        <v>35</v>
      </c>
      <c r="D20" s="39" t="s">
        <v>35</v>
      </c>
      <c r="E20" s="288" t="s">
        <v>35</v>
      </c>
    </row>
    <row r="21" spans="1:5" s="19" customFormat="1" ht="12.75" customHeight="1">
      <c r="A21" s="19" t="s">
        <v>35</v>
      </c>
      <c r="B21" s="20" t="s">
        <v>35</v>
      </c>
      <c r="C21" s="25" t="s">
        <v>35</v>
      </c>
      <c r="D21" s="39" t="s">
        <v>35</v>
      </c>
      <c r="E21" s="288" t="s">
        <v>35</v>
      </c>
    </row>
    <row r="22" spans="1:5">
      <c r="A22" s="16" t="s">
        <v>35</v>
      </c>
      <c r="B22" s="16" t="s">
        <v>35</v>
      </c>
      <c r="C22" s="16" t="s">
        <v>35</v>
      </c>
      <c r="D22" s="16" t="s">
        <v>35</v>
      </c>
      <c r="E22" s="334" t="s">
        <v>35</v>
      </c>
    </row>
    <row r="23" spans="1:5">
      <c r="A23" s="16" t="s">
        <v>35</v>
      </c>
      <c r="B23" s="16" t="s">
        <v>35</v>
      </c>
      <c r="C23" s="16" t="s">
        <v>35</v>
      </c>
      <c r="D23" s="16" t="s">
        <v>35</v>
      </c>
      <c r="E23" s="334" t="s">
        <v>35</v>
      </c>
    </row>
    <row r="24" spans="1:5">
      <c r="A24" s="16" t="s">
        <v>35</v>
      </c>
      <c r="B24" s="16" t="s">
        <v>35</v>
      </c>
      <c r="C24" s="16" t="s">
        <v>35</v>
      </c>
      <c r="D24" s="16" t="s">
        <v>35</v>
      </c>
      <c r="E24" s="334" t="s">
        <v>35</v>
      </c>
    </row>
    <row r="25" spans="1:5">
      <c r="A25" s="16" t="s">
        <v>35</v>
      </c>
      <c r="B25" s="16" t="s">
        <v>35</v>
      </c>
      <c r="C25" s="16" t="s">
        <v>35</v>
      </c>
      <c r="D25" s="16" t="s">
        <v>35</v>
      </c>
      <c r="E25" s="334" t="s">
        <v>381</v>
      </c>
    </row>
    <row r="26" spans="1:5">
      <c r="A26" s="16" t="s">
        <v>35</v>
      </c>
      <c r="B26" s="16" t="s">
        <v>35</v>
      </c>
      <c r="C26" s="16" t="s">
        <v>35</v>
      </c>
      <c r="D26" s="16" t="s">
        <v>35</v>
      </c>
      <c r="E26" s="16" t="s">
        <v>35</v>
      </c>
    </row>
    <row r="27" spans="1:5">
      <c r="A27" s="16" t="s">
        <v>35</v>
      </c>
      <c r="B27" s="16" t="s">
        <v>35</v>
      </c>
      <c r="D27" s="16" t="s">
        <v>35</v>
      </c>
      <c r="E27" s="16" t="s">
        <v>35</v>
      </c>
    </row>
    <row r="28" spans="1:5">
      <c r="A28" s="16" t="s">
        <v>35</v>
      </c>
      <c r="B28" s="16" t="s">
        <v>35</v>
      </c>
      <c r="C28" s="16" t="s">
        <v>35</v>
      </c>
      <c r="D28" s="16" t="s">
        <v>35</v>
      </c>
      <c r="E28" s="16" t="s">
        <v>35</v>
      </c>
    </row>
    <row r="29" spans="1:5">
      <c r="A29" s="16" t="s">
        <v>35</v>
      </c>
      <c r="B29" s="16" t="s">
        <v>35</v>
      </c>
      <c r="C29" s="16" t="s">
        <v>35</v>
      </c>
      <c r="D29" s="16" t="s">
        <v>35</v>
      </c>
      <c r="E29" s="16" t="s">
        <v>35</v>
      </c>
    </row>
    <row r="30" spans="1:5">
      <c r="A30" s="16" t="s">
        <v>35</v>
      </c>
      <c r="B30" s="16" t="s">
        <v>35</v>
      </c>
      <c r="C30" s="16" t="s">
        <v>35</v>
      </c>
      <c r="D30" s="16" t="s">
        <v>35</v>
      </c>
      <c r="E30" s="16" t="s">
        <v>35</v>
      </c>
    </row>
    <row r="31" spans="1:5">
      <c r="A31" s="16" t="s">
        <v>35</v>
      </c>
      <c r="B31" s="16" t="s">
        <v>35</v>
      </c>
      <c r="C31" s="16" t="s">
        <v>35</v>
      </c>
      <c r="D31" s="16" t="s">
        <v>35</v>
      </c>
      <c r="E31" s="16" t="s">
        <v>35</v>
      </c>
    </row>
    <row r="32" spans="1:5">
      <c r="A32" s="16" t="s">
        <v>35</v>
      </c>
      <c r="B32" s="16" t="s">
        <v>35</v>
      </c>
      <c r="C32" s="16" t="s">
        <v>35</v>
      </c>
      <c r="D32" s="16" t="s">
        <v>35</v>
      </c>
      <c r="E32" s="16" t="s">
        <v>35</v>
      </c>
    </row>
    <row r="33" spans="1:5">
      <c r="A33" s="16" t="s">
        <v>35</v>
      </c>
      <c r="B33" s="16" t="s">
        <v>35</v>
      </c>
      <c r="C33" s="16" t="s">
        <v>35</v>
      </c>
      <c r="D33" s="16" t="s">
        <v>35</v>
      </c>
      <c r="E33" s="16" t="s">
        <v>35</v>
      </c>
    </row>
    <row r="34" spans="1:5">
      <c r="A34" s="16" t="s">
        <v>35</v>
      </c>
      <c r="B34" s="16" t="s">
        <v>35</v>
      </c>
      <c r="C34" s="16" t="s">
        <v>35</v>
      </c>
      <c r="D34" s="16" t="s">
        <v>35</v>
      </c>
      <c r="E34" s="16" t="s">
        <v>35</v>
      </c>
    </row>
    <row r="35" spans="1:5">
      <c r="A35" s="16" t="s">
        <v>35</v>
      </c>
      <c r="B35" s="16" t="s">
        <v>35</v>
      </c>
      <c r="C35" s="16" t="s">
        <v>35</v>
      </c>
      <c r="D35" s="16" t="s">
        <v>35</v>
      </c>
      <c r="E35" s="16" t="s">
        <v>35</v>
      </c>
    </row>
    <row r="36" spans="1:5">
      <c r="A36" s="16" t="s">
        <v>35</v>
      </c>
      <c r="B36" s="16" t="s">
        <v>35</v>
      </c>
      <c r="C36" s="16" t="s">
        <v>35</v>
      </c>
      <c r="D36" s="16" t="s">
        <v>35</v>
      </c>
      <c r="E36" s="16" t="s">
        <v>35</v>
      </c>
    </row>
    <row r="37" spans="1:5">
      <c r="A37" s="16" t="s">
        <v>35</v>
      </c>
      <c r="B37" s="16" t="s">
        <v>35</v>
      </c>
      <c r="C37" s="16" t="s">
        <v>35</v>
      </c>
      <c r="D37" s="16" t="s">
        <v>35</v>
      </c>
      <c r="E37" s="16" t="s">
        <v>35</v>
      </c>
    </row>
    <row r="38" spans="1:5">
      <c r="A38" s="16" t="s">
        <v>35</v>
      </c>
      <c r="B38" s="16" t="s">
        <v>35</v>
      </c>
      <c r="C38" s="16" t="s">
        <v>35</v>
      </c>
      <c r="D38" s="16" t="s">
        <v>35</v>
      </c>
      <c r="E38" s="16" t="s">
        <v>35</v>
      </c>
    </row>
    <row r="39" spans="1:5">
      <c r="A39" s="16" t="s">
        <v>35</v>
      </c>
      <c r="B39" s="16" t="s">
        <v>35</v>
      </c>
      <c r="C39" s="16" t="s">
        <v>35</v>
      </c>
      <c r="D39" s="16" t="s">
        <v>35</v>
      </c>
      <c r="E39" s="16" t="s">
        <v>35</v>
      </c>
    </row>
    <row r="40" spans="1:5">
      <c r="A40" s="16" t="s">
        <v>35</v>
      </c>
      <c r="B40" s="16" t="s">
        <v>35</v>
      </c>
      <c r="C40" s="16" t="s">
        <v>35</v>
      </c>
      <c r="D40" s="16" t="s">
        <v>35</v>
      </c>
      <c r="E40" s="16" t="s">
        <v>35</v>
      </c>
    </row>
    <row r="41" spans="1:5">
      <c r="A41" s="16" t="s">
        <v>35</v>
      </c>
      <c r="B41" s="16" t="s">
        <v>35</v>
      </c>
      <c r="C41" s="16" t="s">
        <v>35</v>
      </c>
      <c r="D41" s="16" t="s">
        <v>35</v>
      </c>
      <c r="E41" s="16" t="s">
        <v>35</v>
      </c>
    </row>
    <row r="42" spans="1:5">
      <c r="A42" s="16" t="s">
        <v>35</v>
      </c>
      <c r="B42" s="16" t="s">
        <v>35</v>
      </c>
      <c r="C42" s="16" t="s">
        <v>35</v>
      </c>
      <c r="D42" s="16" t="s">
        <v>35</v>
      </c>
      <c r="E42" s="16" t="s">
        <v>35</v>
      </c>
    </row>
    <row r="43" spans="1:5">
      <c r="A43" s="16" t="s">
        <v>35</v>
      </c>
      <c r="B43" s="16" t="s">
        <v>35</v>
      </c>
      <c r="C43" s="16" t="s">
        <v>35</v>
      </c>
      <c r="D43" s="16" t="s">
        <v>35</v>
      </c>
      <c r="E43" s="16" t="s">
        <v>35</v>
      </c>
    </row>
    <row r="44" spans="1:5">
      <c r="A44" s="16" t="s">
        <v>35</v>
      </c>
      <c r="B44" s="16" t="s">
        <v>35</v>
      </c>
      <c r="C44" s="16" t="s">
        <v>35</v>
      </c>
      <c r="D44" s="16" t="s">
        <v>35</v>
      </c>
      <c r="E44" s="16" t="s">
        <v>35</v>
      </c>
    </row>
    <row r="45" spans="1:5">
      <c r="A45" s="16" t="s">
        <v>35</v>
      </c>
      <c r="B45" s="16" t="s">
        <v>35</v>
      </c>
      <c r="C45" s="16" t="s">
        <v>35</v>
      </c>
      <c r="D45" s="16" t="s">
        <v>35</v>
      </c>
      <c r="E45" s="16" t="s">
        <v>35</v>
      </c>
    </row>
    <row r="46" spans="1:5">
      <c r="A46" s="16" t="s">
        <v>35</v>
      </c>
      <c r="B46" s="16" t="s">
        <v>35</v>
      </c>
      <c r="C46" s="16" t="s">
        <v>35</v>
      </c>
      <c r="D46" s="16" t="s">
        <v>35</v>
      </c>
      <c r="E46" s="16" t="s">
        <v>35</v>
      </c>
    </row>
    <row r="47" spans="1:5">
      <c r="A47" s="16" t="s">
        <v>35</v>
      </c>
      <c r="B47" s="16" t="s">
        <v>35</v>
      </c>
      <c r="C47" s="16" t="s">
        <v>35</v>
      </c>
      <c r="D47" s="16" t="s">
        <v>35</v>
      </c>
      <c r="E47" s="16" t="s">
        <v>35</v>
      </c>
    </row>
    <row r="48" spans="1:5">
      <c r="A48" s="16" t="s">
        <v>35</v>
      </c>
      <c r="B48" s="16" t="s">
        <v>35</v>
      </c>
      <c r="C48" s="16" t="s">
        <v>35</v>
      </c>
      <c r="D48" s="16" t="s">
        <v>35</v>
      </c>
      <c r="E48" s="16" t="s">
        <v>35</v>
      </c>
    </row>
    <row r="49" spans="1:5">
      <c r="A49" s="16" t="s">
        <v>35</v>
      </c>
      <c r="B49" s="16" t="s">
        <v>35</v>
      </c>
      <c r="C49" s="16" t="s">
        <v>35</v>
      </c>
      <c r="D49" s="16" t="s">
        <v>35</v>
      </c>
      <c r="E49" s="16" t="s">
        <v>35</v>
      </c>
    </row>
    <row r="50" spans="1:5">
      <c r="A50" s="16" t="s">
        <v>35</v>
      </c>
      <c r="B50" s="16" t="s">
        <v>35</v>
      </c>
      <c r="C50" s="16" t="s">
        <v>35</v>
      </c>
      <c r="D50" s="16" t="s">
        <v>35</v>
      </c>
      <c r="E50" s="16" t="s">
        <v>35</v>
      </c>
    </row>
    <row r="51" spans="1:5">
      <c r="A51" s="16" t="s">
        <v>35</v>
      </c>
      <c r="B51" s="16" t="s">
        <v>35</v>
      </c>
      <c r="C51" s="16" t="s">
        <v>35</v>
      </c>
      <c r="D51" s="16" t="s">
        <v>35</v>
      </c>
      <c r="E51" s="16" t="s">
        <v>35</v>
      </c>
    </row>
    <row r="52" spans="1:5">
      <c r="A52" s="16" t="s">
        <v>35</v>
      </c>
      <c r="B52" s="16" t="s">
        <v>35</v>
      </c>
      <c r="C52" s="16" t="s">
        <v>35</v>
      </c>
      <c r="D52" s="16" t="s">
        <v>35</v>
      </c>
      <c r="E52" s="16" t="s">
        <v>35</v>
      </c>
    </row>
    <row r="53" spans="1:5">
      <c r="A53" s="16" t="s">
        <v>35</v>
      </c>
      <c r="B53" s="16" t="s">
        <v>35</v>
      </c>
      <c r="C53" s="16" t="s">
        <v>35</v>
      </c>
      <c r="D53" s="16" t="s">
        <v>35</v>
      </c>
      <c r="E53" s="16" t="s">
        <v>35</v>
      </c>
    </row>
    <row r="54" spans="1:5">
      <c r="A54" s="16" t="s">
        <v>35</v>
      </c>
      <c r="B54" s="16" t="s">
        <v>35</v>
      </c>
      <c r="C54" s="16" t="s">
        <v>35</v>
      </c>
      <c r="D54" s="16" t="s">
        <v>35</v>
      </c>
      <c r="E54" s="16" t="s">
        <v>35</v>
      </c>
    </row>
    <row r="55" spans="1:5">
      <c r="A55" s="16" t="s">
        <v>35</v>
      </c>
      <c r="B55" s="16" t="s">
        <v>35</v>
      </c>
      <c r="C55" s="16" t="s">
        <v>35</v>
      </c>
      <c r="D55" s="16" t="s">
        <v>35</v>
      </c>
      <c r="E55" s="16" t="s">
        <v>35</v>
      </c>
    </row>
    <row r="56" spans="1:5">
      <c r="A56" s="16" t="s">
        <v>35</v>
      </c>
      <c r="B56" s="16" t="s">
        <v>35</v>
      </c>
      <c r="C56" s="16" t="s">
        <v>35</v>
      </c>
      <c r="D56" s="16" t="s">
        <v>35</v>
      </c>
      <c r="E56" s="16" t="s">
        <v>35</v>
      </c>
    </row>
    <row r="57" spans="1:5">
      <c r="A57" s="16" t="s">
        <v>35</v>
      </c>
      <c r="B57" s="16" t="s">
        <v>35</v>
      </c>
      <c r="C57" s="16" t="s">
        <v>35</v>
      </c>
      <c r="D57" s="16" t="s">
        <v>35</v>
      </c>
      <c r="E57" s="16" t="s">
        <v>35</v>
      </c>
    </row>
    <row r="58" spans="1:5">
      <c r="A58" s="16" t="s">
        <v>35</v>
      </c>
      <c r="B58" s="16" t="s">
        <v>35</v>
      </c>
      <c r="C58" s="16" t="s">
        <v>35</v>
      </c>
      <c r="D58" s="16" t="s">
        <v>35</v>
      </c>
      <c r="E58" s="16" t="s">
        <v>35</v>
      </c>
    </row>
    <row r="59" spans="1:5">
      <c r="A59" s="16" t="s">
        <v>35</v>
      </c>
      <c r="B59" s="16" t="s">
        <v>35</v>
      </c>
      <c r="C59" s="16" t="s">
        <v>35</v>
      </c>
      <c r="D59" s="16" t="s">
        <v>35</v>
      </c>
      <c r="E59" s="16" t="s">
        <v>35</v>
      </c>
    </row>
    <row r="60" spans="1:5">
      <c r="A60" s="16" t="s">
        <v>35</v>
      </c>
      <c r="B60" s="16" t="s">
        <v>35</v>
      </c>
      <c r="C60" s="16" t="s">
        <v>35</v>
      </c>
      <c r="D60" s="16" t="s">
        <v>35</v>
      </c>
      <c r="E60" s="16" t="s">
        <v>35</v>
      </c>
    </row>
    <row r="61" spans="1:5">
      <c r="A61" s="16" t="s">
        <v>35</v>
      </c>
      <c r="B61" s="16" t="s">
        <v>35</v>
      </c>
      <c r="C61" s="16" t="s">
        <v>35</v>
      </c>
      <c r="D61" s="16" t="s">
        <v>35</v>
      </c>
      <c r="E61" s="16" t="s">
        <v>35</v>
      </c>
    </row>
    <row r="62" spans="1:5">
      <c r="A62" s="16" t="s">
        <v>35</v>
      </c>
      <c r="B62" s="16" t="s">
        <v>35</v>
      </c>
      <c r="C62" s="16" t="s">
        <v>35</v>
      </c>
      <c r="D62" s="16" t="s">
        <v>35</v>
      </c>
      <c r="E62" s="16" t="s">
        <v>35</v>
      </c>
    </row>
    <row r="63" spans="1:5">
      <c r="A63" s="16" t="s">
        <v>35</v>
      </c>
      <c r="B63" s="16" t="s">
        <v>35</v>
      </c>
      <c r="C63" s="16" t="s">
        <v>35</v>
      </c>
      <c r="D63" s="16" t="s">
        <v>35</v>
      </c>
      <c r="E63" s="16" t="s">
        <v>35</v>
      </c>
    </row>
    <row r="64" spans="1:5">
      <c r="A64" s="16" t="s">
        <v>35</v>
      </c>
      <c r="B64" s="16" t="s">
        <v>35</v>
      </c>
      <c r="C64" s="16" t="s">
        <v>35</v>
      </c>
      <c r="D64" s="16" t="s">
        <v>35</v>
      </c>
      <c r="E64" s="16" t="s">
        <v>35</v>
      </c>
    </row>
    <row r="65" spans="1:5">
      <c r="A65" s="16" t="s">
        <v>35</v>
      </c>
      <c r="B65" s="16" t="s">
        <v>35</v>
      </c>
      <c r="C65" s="16" t="s">
        <v>35</v>
      </c>
      <c r="D65" s="16" t="s">
        <v>35</v>
      </c>
      <c r="E65" s="16" t="s">
        <v>35</v>
      </c>
    </row>
    <row r="66" spans="1:5">
      <c r="A66" s="16" t="s">
        <v>35</v>
      </c>
      <c r="B66" s="16" t="s">
        <v>35</v>
      </c>
      <c r="C66" s="16" t="s">
        <v>35</v>
      </c>
      <c r="D66" s="16" t="s">
        <v>35</v>
      </c>
      <c r="E66" s="16" t="s">
        <v>35</v>
      </c>
    </row>
    <row r="67" spans="1:5">
      <c r="A67" s="16" t="s">
        <v>35</v>
      </c>
      <c r="B67" s="16" t="s">
        <v>35</v>
      </c>
      <c r="C67" s="16" t="s">
        <v>35</v>
      </c>
      <c r="D67" s="16" t="s">
        <v>35</v>
      </c>
      <c r="E67" s="16" t="s">
        <v>35</v>
      </c>
    </row>
    <row r="68" spans="1:5">
      <c r="A68" s="16" t="s">
        <v>35</v>
      </c>
      <c r="B68" s="16" t="s">
        <v>35</v>
      </c>
      <c r="C68" s="16" t="s">
        <v>35</v>
      </c>
      <c r="D68" s="16" t="s">
        <v>35</v>
      </c>
      <c r="E68" s="16" t="s">
        <v>35</v>
      </c>
    </row>
    <row r="69" spans="1:5">
      <c r="A69" s="16" t="s">
        <v>35</v>
      </c>
      <c r="B69" s="16" t="s">
        <v>35</v>
      </c>
      <c r="C69" s="16" t="s">
        <v>35</v>
      </c>
      <c r="D69" s="16" t="s">
        <v>35</v>
      </c>
      <c r="E69" s="16" t="s">
        <v>35</v>
      </c>
    </row>
    <row r="70" spans="1:5">
      <c r="A70" s="16" t="s">
        <v>35</v>
      </c>
      <c r="B70" s="16" t="s">
        <v>35</v>
      </c>
      <c r="C70" s="16" t="s">
        <v>35</v>
      </c>
      <c r="D70" s="16" t="s">
        <v>35</v>
      </c>
      <c r="E70" s="16" t="s">
        <v>35</v>
      </c>
    </row>
    <row r="71" spans="1:5">
      <c r="A71" s="16" t="s">
        <v>35</v>
      </c>
      <c r="B71" s="16" t="s">
        <v>35</v>
      </c>
      <c r="C71" s="16" t="s">
        <v>35</v>
      </c>
      <c r="D71" s="16" t="s">
        <v>35</v>
      </c>
      <c r="E71" s="16" t="s">
        <v>35</v>
      </c>
    </row>
    <row r="72" spans="1:5">
      <c r="A72" s="16" t="s">
        <v>35</v>
      </c>
      <c r="B72" s="16" t="s">
        <v>35</v>
      </c>
      <c r="C72" s="16" t="s">
        <v>35</v>
      </c>
      <c r="D72" s="16" t="s">
        <v>35</v>
      </c>
      <c r="E72" s="16" t="s">
        <v>35</v>
      </c>
    </row>
    <row r="73" spans="1:5">
      <c r="A73" s="16" t="s">
        <v>35</v>
      </c>
      <c r="B73" s="16" t="s">
        <v>35</v>
      </c>
      <c r="C73" s="16" t="s">
        <v>35</v>
      </c>
      <c r="D73" s="16" t="s">
        <v>35</v>
      </c>
      <c r="E73" s="16" t="s">
        <v>35</v>
      </c>
    </row>
    <row r="74" spans="1:5">
      <c r="A74" s="16" t="s">
        <v>35</v>
      </c>
      <c r="B74" s="16" t="s">
        <v>35</v>
      </c>
      <c r="C74" s="16" t="s">
        <v>35</v>
      </c>
      <c r="D74" s="16" t="s">
        <v>35</v>
      </c>
      <c r="E74" s="16" t="s">
        <v>35</v>
      </c>
    </row>
    <row r="75" spans="1:5">
      <c r="A75" s="16" t="s">
        <v>35</v>
      </c>
      <c r="B75" s="16" t="s">
        <v>35</v>
      </c>
      <c r="C75" s="16" t="s">
        <v>35</v>
      </c>
      <c r="D75" s="16" t="s">
        <v>35</v>
      </c>
      <c r="E75" s="16" t="s">
        <v>35</v>
      </c>
    </row>
    <row r="76" spans="1:5">
      <c r="A76" s="16" t="s">
        <v>35</v>
      </c>
      <c r="B76" s="16" t="s">
        <v>35</v>
      </c>
      <c r="C76" s="16" t="s">
        <v>35</v>
      </c>
      <c r="D76" s="16" t="s">
        <v>35</v>
      </c>
      <c r="E76" s="16" t="s">
        <v>35</v>
      </c>
    </row>
    <row r="77" spans="1:5">
      <c r="A77" s="16" t="s">
        <v>35</v>
      </c>
      <c r="B77" s="16" t="s">
        <v>35</v>
      </c>
      <c r="C77" s="16" t="s">
        <v>35</v>
      </c>
      <c r="D77" s="16" t="s">
        <v>35</v>
      </c>
      <c r="E77" s="16" t="s">
        <v>35</v>
      </c>
    </row>
    <row r="78" spans="1:5">
      <c r="A78" s="16" t="s">
        <v>35</v>
      </c>
      <c r="B78" s="16" t="s">
        <v>35</v>
      </c>
      <c r="C78" s="16" t="s">
        <v>35</v>
      </c>
      <c r="D78" s="16" t="s">
        <v>35</v>
      </c>
      <c r="E78" s="16" t="s">
        <v>35</v>
      </c>
    </row>
    <row r="79" spans="1:5">
      <c r="A79" s="16" t="s">
        <v>35</v>
      </c>
      <c r="B79" s="16" t="s">
        <v>35</v>
      </c>
      <c r="C79" s="16" t="s">
        <v>35</v>
      </c>
      <c r="D79" s="16" t="s">
        <v>35</v>
      </c>
      <c r="E79" s="16" t="s">
        <v>35</v>
      </c>
    </row>
    <row r="80" spans="1:5">
      <c r="A80" s="16" t="s">
        <v>35</v>
      </c>
      <c r="B80" s="16" t="s">
        <v>35</v>
      </c>
      <c r="C80" s="16" t="s">
        <v>35</v>
      </c>
      <c r="D80" s="16" t="s">
        <v>35</v>
      </c>
      <c r="E80" s="16" t="s">
        <v>35</v>
      </c>
    </row>
    <row r="81" spans="1:5">
      <c r="A81" s="16" t="s">
        <v>35</v>
      </c>
      <c r="B81" s="16" t="s">
        <v>35</v>
      </c>
      <c r="C81" s="16" t="s">
        <v>35</v>
      </c>
      <c r="D81" s="16" t="s">
        <v>35</v>
      </c>
      <c r="E81" s="16" t="s">
        <v>35</v>
      </c>
    </row>
    <row r="82" spans="1:5">
      <c r="A82" s="16" t="s">
        <v>35</v>
      </c>
      <c r="B82" s="96" t="s">
        <v>35</v>
      </c>
      <c r="C82" s="16" t="s">
        <v>35</v>
      </c>
      <c r="D82" s="16" t="s">
        <v>35</v>
      </c>
      <c r="E82" s="16" t="s">
        <v>35</v>
      </c>
    </row>
    <row r="83" spans="1:5">
      <c r="A83" s="16" t="s">
        <v>35</v>
      </c>
      <c r="B83" s="16" t="s">
        <v>35</v>
      </c>
      <c r="C83" s="16" t="s">
        <v>35</v>
      </c>
      <c r="D83" s="16" t="s">
        <v>35</v>
      </c>
      <c r="E83" s="16" t="s">
        <v>35</v>
      </c>
    </row>
    <row r="84" spans="1:5">
      <c r="A84" s="16" t="s">
        <v>35</v>
      </c>
      <c r="B84" s="16" t="s">
        <v>35</v>
      </c>
      <c r="C84" s="16" t="s">
        <v>35</v>
      </c>
      <c r="D84" s="16" t="s">
        <v>35</v>
      </c>
      <c r="E84" s="16" t="s">
        <v>35</v>
      </c>
    </row>
    <row r="85" spans="1:5">
      <c r="A85" s="16" t="s">
        <v>35</v>
      </c>
      <c r="B85" s="16" t="s">
        <v>35</v>
      </c>
      <c r="C85" s="16" t="s">
        <v>35</v>
      </c>
      <c r="D85" s="16" t="s">
        <v>35</v>
      </c>
      <c r="E85" s="16" t="s">
        <v>35</v>
      </c>
    </row>
    <row r="86" spans="1:5">
      <c r="A86" s="16" t="s">
        <v>35</v>
      </c>
      <c r="B86" s="16" t="s">
        <v>35</v>
      </c>
      <c r="C86" s="16" t="s">
        <v>35</v>
      </c>
      <c r="D86" s="16" t="s">
        <v>35</v>
      </c>
      <c r="E86" s="16" t="s">
        <v>35</v>
      </c>
    </row>
    <row r="87" spans="1:5">
      <c r="A87" s="16" t="s">
        <v>35</v>
      </c>
      <c r="B87" s="16" t="s">
        <v>35</v>
      </c>
      <c r="C87" s="16" t="s">
        <v>35</v>
      </c>
      <c r="D87" s="16" t="s">
        <v>35</v>
      </c>
      <c r="E87" s="16" t="s">
        <v>35</v>
      </c>
    </row>
    <row r="88" spans="1:5">
      <c r="A88" s="16" t="s">
        <v>35</v>
      </c>
      <c r="B88" s="16" t="s">
        <v>35</v>
      </c>
      <c r="C88" s="16" t="s">
        <v>35</v>
      </c>
      <c r="D88" s="16" t="s">
        <v>35</v>
      </c>
      <c r="E88" s="16" t="s">
        <v>35</v>
      </c>
    </row>
    <row r="89" spans="1:5">
      <c r="A89" s="16" t="s">
        <v>35</v>
      </c>
      <c r="B89" s="16" t="s">
        <v>35</v>
      </c>
      <c r="C89" s="16" t="s">
        <v>35</v>
      </c>
      <c r="D89" s="16" t="s">
        <v>35</v>
      </c>
      <c r="E89" s="16" t="s">
        <v>35</v>
      </c>
    </row>
    <row r="90" spans="1:5">
      <c r="A90" s="16" t="s">
        <v>35</v>
      </c>
      <c r="B90" s="16" t="s">
        <v>35</v>
      </c>
      <c r="C90" s="16" t="s">
        <v>35</v>
      </c>
      <c r="D90" s="16" t="s">
        <v>35</v>
      </c>
      <c r="E90" s="16" t="s">
        <v>35</v>
      </c>
    </row>
    <row r="91" spans="1:5">
      <c r="A91" s="16" t="s">
        <v>35</v>
      </c>
      <c r="B91" s="16" t="s">
        <v>35</v>
      </c>
      <c r="C91" s="16" t="s">
        <v>35</v>
      </c>
      <c r="D91" s="16" t="s">
        <v>35</v>
      </c>
      <c r="E91" s="16" t="s">
        <v>35</v>
      </c>
    </row>
    <row r="92" spans="1:5">
      <c r="A92" s="16" t="s">
        <v>35</v>
      </c>
      <c r="B92" s="16" t="s">
        <v>35</v>
      </c>
      <c r="C92" s="16" t="s">
        <v>35</v>
      </c>
      <c r="D92" s="16" t="s">
        <v>35</v>
      </c>
      <c r="E92" s="16" t="s">
        <v>35</v>
      </c>
    </row>
    <row r="93" spans="1:5">
      <c r="A93" s="16" t="s">
        <v>35</v>
      </c>
      <c r="B93" s="16" t="s">
        <v>35</v>
      </c>
      <c r="C93" s="16" t="s">
        <v>35</v>
      </c>
      <c r="D93" s="16" t="s">
        <v>35</v>
      </c>
      <c r="E93" s="16" t="s">
        <v>35</v>
      </c>
    </row>
    <row r="94" spans="1:5">
      <c r="A94" s="16" t="s">
        <v>35</v>
      </c>
      <c r="B94" s="16" t="s">
        <v>35</v>
      </c>
      <c r="C94" s="16" t="s">
        <v>35</v>
      </c>
      <c r="D94" s="16" t="s">
        <v>35</v>
      </c>
      <c r="E94" s="16" t="s">
        <v>35</v>
      </c>
    </row>
    <row r="95" spans="1:5">
      <c r="A95" s="16" t="s">
        <v>35</v>
      </c>
      <c r="B95" s="16" t="s">
        <v>35</v>
      </c>
      <c r="C95" s="16" t="s">
        <v>35</v>
      </c>
      <c r="D95" s="16" t="s">
        <v>35</v>
      </c>
      <c r="E95" s="16" t="s">
        <v>35</v>
      </c>
    </row>
    <row r="96" spans="1:5">
      <c r="A96" s="16" t="s">
        <v>35</v>
      </c>
      <c r="B96" s="16" t="s">
        <v>35</v>
      </c>
      <c r="C96" s="16" t="s">
        <v>35</v>
      </c>
      <c r="D96" s="16" t="s">
        <v>35</v>
      </c>
      <c r="E96" s="16" t="s">
        <v>35</v>
      </c>
    </row>
    <row r="97" spans="1:5">
      <c r="A97" s="16" t="s">
        <v>35</v>
      </c>
      <c r="B97" s="16" t="s">
        <v>35</v>
      </c>
      <c r="C97" s="16" t="s">
        <v>35</v>
      </c>
      <c r="D97" s="16" t="s">
        <v>35</v>
      </c>
      <c r="E97" s="16" t="s">
        <v>35</v>
      </c>
    </row>
    <row r="98" spans="1:5">
      <c r="A98" s="16" t="s">
        <v>35</v>
      </c>
      <c r="B98" s="16" t="s">
        <v>35</v>
      </c>
      <c r="C98" s="16" t="s">
        <v>35</v>
      </c>
      <c r="D98" s="16" t="s">
        <v>35</v>
      </c>
      <c r="E98" s="16" t="s">
        <v>35</v>
      </c>
    </row>
    <row r="99" spans="1:5">
      <c r="A99" s="16" t="s">
        <v>35</v>
      </c>
      <c r="B99" s="16" t="s">
        <v>35</v>
      </c>
      <c r="C99" s="16" t="s">
        <v>35</v>
      </c>
      <c r="D99" s="16" t="s">
        <v>35</v>
      </c>
      <c r="E99" s="16" t="s">
        <v>35</v>
      </c>
    </row>
    <row r="100" spans="1:5">
      <c r="A100" s="16" t="s">
        <v>35</v>
      </c>
      <c r="B100" s="16" t="s">
        <v>35</v>
      </c>
      <c r="C100" s="16" t="s">
        <v>35</v>
      </c>
      <c r="D100" s="16" t="s">
        <v>35</v>
      </c>
      <c r="E100" s="16" t="s">
        <v>35</v>
      </c>
    </row>
    <row r="101" spans="1:5">
      <c r="A101" s="16" t="s">
        <v>35</v>
      </c>
      <c r="B101" s="16" t="s">
        <v>35</v>
      </c>
      <c r="C101" s="16" t="s">
        <v>35</v>
      </c>
      <c r="D101" s="16" t="s">
        <v>35</v>
      </c>
      <c r="E101" s="16" t="s">
        <v>35</v>
      </c>
    </row>
    <row r="102" spans="1:5">
      <c r="A102" s="16" t="s">
        <v>35</v>
      </c>
      <c r="B102" s="16" t="s">
        <v>35</v>
      </c>
      <c r="C102" s="16" t="s">
        <v>35</v>
      </c>
      <c r="D102" s="16" t="s">
        <v>35</v>
      </c>
      <c r="E102" s="16" t="s">
        <v>35</v>
      </c>
    </row>
    <row r="103" spans="1:5">
      <c r="A103" s="16" t="s">
        <v>35</v>
      </c>
      <c r="B103" s="16" t="s">
        <v>35</v>
      </c>
      <c r="C103" s="16" t="s">
        <v>35</v>
      </c>
      <c r="D103" s="16" t="s">
        <v>35</v>
      </c>
      <c r="E103" s="16" t="s">
        <v>35</v>
      </c>
    </row>
    <row r="104" spans="1:5">
      <c r="A104" s="16" t="s">
        <v>35</v>
      </c>
      <c r="B104" s="16" t="s">
        <v>35</v>
      </c>
      <c r="C104" s="16" t="s">
        <v>35</v>
      </c>
      <c r="D104" s="16" t="s">
        <v>35</v>
      </c>
      <c r="E104" s="16" t="s">
        <v>35</v>
      </c>
    </row>
    <row r="105" spans="1:5">
      <c r="A105" s="16" t="s">
        <v>35</v>
      </c>
      <c r="B105" s="16" t="s">
        <v>35</v>
      </c>
      <c r="C105" s="16" t="s">
        <v>35</v>
      </c>
      <c r="D105" s="16" t="s">
        <v>35</v>
      </c>
      <c r="E105" s="16" t="s">
        <v>35</v>
      </c>
    </row>
    <row r="106" spans="1:5">
      <c r="A106" s="16" t="s">
        <v>35</v>
      </c>
      <c r="B106" s="16" t="s">
        <v>35</v>
      </c>
      <c r="C106" s="16" t="s">
        <v>35</v>
      </c>
      <c r="D106" s="16" t="s">
        <v>35</v>
      </c>
      <c r="E106" s="16" t="s">
        <v>35</v>
      </c>
    </row>
    <row r="107" spans="1:5">
      <c r="A107" s="16" t="s">
        <v>35</v>
      </c>
      <c r="B107" s="16" t="s">
        <v>35</v>
      </c>
      <c r="C107" s="16" t="s">
        <v>35</v>
      </c>
      <c r="D107" s="16" t="s">
        <v>35</v>
      </c>
      <c r="E107" s="16" t="s">
        <v>35</v>
      </c>
    </row>
    <row r="108" spans="1:5">
      <c r="A108" s="16" t="s">
        <v>35</v>
      </c>
      <c r="B108" s="16" t="s">
        <v>35</v>
      </c>
      <c r="C108" s="16" t="s">
        <v>35</v>
      </c>
      <c r="D108" s="16" t="s">
        <v>35</v>
      </c>
      <c r="E108" s="16" t="s">
        <v>35</v>
      </c>
    </row>
    <row r="109" spans="1:5">
      <c r="A109" s="16" t="s">
        <v>35</v>
      </c>
      <c r="B109" s="16" t="s">
        <v>35</v>
      </c>
      <c r="C109" s="16" t="s">
        <v>35</v>
      </c>
      <c r="D109" s="16" t="s">
        <v>35</v>
      </c>
      <c r="E109" s="16" t="s">
        <v>35</v>
      </c>
    </row>
    <row r="110" spans="1:5">
      <c r="A110" s="16" t="s">
        <v>35</v>
      </c>
      <c r="B110" s="16" t="s">
        <v>35</v>
      </c>
      <c r="C110" s="16" t="s">
        <v>35</v>
      </c>
      <c r="D110" s="16" t="s">
        <v>35</v>
      </c>
      <c r="E110" s="16" t="s">
        <v>35</v>
      </c>
    </row>
    <row r="111" spans="1:5">
      <c r="A111" s="16" t="s">
        <v>35</v>
      </c>
      <c r="B111" s="16" t="s">
        <v>35</v>
      </c>
      <c r="C111" s="16" t="s">
        <v>35</v>
      </c>
      <c r="D111" s="16" t="s">
        <v>35</v>
      </c>
      <c r="E111" s="16" t="s">
        <v>35</v>
      </c>
    </row>
    <row r="112" spans="1:5">
      <c r="A112" s="16" t="s">
        <v>35</v>
      </c>
      <c r="B112" s="16" t="s">
        <v>35</v>
      </c>
      <c r="C112" s="16" t="s">
        <v>35</v>
      </c>
      <c r="D112" s="16" t="s">
        <v>35</v>
      </c>
      <c r="E112" s="16" t="s">
        <v>35</v>
      </c>
    </row>
    <row r="113" spans="1:5">
      <c r="A113" s="16" t="s">
        <v>35</v>
      </c>
      <c r="B113" s="16" t="s">
        <v>35</v>
      </c>
      <c r="C113" s="16" t="s">
        <v>35</v>
      </c>
      <c r="D113" s="16" t="s">
        <v>35</v>
      </c>
      <c r="E113" s="16" t="s">
        <v>35</v>
      </c>
    </row>
    <row r="114" spans="1:5">
      <c r="A114" s="16" t="s">
        <v>35</v>
      </c>
      <c r="B114" s="16" t="s">
        <v>35</v>
      </c>
      <c r="C114" s="16" t="s">
        <v>35</v>
      </c>
      <c r="D114" s="16" t="s">
        <v>35</v>
      </c>
      <c r="E114" s="16" t="s">
        <v>35</v>
      </c>
    </row>
    <row r="115" spans="1:5">
      <c r="A115" s="16" t="s">
        <v>35</v>
      </c>
      <c r="B115" s="16" t="s">
        <v>35</v>
      </c>
      <c r="C115" s="16" t="s">
        <v>35</v>
      </c>
      <c r="D115" s="16" t="s">
        <v>35</v>
      </c>
      <c r="E115" s="16" t="s">
        <v>35</v>
      </c>
    </row>
    <row r="116" spans="1:5">
      <c r="A116" s="16" t="s">
        <v>35</v>
      </c>
      <c r="B116" s="16" t="s">
        <v>35</v>
      </c>
      <c r="C116" s="16" t="s">
        <v>35</v>
      </c>
      <c r="D116" s="16" t="s">
        <v>35</v>
      </c>
      <c r="E116" s="16" t="s">
        <v>35</v>
      </c>
    </row>
    <row r="117" spans="1:5">
      <c r="A117" s="16" t="s">
        <v>35</v>
      </c>
      <c r="B117" s="16" t="s">
        <v>35</v>
      </c>
      <c r="C117" s="16" t="s">
        <v>35</v>
      </c>
      <c r="D117" s="16" t="s">
        <v>35</v>
      </c>
      <c r="E117" s="16" t="s">
        <v>35</v>
      </c>
    </row>
    <row r="118" spans="1:5">
      <c r="A118" s="16" t="s">
        <v>35</v>
      </c>
      <c r="B118" s="16" t="s">
        <v>35</v>
      </c>
      <c r="C118" s="16" t="s">
        <v>35</v>
      </c>
      <c r="D118" s="16" t="s">
        <v>35</v>
      </c>
      <c r="E118" s="16" t="s">
        <v>35</v>
      </c>
    </row>
    <row r="119" spans="1:5">
      <c r="A119" s="16" t="s">
        <v>35</v>
      </c>
      <c r="B119" s="16" t="s">
        <v>35</v>
      </c>
      <c r="C119" s="16" t="s">
        <v>35</v>
      </c>
      <c r="D119" s="16" t="s">
        <v>35</v>
      </c>
      <c r="E119" s="16" t="s">
        <v>35</v>
      </c>
    </row>
    <row r="120" spans="1:5">
      <c r="A120" s="16" t="s">
        <v>35</v>
      </c>
      <c r="B120" s="16" t="s">
        <v>35</v>
      </c>
      <c r="C120" s="16" t="s">
        <v>35</v>
      </c>
      <c r="D120" s="16" t="s">
        <v>35</v>
      </c>
      <c r="E120" s="16" t="s">
        <v>35</v>
      </c>
    </row>
    <row r="121" spans="1:5">
      <c r="A121" s="16" t="s">
        <v>35</v>
      </c>
      <c r="B121" s="16" t="s">
        <v>35</v>
      </c>
      <c r="C121" s="16" t="s">
        <v>35</v>
      </c>
      <c r="D121" s="16" t="s">
        <v>35</v>
      </c>
      <c r="E121" s="16" t="s">
        <v>35</v>
      </c>
    </row>
    <row r="122" spans="1:5">
      <c r="A122" s="16" t="s">
        <v>35</v>
      </c>
      <c r="B122" s="16" t="s">
        <v>35</v>
      </c>
      <c r="C122" s="16" t="s">
        <v>35</v>
      </c>
      <c r="D122" s="16" t="s">
        <v>35</v>
      </c>
      <c r="E122" s="16" t="s">
        <v>35</v>
      </c>
    </row>
    <row r="123" spans="1:5">
      <c r="A123" s="16" t="s">
        <v>35</v>
      </c>
      <c r="B123" s="16" t="s">
        <v>35</v>
      </c>
      <c r="C123" s="16" t="s">
        <v>35</v>
      </c>
      <c r="D123" s="16" t="s">
        <v>35</v>
      </c>
      <c r="E123" s="16" t="s">
        <v>35</v>
      </c>
    </row>
    <row r="124" spans="1:5">
      <c r="A124" s="16" t="s">
        <v>35</v>
      </c>
      <c r="B124" s="16" t="s">
        <v>35</v>
      </c>
      <c r="C124" s="16" t="s">
        <v>35</v>
      </c>
      <c r="D124" s="16" t="s">
        <v>35</v>
      </c>
      <c r="E124" s="16" t="s">
        <v>35</v>
      </c>
    </row>
    <row r="125" spans="1:5">
      <c r="A125" s="16" t="s">
        <v>35</v>
      </c>
      <c r="B125" s="16" t="s">
        <v>35</v>
      </c>
      <c r="C125" s="16" t="s">
        <v>35</v>
      </c>
      <c r="D125" s="16" t="s">
        <v>35</v>
      </c>
      <c r="E125" s="16" t="s">
        <v>35</v>
      </c>
    </row>
    <row r="126" spans="1:5">
      <c r="A126" s="16" t="s">
        <v>35</v>
      </c>
      <c r="B126" s="16" t="s">
        <v>35</v>
      </c>
      <c r="C126" s="16" t="s">
        <v>35</v>
      </c>
      <c r="D126" s="16" t="s">
        <v>35</v>
      </c>
      <c r="E126" s="16" t="s">
        <v>35</v>
      </c>
    </row>
    <row r="127" spans="1:5">
      <c r="A127" s="16" t="s">
        <v>35</v>
      </c>
      <c r="B127" s="16" t="s">
        <v>35</v>
      </c>
      <c r="C127" s="16" t="s">
        <v>35</v>
      </c>
      <c r="D127" s="16" t="s">
        <v>35</v>
      </c>
      <c r="E127" s="16" t="s">
        <v>35</v>
      </c>
    </row>
    <row r="128" spans="1:5">
      <c r="A128" s="16" t="s">
        <v>35</v>
      </c>
      <c r="B128" s="16" t="s">
        <v>35</v>
      </c>
      <c r="C128" s="16" t="s">
        <v>35</v>
      </c>
      <c r="D128" s="16" t="s">
        <v>35</v>
      </c>
      <c r="E128" s="16" t="s">
        <v>35</v>
      </c>
    </row>
    <row r="129" spans="1:5">
      <c r="A129" s="16" t="s">
        <v>35</v>
      </c>
      <c r="B129" s="16" t="s">
        <v>35</v>
      </c>
      <c r="C129" s="16" t="s">
        <v>35</v>
      </c>
      <c r="D129" s="16" t="s">
        <v>35</v>
      </c>
      <c r="E129" s="16" t="s">
        <v>35</v>
      </c>
    </row>
    <row r="130" spans="1:5">
      <c r="A130" s="16" t="s">
        <v>35</v>
      </c>
      <c r="B130" s="16" t="s">
        <v>35</v>
      </c>
      <c r="C130" s="16" t="s">
        <v>35</v>
      </c>
      <c r="D130" s="16" t="s">
        <v>35</v>
      </c>
      <c r="E130" s="16" t="s">
        <v>35</v>
      </c>
    </row>
    <row r="131" spans="1:5">
      <c r="A131" s="16" t="s">
        <v>35</v>
      </c>
      <c r="B131" s="16" t="s">
        <v>35</v>
      </c>
      <c r="C131" s="16" t="s">
        <v>35</v>
      </c>
      <c r="D131" s="16" t="s">
        <v>35</v>
      </c>
      <c r="E131" s="16" t="s">
        <v>35</v>
      </c>
    </row>
    <row r="132" spans="1:5">
      <c r="A132" s="16" t="s">
        <v>35</v>
      </c>
      <c r="B132" s="16" t="s">
        <v>35</v>
      </c>
      <c r="C132" s="16" t="s">
        <v>35</v>
      </c>
      <c r="D132" s="16" t="s">
        <v>35</v>
      </c>
      <c r="E132" s="16" t="s">
        <v>35</v>
      </c>
    </row>
    <row r="133" spans="1:5">
      <c r="A133" s="16" t="s">
        <v>35</v>
      </c>
      <c r="B133" s="16" t="s">
        <v>35</v>
      </c>
      <c r="C133" s="16" t="s">
        <v>35</v>
      </c>
      <c r="D133" s="16" t="s">
        <v>35</v>
      </c>
      <c r="E133" s="16" t="s">
        <v>35</v>
      </c>
    </row>
    <row r="134" spans="1:5">
      <c r="A134" s="16" t="s">
        <v>35</v>
      </c>
      <c r="B134" s="16" t="s">
        <v>35</v>
      </c>
      <c r="C134" s="16" t="s">
        <v>35</v>
      </c>
      <c r="D134" s="16" t="s">
        <v>35</v>
      </c>
      <c r="E134" s="16" t="s">
        <v>35</v>
      </c>
    </row>
    <row r="135" spans="1:5">
      <c r="A135" s="16" t="s">
        <v>35</v>
      </c>
      <c r="B135" s="16" t="s">
        <v>35</v>
      </c>
      <c r="C135" s="16" t="s">
        <v>35</v>
      </c>
      <c r="D135" s="16" t="s">
        <v>35</v>
      </c>
      <c r="E135" s="16" t="s">
        <v>35</v>
      </c>
    </row>
    <row r="136" spans="1:5">
      <c r="A136" s="16" t="s">
        <v>35</v>
      </c>
      <c r="B136" s="16" t="s">
        <v>35</v>
      </c>
      <c r="C136" s="16" t="s">
        <v>35</v>
      </c>
      <c r="D136" s="16" t="s">
        <v>35</v>
      </c>
      <c r="E136" s="16" t="s">
        <v>35</v>
      </c>
    </row>
    <row r="137" spans="1:5">
      <c r="A137" s="16" t="s">
        <v>35</v>
      </c>
      <c r="B137" s="16" t="s">
        <v>35</v>
      </c>
      <c r="C137" s="16" t="s">
        <v>35</v>
      </c>
      <c r="D137" s="16" t="s">
        <v>35</v>
      </c>
      <c r="E137" s="16" t="s">
        <v>35</v>
      </c>
    </row>
    <row r="138" spans="1:5">
      <c r="A138" s="16" t="s">
        <v>35</v>
      </c>
      <c r="B138" s="16" t="s">
        <v>35</v>
      </c>
      <c r="C138" s="16" t="s">
        <v>35</v>
      </c>
      <c r="D138" s="16" t="s">
        <v>35</v>
      </c>
      <c r="E138" s="16" t="s">
        <v>35</v>
      </c>
    </row>
    <row r="139" spans="1:5">
      <c r="A139" s="16" t="s">
        <v>35</v>
      </c>
      <c r="B139" s="16" t="s">
        <v>35</v>
      </c>
      <c r="C139" s="16" t="s">
        <v>35</v>
      </c>
      <c r="D139" s="16" t="s">
        <v>35</v>
      </c>
      <c r="E139" s="16" t="s">
        <v>35</v>
      </c>
    </row>
    <row r="140" spans="1:5">
      <c r="A140" s="16" t="s">
        <v>35</v>
      </c>
      <c r="B140" s="16" t="s">
        <v>35</v>
      </c>
      <c r="C140" s="16" t="s">
        <v>35</v>
      </c>
      <c r="D140" s="16" t="s">
        <v>35</v>
      </c>
      <c r="E140" s="16" t="s">
        <v>35</v>
      </c>
    </row>
    <row r="141" spans="1:5">
      <c r="A141" s="16" t="s">
        <v>35</v>
      </c>
      <c r="B141" s="16" t="s">
        <v>35</v>
      </c>
      <c r="C141" s="16" t="s">
        <v>35</v>
      </c>
      <c r="D141" s="16" t="s">
        <v>35</v>
      </c>
      <c r="E141" s="16" t="s">
        <v>35</v>
      </c>
    </row>
    <row r="142" spans="1:5">
      <c r="A142" s="16" t="s">
        <v>35</v>
      </c>
      <c r="B142" s="16" t="s">
        <v>35</v>
      </c>
      <c r="C142" s="16" t="s">
        <v>35</v>
      </c>
      <c r="D142" s="16" t="s">
        <v>35</v>
      </c>
      <c r="E142" s="16" t="s">
        <v>35</v>
      </c>
    </row>
    <row r="143" spans="1:5">
      <c r="A143" s="16" t="s">
        <v>35</v>
      </c>
      <c r="B143" s="16" t="s">
        <v>35</v>
      </c>
      <c r="C143" s="16" t="s">
        <v>35</v>
      </c>
      <c r="D143" s="16" t="s">
        <v>35</v>
      </c>
      <c r="E143" s="16" t="s">
        <v>35</v>
      </c>
    </row>
    <row r="144" spans="1:5">
      <c r="A144" s="16" t="s">
        <v>35</v>
      </c>
      <c r="B144" s="16" t="s">
        <v>35</v>
      </c>
      <c r="C144" s="16" t="s">
        <v>35</v>
      </c>
      <c r="D144" s="16" t="s">
        <v>35</v>
      </c>
      <c r="E144" s="16" t="s">
        <v>35</v>
      </c>
    </row>
    <row r="145" spans="1:5">
      <c r="A145" s="16" t="s">
        <v>35</v>
      </c>
      <c r="B145" s="16" t="s">
        <v>35</v>
      </c>
      <c r="C145" s="16" t="s">
        <v>35</v>
      </c>
      <c r="D145" s="16" t="s">
        <v>35</v>
      </c>
      <c r="E145" s="16" t="s">
        <v>35</v>
      </c>
    </row>
    <row r="146" spans="1:5">
      <c r="A146" s="16" t="s">
        <v>35</v>
      </c>
      <c r="B146" s="16" t="s">
        <v>35</v>
      </c>
      <c r="C146" s="16" t="s">
        <v>35</v>
      </c>
      <c r="D146" s="16" t="s">
        <v>35</v>
      </c>
      <c r="E146" s="16" t="s">
        <v>35</v>
      </c>
    </row>
    <row r="147" spans="1:5">
      <c r="A147" s="16" t="s">
        <v>35</v>
      </c>
      <c r="B147" s="16" t="s">
        <v>35</v>
      </c>
      <c r="C147" s="16" t="s">
        <v>35</v>
      </c>
      <c r="D147" s="16" t="s">
        <v>35</v>
      </c>
      <c r="E147" s="16" t="s">
        <v>35</v>
      </c>
    </row>
    <row r="148" spans="1:5">
      <c r="A148" s="16" t="s">
        <v>35</v>
      </c>
      <c r="B148" s="16" t="s">
        <v>35</v>
      </c>
      <c r="C148" s="16" t="s">
        <v>35</v>
      </c>
      <c r="D148" s="16" t="s">
        <v>35</v>
      </c>
      <c r="E148" s="16" t="s">
        <v>35</v>
      </c>
    </row>
    <row r="149" spans="1:5">
      <c r="A149" s="16" t="s">
        <v>35</v>
      </c>
      <c r="B149" s="16" t="s">
        <v>35</v>
      </c>
      <c r="C149" s="16" t="s">
        <v>35</v>
      </c>
      <c r="D149" s="16" t="s">
        <v>35</v>
      </c>
      <c r="E149" s="16" t="s">
        <v>35</v>
      </c>
    </row>
    <row r="150" spans="1:5">
      <c r="A150" s="16" t="s">
        <v>35</v>
      </c>
      <c r="B150" s="16" t="s">
        <v>35</v>
      </c>
      <c r="C150" s="16" t="s">
        <v>35</v>
      </c>
      <c r="D150" s="16" t="s">
        <v>35</v>
      </c>
      <c r="E150" s="16" t="s">
        <v>35</v>
      </c>
    </row>
    <row r="151" spans="1:5">
      <c r="A151" s="16" t="s">
        <v>35</v>
      </c>
      <c r="B151" s="16" t="s">
        <v>35</v>
      </c>
      <c r="C151" s="16" t="s">
        <v>35</v>
      </c>
      <c r="D151" s="16" t="s">
        <v>35</v>
      </c>
      <c r="E151" s="16" t="s">
        <v>35</v>
      </c>
    </row>
    <row r="152" spans="1:5">
      <c r="A152" s="16" t="s">
        <v>35</v>
      </c>
      <c r="B152" s="16" t="s">
        <v>35</v>
      </c>
      <c r="C152" s="16" t="s">
        <v>35</v>
      </c>
      <c r="D152" s="16" t="s">
        <v>35</v>
      </c>
      <c r="E152" s="16" t="s">
        <v>35</v>
      </c>
    </row>
    <row r="153" spans="1:5">
      <c r="A153" s="16" t="s">
        <v>35</v>
      </c>
      <c r="B153" s="16" t="s">
        <v>35</v>
      </c>
      <c r="C153" s="16" t="s">
        <v>35</v>
      </c>
      <c r="D153" s="16" t="s">
        <v>35</v>
      </c>
      <c r="E153" s="16" t="s">
        <v>35</v>
      </c>
    </row>
    <row r="154" spans="1:5">
      <c r="A154" s="16" t="s">
        <v>35</v>
      </c>
      <c r="B154" s="16" t="s">
        <v>35</v>
      </c>
      <c r="C154" s="16" t="s">
        <v>35</v>
      </c>
      <c r="D154" s="16" t="s">
        <v>35</v>
      </c>
      <c r="E154" s="16" t="s">
        <v>35</v>
      </c>
    </row>
    <row r="155" spans="1:5">
      <c r="A155" s="16" t="s">
        <v>35</v>
      </c>
      <c r="B155" s="16" t="s">
        <v>35</v>
      </c>
      <c r="C155" s="16" t="s">
        <v>35</v>
      </c>
      <c r="D155" s="16" t="s">
        <v>35</v>
      </c>
      <c r="E155" s="16" t="s">
        <v>35</v>
      </c>
    </row>
    <row r="156" spans="1:5">
      <c r="A156" s="16" t="s">
        <v>35</v>
      </c>
      <c r="B156" s="16" t="s">
        <v>35</v>
      </c>
      <c r="C156" s="16" t="s">
        <v>35</v>
      </c>
      <c r="D156" s="16" t="s">
        <v>35</v>
      </c>
      <c r="E156" s="16" t="s">
        <v>35</v>
      </c>
    </row>
    <row r="157" spans="1:5">
      <c r="A157" s="16" t="s">
        <v>35</v>
      </c>
      <c r="B157" s="16" t="s">
        <v>35</v>
      </c>
      <c r="C157" s="16" t="s">
        <v>35</v>
      </c>
      <c r="D157" s="16" t="s">
        <v>35</v>
      </c>
      <c r="E157" s="16" t="s">
        <v>35</v>
      </c>
    </row>
    <row r="158" spans="1:5">
      <c r="A158" s="16" t="s">
        <v>35</v>
      </c>
      <c r="B158" s="16" t="s">
        <v>35</v>
      </c>
      <c r="C158" s="16" t="s">
        <v>35</v>
      </c>
      <c r="D158" s="16" t="s">
        <v>35</v>
      </c>
      <c r="E158" s="16" t="s">
        <v>35</v>
      </c>
    </row>
    <row r="159" spans="1:5">
      <c r="A159" s="16" t="s">
        <v>35</v>
      </c>
      <c r="B159" s="16" t="s">
        <v>35</v>
      </c>
      <c r="C159" s="16" t="s">
        <v>35</v>
      </c>
      <c r="D159" s="16" t="s">
        <v>35</v>
      </c>
      <c r="E159" s="16" t="s">
        <v>35</v>
      </c>
    </row>
    <row r="160" spans="1:5">
      <c r="A160" s="16" t="s">
        <v>35</v>
      </c>
      <c r="B160" s="16" t="s">
        <v>35</v>
      </c>
      <c r="C160" s="16" t="s">
        <v>35</v>
      </c>
      <c r="D160" s="16" t="s">
        <v>35</v>
      </c>
      <c r="E160" s="16" t="s">
        <v>35</v>
      </c>
    </row>
    <row r="161" spans="1:5">
      <c r="A161" s="16" t="s">
        <v>35</v>
      </c>
      <c r="B161" s="16" t="s">
        <v>35</v>
      </c>
      <c r="C161" s="16" t="s">
        <v>35</v>
      </c>
      <c r="D161" s="16" t="s">
        <v>35</v>
      </c>
      <c r="E161" s="16" t="s">
        <v>35</v>
      </c>
    </row>
    <row r="162" spans="1:5">
      <c r="A162" s="16" t="s">
        <v>35</v>
      </c>
      <c r="B162" s="16" t="s">
        <v>35</v>
      </c>
      <c r="C162" s="16" t="s">
        <v>35</v>
      </c>
      <c r="D162" s="16" t="s">
        <v>35</v>
      </c>
      <c r="E162" s="16" t="s">
        <v>35</v>
      </c>
    </row>
    <row r="163" spans="1:5">
      <c r="A163" s="16" t="s">
        <v>35</v>
      </c>
      <c r="B163" s="16" t="s">
        <v>35</v>
      </c>
      <c r="C163" s="16" t="s">
        <v>35</v>
      </c>
      <c r="D163" s="16" t="s">
        <v>35</v>
      </c>
      <c r="E163" s="16" t="s">
        <v>35</v>
      </c>
    </row>
    <row r="164" spans="1:5">
      <c r="A164" s="16" t="s">
        <v>35</v>
      </c>
      <c r="B164" s="16" t="s">
        <v>35</v>
      </c>
      <c r="C164" s="16" t="s">
        <v>35</v>
      </c>
      <c r="D164" s="16" t="s">
        <v>35</v>
      </c>
      <c r="E164" s="16" t="s">
        <v>35</v>
      </c>
    </row>
    <row r="165" spans="1:5">
      <c r="A165" s="16" t="s">
        <v>35</v>
      </c>
      <c r="B165" s="16" t="s">
        <v>35</v>
      </c>
      <c r="C165" s="16" t="s">
        <v>35</v>
      </c>
      <c r="D165" s="16" t="s">
        <v>35</v>
      </c>
      <c r="E165" s="16" t="s">
        <v>35</v>
      </c>
    </row>
    <row r="166" spans="1:5">
      <c r="A166" s="16" t="s">
        <v>35</v>
      </c>
      <c r="B166" s="16" t="s">
        <v>35</v>
      </c>
      <c r="C166" s="16" t="s">
        <v>35</v>
      </c>
      <c r="D166" s="16" t="s">
        <v>35</v>
      </c>
      <c r="E166" s="16" t="s">
        <v>35</v>
      </c>
    </row>
    <row r="167" spans="1:5">
      <c r="A167" s="16" t="s">
        <v>35</v>
      </c>
      <c r="B167" s="16" t="s">
        <v>35</v>
      </c>
      <c r="C167" s="16" t="s">
        <v>35</v>
      </c>
      <c r="D167" s="16" t="s">
        <v>35</v>
      </c>
      <c r="E167" s="16" t="s">
        <v>35</v>
      </c>
    </row>
    <row r="168" spans="1:5">
      <c r="A168" s="16" t="s">
        <v>35</v>
      </c>
      <c r="B168" s="16" t="s">
        <v>35</v>
      </c>
      <c r="C168" s="16" t="s">
        <v>35</v>
      </c>
      <c r="D168" s="16" t="s">
        <v>35</v>
      </c>
      <c r="E168" s="16" t="s">
        <v>35</v>
      </c>
    </row>
    <row r="169" spans="1:5">
      <c r="A169" s="16" t="s">
        <v>35</v>
      </c>
      <c r="B169" s="16" t="s">
        <v>35</v>
      </c>
      <c r="C169" s="16" t="s">
        <v>35</v>
      </c>
      <c r="D169" s="16" t="s">
        <v>35</v>
      </c>
      <c r="E169" s="16" t="s">
        <v>35</v>
      </c>
    </row>
    <row r="170" spans="1:5">
      <c r="A170" s="16" t="s">
        <v>35</v>
      </c>
      <c r="B170" s="16" t="s">
        <v>35</v>
      </c>
      <c r="C170" s="16" t="s">
        <v>35</v>
      </c>
      <c r="D170" s="16" t="s">
        <v>35</v>
      </c>
      <c r="E170" s="16" t="s">
        <v>35</v>
      </c>
    </row>
    <row r="171" spans="1:5">
      <c r="A171" s="16" t="s">
        <v>35</v>
      </c>
      <c r="B171" s="16" t="s">
        <v>35</v>
      </c>
      <c r="C171" s="16" t="s">
        <v>35</v>
      </c>
      <c r="D171" s="16" t="s">
        <v>35</v>
      </c>
      <c r="E171" s="16" t="s">
        <v>35</v>
      </c>
    </row>
    <row r="172" spans="1:5">
      <c r="A172" s="16" t="s">
        <v>35</v>
      </c>
      <c r="B172" s="16" t="s">
        <v>35</v>
      </c>
      <c r="C172" s="16" t="s">
        <v>35</v>
      </c>
      <c r="D172" s="16" t="s">
        <v>35</v>
      </c>
      <c r="E172" s="16" t="s">
        <v>35</v>
      </c>
    </row>
    <row r="173" spans="1:5">
      <c r="A173" s="16" t="s">
        <v>35</v>
      </c>
      <c r="B173" s="16" t="s">
        <v>35</v>
      </c>
      <c r="C173" s="16" t="s">
        <v>35</v>
      </c>
      <c r="D173" s="16" t="s">
        <v>35</v>
      </c>
      <c r="E173" s="16" t="s">
        <v>35</v>
      </c>
    </row>
    <row r="174" spans="1:5">
      <c r="A174" s="16" t="s">
        <v>35</v>
      </c>
      <c r="B174" s="16" t="s">
        <v>35</v>
      </c>
      <c r="C174" s="16" t="s">
        <v>35</v>
      </c>
      <c r="D174" s="16" t="s">
        <v>35</v>
      </c>
      <c r="E174" s="16" t="s">
        <v>35</v>
      </c>
    </row>
    <row r="175" spans="1:5">
      <c r="A175" s="16" t="s">
        <v>35</v>
      </c>
      <c r="B175" s="16" t="s">
        <v>35</v>
      </c>
      <c r="C175" s="16" t="s">
        <v>35</v>
      </c>
      <c r="D175" s="16" t="s">
        <v>35</v>
      </c>
      <c r="E175" s="16" t="s">
        <v>35</v>
      </c>
    </row>
    <row r="176" spans="1:5">
      <c r="A176" s="16" t="s">
        <v>35</v>
      </c>
      <c r="B176" s="16" t="s">
        <v>35</v>
      </c>
      <c r="C176" s="16" t="s">
        <v>35</v>
      </c>
      <c r="D176" s="16" t="s">
        <v>35</v>
      </c>
      <c r="E176" s="16" t="s">
        <v>35</v>
      </c>
    </row>
    <row r="177" spans="1:5">
      <c r="A177" s="16" t="s">
        <v>35</v>
      </c>
      <c r="B177" s="16" t="s">
        <v>35</v>
      </c>
      <c r="C177" s="16" t="s">
        <v>35</v>
      </c>
      <c r="D177" s="16" t="s">
        <v>35</v>
      </c>
      <c r="E177" s="16" t="s">
        <v>35</v>
      </c>
    </row>
    <row r="178" spans="1:5">
      <c r="A178" s="16" t="s">
        <v>35</v>
      </c>
      <c r="B178" s="16" t="s">
        <v>35</v>
      </c>
      <c r="C178" s="16" t="s">
        <v>35</v>
      </c>
      <c r="D178" s="16" t="s">
        <v>35</v>
      </c>
      <c r="E178" s="16" t="s">
        <v>35</v>
      </c>
    </row>
    <row r="179" spans="1:5">
      <c r="A179" s="16" t="s">
        <v>35</v>
      </c>
      <c r="B179" s="16" t="s">
        <v>35</v>
      </c>
      <c r="C179" s="16" t="s">
        <v>35</v>
      </c>
      <c r="D179" s="16" t="s">
        <v>35</v>
      </c>
      <c r="E179" s="16" t="s">
        <v>35</v>
      </c>
    </row>
    <row r="180" spans="1:5">
      <c r="A180" s="16" t="s">
        <v>35</v>
      </c>
      <c r="B180" s="16" t="s">
        <v>35</v>
      </c>
      <c r="C180" s="16" t="s">
        <v>35</v>
      </c>
      <c r="D180" s="16" t="s">
        <v>35</v>
      </c>
      <c r="E180" s="16" t="s">
        <v>35</v>
      </c>
    </row>
    <row r="181" spans="1:5">
      <c r="A181" s="16" t="s">
        <v>35</v>
      </c>
      <c r="B181" s="16" t="s">
        <v>35</v>
      </c>
      <c r="C181" s="16" t="s">
        <v>35</v>
      </c>
      <c r="D181" s="16" t="s">
        <v>35</v>
      </c>
      <c r="E181" s="16" t="s">
        <v>35</v>
      </c>
    </row>
    <row r="182" spans="1:5">
      <c r="A182" s="16" t="s">
        <v>35</v>
      </c>
      <c r="B182" s="16" t="s">
        <v>35</v>
      </c>
      <c r="C182" s="16" t="s">
        <v>35</v>
      </c>
      <c r="D182" s="16" t="s">
        <v>35</v>
      </c>
      <c r="E182" s="16" t="s">
        <v>35</v>
      </c>
    </row>
    <row r="183" spans="1:5">
      <c r="A183" s="16" t="s">
        <v>35</v>
      </c>
      <c r="B183" s="16" t="s">
        <v>35</v>
      </c>
      <c r="C183" s="16" t="s">
        <v>35</v>
      </c>
      <c r="D183" s="16" t="s">
        <v>35</v>
      </c>
      <c r="E183" s="16" t="s">
        <v>35</v>
      </c>
    </row>
    <row r="184" spans="1:5">
      <c r="A184" s="16" t="s">
        <v>35</v>
      </c>
      <c r="B184" s="16" t="s">
        <v>35</v>
      </c>
      <c r="C184" s="16" t="s">
        <v>35</v>
      </c>
      <c r="D184" s="16" t="s">
        <v>35</v>
      </c>
      <c r="E184" s="16" t="s">
        <v>35</v>
      </c>
    </row>
    <row r="185" spans="1:5">
      <c r="A185" s="16" t="s">
        <v>35</v>
      </c>
      <c r="B185" s="16" t="s">
        <v>35</v>
      </c>
      <c r="C185" s="16" t="s">
        <v>35</v>
      </c>
      <c r="D185" s="16" t="s">
        <v>35</v>
      </c>
      <c r="E185" s="16" t="s">
        <v>35</v>
      </c>
    </row>
    <row r="186" spans="1:5">
      <c r="A186" s="16" t="s">
        <v>35</v>
      </c>
      <c r="B186" s="16" t="s">
        <v>35</v>
      </c>
      <c r="C186" s="16" t="s">
        <v>35</v>
      </c>
      <c r="D186" s="16" t="s">
        <v>35</v>
      </c>
      <c r="E186" s="16" t="s">
        <v>35</v>
      </c>
    </row>
    <row r="187" spans="1:5">
      <c r="A187" s="16" t="s">
        <v>35</v>
      </c>
      <c r="B187" s="16" t="s">
        <v>35</v>
      </c>
      <c r="C187" s="16" t="s">
        <v>35</v>
      </c>
      <c r="D187" s="16" t="s">
        <v>35</v>
      </c>
      <c r="E187" s="16" t="s">
        <v>35</v>
      </c>
    </row>
    <row r="188" spans="1:5">
      <c r="A188" s="16" t="s">
        <v>35</v>
      </c>
      <c r="B188" s="16" t="s">
        <v>35</v>
      </c>
      <c r="C188" s="16" t="s">
        <v>35</v>
      </c>
      <c r="D188" s="16" t="s">
        <v>35</v>
      </c>
      <c r="E188" s="16" t="s">
        <v>35</v>
      </c>
    </row>
    <row r="189" spans="1:5">
      <c r="A189" s="16" t="s">
        <v>35</v>
      </c>
      <c r="B189" s="16" t="s">
        <v>35</v>
      </c>
      <c r="C189" s="16" t="s">
        <v>35</v>
      </c>
      <c r="D189" s="16" t="s">
        <v>35</v>
      </c>
      <c r="E189" s="16" t="s">
        <v>35</v>
      </c>
    </row>
    <row r="190" spans="1:5">
      <c r="A190" s="16" t="s">
        <v>35</v>
      </c>
      <c r="B190" s="16" t="s">
        <v>35</v>
      </c>
      <c r="C190" s="16" t="s">
        <v>35</v>
      </c>
      <c r="D190" s="16" t="s">
        <v>35</v>
      </c>
      <c r="E190" s="16" t="s">
        <v>35</v>
      </c>
    </row>
    <row r="191" spans="1:5">
      <c r="A191" s="16" t="s">
        <v>35</v>
      </c>
      <c r="B191" s="16" t="s">
        <v>35</v>
      </c>
      <c r="C191" s="16" t="s">
        <v>35</v>
      </c>
      <c r="D191" s="16" t="s">
        <v>35</v>
      </c>
      <c r="E191" s="16" t="s">
        <v>35</v>
      </c>
    </row>
    <row r="192" spans="1:5">
      <c r="A192" s="16" t="s">
        <v>35</v>
      </c>
      <c r="B192" s="16" t="s">
        <v>35</v>
      </c>
      <c r="C192" s="16" t="s">
        <v>35</v>
      </c>
      <c r="D192" s="16" t="s">
        <v>35</v>
      </c>
      <c r="E192" s="16" t="s">
        <v>35</v>
      </c>
    </row>
    <row r="193" spans="1:5">
      <c r="A193" s="16" t="s">
        <v>35</v>
      </c>
      <c r="B193" s="16" t="s">
        <v>35</v>
      </c>
      <c r="C193" s="16" t="s">
        <v>35</v>
      </c>
      <c r="D193" s="16" t="s">
        <v>35</v>
      </c>
      <c r="E193" s="16" t="s">
        <v>35</v>
      </c>
    </row>
    <row r="194" spans="1:5">
      <c r="A194" s="16" t="s">
        <v>35</v>
      </c>
      <c r="B194" s="16" t="s">
        <v>35</v>
      </c>
      <c r="C194" s="16" t="s">
        <v>35</v>
      </c>
      <c r="D194" s="16" t="s">
        <v>35</v>
      </c>
      <c r="E194" s="16" t="s">
        <v>35</v>
      </c>
    </row>
    <row r="195" spans="1:5">
      <c r="A195" s="16" t="s">
        <v>35</v>
      </c>
      <c r="B195" s="16" t="s">
        <v>35</v>
      </c>
      <c r="C195" s="16" t="s">
        <v>35</v>
      </c>
      <c r="D195" s="16" t="s">
        <v>35</v>
      </c>
      <c r="E195" s="16" t="s">
        <v>35</v>
      </c>
    </row>
    <row r="196" spans="1:5">
      <c r="A196" s="16" t="s">
        <v>35</v>
      </c>
      <c r="B196" s="16" t="s">
        <v>35</v>
      </c>
      <c r="C196" s="16" t="s">
        <v>35</v>
      </c>
      <c r="D196" s="16" t="s">
        <v>35</v>
      </c>
      <c r="E196" s="16" t="s">
        <v>35</v>
      </c>
    </row>
    <row r="197" spans="1:5">
      <c r="A197" s="16" t="s">
        <v>35</v>
      </c>
      <c r="B197" s="16" t="s">
        <v>35</v>
      </c>
      <c r="C197" s="16" t="s">
        <v>35</v>
      </c>
      <c r="D197" s="16" t="s">
        <v>35</v>
      </c>
      <c r="E197" s="16" t="s">
        <v>35</v>
      </c>
    </row>
    <row r="198" spans="1:5">
      <c r="A198" s="16" t="s">
        <v>35</v>
      </c>
      <c r="B198" s="16" t="s">
        <v>35</v>
      </c>
      <c r="C198" s="16" t="s">
        <v>35</v>
      </c>
      <c r="D198" s="16" t="s">
        <v>35</v>
      </c>
      <c r="E198" s="16" t="s">
        <v>35</v>
      </c>
    </row>
    <row r="199" spans="1:5">
      <c r="A199" s="16" t="s">
        <v>35</v>
      </c>
      <c r="B199" s="16" t="s">
        <v>35</v>
      </c>
      <c r="C199" s="16" t="s">
        <v>35</v>
      </c>
      <c r="D199" s="16" t="s">
        <v>35</v>
      </c>
      <c r="E199" s="16" t="s">
        <v>35</v>
      </c>
    </row>
    <row r="200" spans="1:5">
      <c r="A200" s="16" t="s">
        <v>35</v>
      </c>
      <c r="B200" s="16" t="s">
        <v>35</v>
      </c>
      <c r="C200" s="16" t="s">
        <v>35</v>
      </c>
      <c r="D200" s="16" t="s">
        <v>35</v>
      </c>
      <c r="E200" s="16" t="s">
        <v>35</v>
      </c>
    </row>
    <row r="201" spans="1:5">
      <c r="A201" s="16" t="s">
        <v>35</v>
      </c>
      <c r="B201" s="16" t="s">
        <v>35</v>
      </c>
      <c r="C201" s="16" t="s">
        <v>35</v>
      </c>
      <c r="D201" s="16" t="s">
        <v>35</v>
      </c>
      <c r="E201" s="16" t="s">
        <v>35</v>
      </c>
    </row>
    <row r="202" spans="1:5">
      <c r="A202" s="16" t="s">
        <v>35</v>
      </c>
      <c r="B202" s="16" t="s">
        <v>35</v>
      </c>
      <c r="C202" s="16" t="s">
        <v>35</v>
      </c>
      <c r="D202" s="16" t="s">
        <v>35</v>
      </c>
      <c r="E202" s="16" t="s">
        <v>35</v>
      </c>
    </row>
    <row r="203" spans="1:5">
      <c r="A203" s="16" t="s">
        <v>35</v>
      </c>
      <c r="B203" s="16" t="s">
        <v>35</v>
      </c>
      <c r="C203" s="16" t="s">
        <v>35</v>
      </c>
      <c r="D203" s="16" t="s">
        <v>35</v>
      </c>
      <c r="E203" s="16" t="s">
        <v>35</v>
      </c>
    </row>
    <row r="204" spans="1:5">
      <c r="A204" s="16" t="s">
        <v>35</v>
      </c>
      <c r="B204" s="16" t="s">
        <v>35</v>
      </c>
      <c r="C204" s="16" t="s">
        <v>35</v>
      </c>
      <c r="D204" s="16" t="s">
        <v>35</v>
      </c>
      <c r="E204" s="16" t="s">
        <v>35</v>
      </c>
    </row>
    <row r="205" spans="1:5">
      <c r="A205" s="16" t="s">
        <v>35</v>
      </c>
      <c r="B205" s="16" t="s">
        <v>35</v>
      </c>
      <c r="C205" s="16" t="s">
        <v>35</v>
      </c>
      <c r="D205" s="16" t="s">
        <v>35</v>
      </c>
      <c r="E205" s="16" t="s">
        <v>35</v>
      </c>
    </row>
    <row r="206" spans="1:5">
      <c r="A206" s="16" t="s">
        <v>35</v>
      </c>
      <c r="B206" s="16" t="s">
        <v>35</v>
      </c>
      <c r="C206" s="16" t="s">
        <v>35</v>
      </c>
      <c r="D206" s="16" t="s">
        <v>35</v>
      </c>
      <c r="E206" s="16" t="s">
        <v>35</v>
      </c>
    </row>
    <row r="207" spans="1:5">
      <c r="A207" s="16" t="s">
        <v>35</v>
      </c>
      <c r="B207" s="16" t="s">
        <v>35</v>
      </c>
      <c r="C207" s="16" t="s">
        <v>35</v>
      </c>
      <c r="D207" s="16" t="s">
        <v>35</v>
      </c>
      <c r="E207" s="16" t="s">
        <v>35</v>
      </c>
    </row>
    <row r="208" spans="1:5">
      <c r="A208" s="16" t="s">
        <v>35</v>
      </c>
      <c r="B208" s="16" t="s">
        <v>35</v>
      </c>
      <c r="C208" s="16" t="s">
        <v>35</v>
      </c>
      <c r="D208" s="16" t="s">
        <v>35</v>
      </c>
      <c r="E208" s="16" t="s">
        <v>35</v>
      </c>
    </row>
    <row r="209" spans="1:5">
      <c r="A209" s="16" t="s">
        <v>35</v>
      </c>
      <c r="B209" s="16" t="s">
        <v>35</v>
      </c>
      <c r="C209" s="16" t="s">
        <v>35</v>
      </c>
      <c r="D209" s="16" t="s">
        <v>35</v>
      </c>
      <c r="E209" s="16" t="s">
        <v>35</v>
      </c>
    </row>
    <row r="210" spans="1:5">
      <c r="A210" s="16" t="s">
        <v>35</v>
      </c>
      <c r="B210" s="16" t="s">
        <v>35</v>
      </c>
      <c r="C210" s="16" t="s">
        <v>35</v>
      </c>
      <c r="D210" s="16" t="s">
        <v>35</v>
      </c>
      <c r="E210" s="16" t="s">
        <v>35</v>
      </c>
    </row>
    <row r="211" spans="1:5">
      <c r="A211" s="16" t="s">
        <v>35</v>
      </c>
      <c r="B211" s="16" t="s">
        <v>35</v>
      </c>
      <c r="C211" s="16" t="s">
        <v>35</v>
      </c>
      <c r="D211" s="16" t="s">
        <v>35</v>
      </c>
      <c r="E211" s="16" t="s">
        <v>35</v>
      </c>
    </row>
    <row r="212" spans="1:5">
      <c r="A212" s="16" t="s">
        <v>35</v>
      </c>
      <c r="B212" s="16" t="s">
        <v>35</v>
      </c>
      <c r="C212" s="16" t="s">
        <v>35</v>
      </c>
      <c r="D212" s="16" t="s">
        <v>35</v>
      </c>
      <c r="E212" s="16" t="s">
        <v>35</v>
      </c>
    </row>
    <row r="213" spans="1:5">
      <c r="A213" s="16" t="s">
        <v>35</v>
      </c>
      <c r="B213" s="16" t="s">
        <v>35</v>
      </c>
      <c r="C213" s="16" t="s">
        <v>35</v>
      </c>
      <c r="D213" s="16" t="s">
        <v>35</v>
      </c>
      <c r="E213" s="16" t="s">
        <v>35</v>
      </c>
    </row>
    <row r="214" spans="1:5">
      <c r="A214" s="16" t="s">
        <v>35</v>
      </c>
      <c r="B214" s="16" t="s">
        <v>35</v>
      </c>
      <c r="C214" s="16" t="s">
        <v>35</v>
      </c>
      <c r="D214" s="16" t="s">
        <v>35</v>
      </c>
      <c r="E214" s="16" t="s">
        <v>35</v>
      </c>
    </row>
    <row r="215" spans="1:5">
      <c r="A215" s="16" t="s">
        <v>35</v>
      </c>
      <c r="B215" s="16" t="s">
        <v>35</v>
      </c>
      <c r="C215" s="16" t="s">
        <v>35</v>
      </c>
      <c r="D215" s="16" t="s">
        <v>35</v>
      </c>
      <c r="E215" s="16" t="s">
        <v>35</v>
      </c>
    </row>
    <row r="216" spans="1:5">
      <c r="A216" s="16" t="s">
        <v>35</v>
      </c>
      <c r="B216" s="16" t="s">
        <v>35</v>
      </c>
      <c r="C216" s="16" t="s">
        <v>35</v>
      </c>
      <c r="D216" s="16" t="s">
        <v>35</v>
      </c>
      <c r="E216" s="16" t="s">
        <v>35</v>
      </c>
    </row>
    <row r="217" spans="1:5">
      <c r="A217" s="16" t="s">
        <v>35</v>
      </c>
      <c r="B217" s="16" t="s">
        <v>35</v>
      </c>
      <c r="C217" s="16" t="s">
        <v>35</v>
      </c>
      <c r="D217" s="16" t="s">
        <v>35</v>
      </c>
      <c r="E217" s="16" t="s">
        <v>35</v>
      </c>
    </row>
    <row r="218" spans="1:5">
      <c r="A218" s="16" t="s">
        <v>35</v>
      </c>
      <c r="B218" s="16" t="s">
        <v>35</v>
      </c>
      <c r="C218" s="16" t="s">
        <v>35</v>
      </c>
      <c r="D218" s="16" t="s">
        <v>35</v>
      </c>
      <c r="E218" s="16" t="s">
        <v>35</v>
      </c>
    </row>
    <row r="219" spans="1:5">
      <c r="A219" s="16" t="s">
        <v>35</v>
      </c>
      <c r="B219" s="16" t="s">
        <v>35</v>
      </c>
      <c r="C219" s="16" t="s">
        <v>35</v>
      </c>
      <c r="D219" s="16" t="s">
        <v>35</v>
      </c>
      <c r="E219" s="16" t="s">
        <v>35</v>
      </c>
    </row>
    <row r="220" spans="1:5">
      <c r="A220" s="16" t="s">
        <v>35</v>
      </c>
      <c r="B220" s="16" t="s">
        <v>35</v>
      </c>
      <c r="C220" s="16" t="s">
        <v>35</v>
      </c>
      <c r="D220" s="16" t="s">
        <v>35</v>
      </c>
      <c r="E220" s="16" t="s">
        <v>35</v>
      </c>
    </row>
    <row r="221" spans="1:5">
      <c r="A221" s="16" t="s">
        <v>35</v>
      </c>
      <c r="B221" s="16" t="s">
        <v>35</v>
      </c>
      <c r="C221" s="16" t="s">
        <v>35</v>
      </c>
      <c r="D221" s="16" t="s">
        <v>35</v>
      </c>
      <c r="E221" s="16" t="s">
        <v>35</v>
      </c>
    </row>
    <row r="222" spans="1:5">
      <c r="A222" s="16" t="s">
        <v>35</v>
      </c>
      <c r="B222" s="16" t="s">
        <v>35</v>
      </c>
      <c r="C222" s="16" t="s">
        <v>35</v>
      </c>
      <c r="D222" s="16" t="s">
        <v>35</v>
      </c>
      <c r="E222" s="16" t="s">
        <v>35</v>
      </c>
    </row>
    <row r="223" spans="1:5">
      <c r="A223" s="16" t="s">
        <v>35</v>
      </c>
      <c r="B223" s="16" t="s">
        <v>35</v>
      </c>
      <c r="C223" s="16" t="s">
        <v>35</v>
      </c>
      <c r="D223" s="16" t="s">
        <v>35</v>
      </c>
      <c r="E223" s="16" t="s">
        <v>35</v>
      </c>
    </row>
    <row r="224" spans="1:5">
      <c r="A224" s="16" t="s">
        <v>35</v>
      </c>
      <c r="B224" s="16" t="s">
        <v>35</v>
      </c>
      <c r="C224" s="16" t="s">
        <v>35</v>
      </c>
      <c r="D224" s="16" t="s">
        <v>35</v>
      </c>
      <c r="E224" s="16" t="s">
        <v>35</v>
      </c>
    </row>
    <row r="225" spans="1:5">
      <c r="A225" s="16" t="s">
        <v>35</v>
      </c>
      <c r="B225" s="16" t="s">
        <v>35</v>
      </c>
      <c r="C225" s="16" t="s">
        <v>35</v>
      </c>
      <c r="D225" s="16" t="s">
        <v>35</v>
      </c>
      <c r="E225" s="16" t="s">
        <v>35</v>
      </c>
    </row>
    <row r="226" spans="1:5">
      <c r="A226" s="16" t="s">
        <v>35</v>
      </c>
      <c r="B226" s="16" t="s">
        <v>35</v>
      </c>
      <c r="C226" s="16" t="s">
        <v>35</v>
      </c>
      <c r="D226" s="16" t="s">
        <v>35</v>
      </c>
      <c r="E226" s="16" t="s">
        <v>35</v>
      </c>
    </row>
    <row r="227" spans="1:5">
      <c r="A227" s="16" t="s">
        <v>35</v>
      </c>
      <c r="B227" s="16" t="s">
        <v>35</v>
      </c>
      <c r="C227" s="16" t="s">
        <v>35</v>
      </c>
      <c r="D227" s="16" t="s">
        <v>35</v>
      </c>
      <c r="E227" s="16" t="s">
        <v>35</v>
      </c>
    </row>
    <row r="228" spans="1:5">
      <c r="A228" s="16" t="s">
        <v>35</v>
      </c>
      <c r="B228" s="16" t="s">
        <v>35</v>
      </c>
      <c r="C228" s="16" t="s">
        <v>35</v>
      </c>
      <c r="D228" s="16" t="s">
        <v>35</v>
      </c>
      <c r="E228" s="16" t="s">
        <v>35</v>
      </c>
    </row>
    <row r="229" spans="1:5">
      <c r="A229" s="16" t="s">
        <v>35</v>
      </c>
      <c r="B229" s="16" t="s">
        <v>35</v>
      </c>
      <c r="C229" s="16" t="s">
        <v>35</v>
      </c>
      <c r="D229" s="16" t="s">
        <v>35</v>
      </c>
      <c r="E229" s="16" t="s">
        <v>35</v>
      </c>
    </row>
    <row r="230" spans="1:5">
      <c r="A230" s="16" t="s">
        <v>35</v>
      </c>
      <c r="B230" s="16" t="s">
        <v>35</v>
      </c>
      <c r="C230" s="16" t="s">
        <v>35</v>
      </c>
      <c r="D230" s="16" t="s">
        <v>35</v>
      </c>
      <c r="E230" s="16" t="s">
        <v>35</v>
      </c>
    </row>
    <row r="231" spans="1:5">
      <c r="A231" s="16" t="s">
        <v>35</v>
      </c>
      <c r="B231" s="16" t="s">
        <v>35</v>
      </c>
      <c r="C231" s="16" t="s">
        <v>35</v>
      </c>
      <c r="D231" s="16" t="s">
        <v>35</v>
      </c>
      <c r="E231" s="16" t="s">
        <v>35</v>
      </c>
    </row>
    <row r="232" spans="1:5">
      <c r="A232" s="16" t="s">
        <v>35</v>
      </c>
      <c r="B232" s="16" t="s">
        <v>35</v>
      </c>
      <c r="C232" s="16" t="s">
        <v>35</v>
      </c>
      <c r="D232" s="16" t="s">
        <v>35</v>
      </c>
      <c r="E232" s="16" t="s">
        <v>35</v>
      </c>
    </row>
    <row r="233" spans="1:5">
      <c r="A233" s="16" t="s">
        <v>35</v>
      </c>
      <c r="B233" s="16" t="s">
        <v>35</v>
      </c>
      <c r="C233" s="16" t="s">
        <v>35</v>
      </c>
      <c r="D233" s="16" t="s">
        <v>35</v>
      </c>
      <c r="E233" s="16" t="s">
        <v>35</v>
      </c>
    </row>
    <row r="234" spans="1:5">
      <c r="A234" s="16" t="s">
        <v>35</v>
      </c>
      <c r="B234" s="16" t="s">
        <v>35</v>
      </c>
      <c r="C234" s="16" t="s">
        <v>35</v>
      </c>
      <c r="D234" s="16" t="s">
        <v>35</v>
      </c>
      <c r="E234" s="16" t="s">
        <v>35</v>
      </c>
    </row>
    <row r="235" spans="1:5">
      <c r="A235" s="16" t="s">
        <v>35</v>
      </c>
      <c r="B235" s="16" t="s">
        <v>35</v>
      </c>
      <c r="C235" s="16" t="s">
        <v>35</v>
      </c>
      <c r="D235" s="16" t="s">
        <v>35</v>
      </c>
      <c r="E235" s="16" t="s">
        <v>35</v>
      </c>
    </row>
    <row r="236" spans="1:5">
      <c r="A236" s="16" t="s">
        <v>35</v>
      </c>
      <c r="B236" s="16" t="s">
        <v>35</v>
      </c>
      <c r="C236" s="16" t="s">
        <v>35</v>
      </c>
      <c r="D236" s="16" t="s">
        <v>35</v>
      </c>
      <c r="E236" s="16" t="s">
        <v>35</v>
      </c>
    </row>
    <row r="237" spans="1:5">
      <c r="A237" s="16" t="s">
        <v>35</v>
      </c>
      <c r="B237" s="16" t="s">
        <v>35</v>
      </c>
      <c r="C237" s="16" t="s">
        <v>35</v>
      </c>
      <c r="D237" s="16" t="s">
        <v>35</v>
      </c>
      <c r="E237" s="16" t="s">
        <v>35</v>
      </c>
    </row>
    <row r="238" spans="1:5">
      <c r="A238" s="16" t="s">
        <v>35</v>
      </c>
      <c r="B238" s="16" t="s">
        <v>35</v>
      </c>
      <c r="C238" s="16" t="s">
        <v>35</v>
      </c>
      <c r="D238" s="16" t="s">
        <v>35</v>
      </c>
      <c r="E238" s="16" t="s">
        <v>35</v>
      </c>
    </row>
    <row r="239" spans="1:5">
      <c r="A239" s="16" t="s">
        <v>35</v>
      </c>
      <c r="B239" s="16" t="s">
        <v>35</v>
      </c>
      <c r="C239" s="16" t="s">
        <v>35</v>
      </c>
      <c r="D239" s="16" t="s">
        <v>35</v>
      </c>
      <c r="E239" s="16" t="s">
        <v>35</v>
      </c>
    </row>
    <row r="240" spans="1:5">
      <c r="A240" s="16" t="s">
        <v>35</v>
      </c>
      <c r="B240" s="16" t="s">
        <v>35</v>
      </c>
      <c r="C240" s="16" t="s">
        <v>35</v>
      </c>
      <c r="D240" s="16" t="s">
        <v>35</v>
      </c>
      <c r="E240" s="16" t="s">
        <v>35</v>
      </c>
    </row>
    <row r="241" spans="1:5">
      <c r="A241" s="16" t="s">
        <v>35</v>
      </c>
      <c r="B241" s="16" t="s">
        <v>35</v>
      </c>
      <c r="C241" s="16" t="s">
        <v>35</v>
      </c>
      <c r="D241" s="16" t="s">
        <v>35</v>
      </c>
      <c r="E241" s="16" t="s">
        <v>35</v>
      </c>
    </row>
    <row r="242" spans="1:5">
      <c r="A242" s="16" t="s">
        <v>35</v>
      </c>
      <c r="B242" s="16" t="s">
        <v>35</v>
      </c>
      <c r="C242" s="16" t="s">
        <v>35</v>
      </c>
      <c r="D242" s="16" t="s">
        <v>35</v>
      </c>
      <c r="E242" s="16" t="s">
        <v>35</v>
      </c>
    </row>
    <row r="243" spans="1:5">
      <c r="A243" s="16" t="s">
        <v>35</v>
      </c>
      <c r="B243" s="16" t="s">
        <v>35</v>
      </c>
      <c r="C243" s="16" t="s">
        <v>35</v>
      </c>
      <c r="D243" s="16" t="s">
        <v>35</v>
      </c>
      <c r="E243" s="16" t="s">
        <v>35</v>
      </c>
    </row>
    <row r="244" spans="1:5">
      <c r="A244" s="16" t="s">
        <v>35</v>
      </c>
      <c r="B244" s="16" t="s">
        <v>35</v>
      </c>
      <c r="C244" s="16" t="s">
        <v>35</v>
      </c>
      <c r="D244" s="16" t="s">
        <v>35</v>
      </c>
      <c r="E244" s="16" t="s">
        <v>35</v>
      </c>
    </row>
    <row r="245" spans="1:5">
      <c r="A245" s="16" t="s">
        <v>35</v>
      </c>
      <c r="B245" s="16" t="s">
        <v>35</v>
      </c>
      <c r="C245" s="16" t="s">
        <v>35</v>
      </c>
      <c r="D245" s="16" t="s">
        <v>35</v>
      </c>
      <c r="E245" s="16" t="s">
        <v>35</v>
      </c>
    </row>
    <row r="246" spans="1:5">
      <c r="A246" s="16" t="s">
        <v>35</v>
      </c>
      <c r="B246" s="16" t="s">
        <v>35</v>
      </c>
      <c r="C246" s="16" t="s">
        <v>35</v>
      </c>
      <c r="D246" s="16" t="s">
        <v>35</v>
      </c>
      <c r="E246" s="16" t="s">
        <v>35</v>
      </c>
    </row>
    <row r="247" spans="1:5">
      <c r="A247" s="16" t="s">
        <v>35</v>
      </c>
      <c r="B247" s="16" t="s">
        <v>35</v>
      </c>
      <c r="C247" s="16" t="s">
        <v>35</v>
      </c>
      <c r="D247" s="16" t="s">
        <v>35</v>
      </c>
      <c r="E247" s="16" t="s">
        <v>35</v>
      </c>
    </row>
    <row r="248" spans="1:5">
      <c r="A248" s="16" t="s">
        <v>35</v>
      </c>
      <c r="B248" s="16" t="s">
        <v>35</v>
      </c>
      <c r="C248" s="16" t="s">
        <v>35</v>
      </c>
      <c r="D248" s="16" t="s">
        <v>35</v>
      </c>
      <c r="E248" s="16" t="s">
        <v>35</v>
      </c>
    </row>
    <row r="249" spans="1:5">
      <c r="A249" s="16" t="s">
        <v>35</v>
      </c>
      <c r="B249" s="16" t="s">
        <v>35</v>
      </c>
      <c r="C249" s="16" t="s">
        <v>35</v>
      </c>
      <c r="D249" s="16" t="s">
        <v>35</v>
      </c>
      <c r="E249" s="16" t="s">
        <v>35</v>
      </c>
    </row>
    <row r="250" spans="1:5">
      <c r="A250" s="16" t="s">
        <v>35</v>
      </c>
      <c r="B250" s="16" t="s">
        <v>35</v>
      </c>
      <c r="C250" s="16" t="s">
        <v>35</v>
      </c>
      <c r="D250" s="16" t="s">
        <v>35</v>
      </c>
      <c r="E250" s="16" t="s">
        <v>35</v>
      </c>
    </row>
    <row r="251" spans="1:5">
      <c r="A251" s="16" t="s">
        <v>35</v>
      </c>
      <c r="B251" s="16" t="s">
        <v>35</v>
      </c>
      <c r="C251" s="16" t="s">
        <v>35</v>
      </c>
      <c r="D251" s="16" t="s">
        <v>35</v>
      </c>
      <c r="E251" s="16" t="s">
        <v>35</v>
      </c>
    </row>
    <row r="252" spans="1:5">
      <c r="A252" s="16" t="s">
        <v>35</v>
      </c>
      <c r="B252" s="16" t="s">
        <v>35</v>
      </c>
      <c r="C252" s="16" t="s">
        <v>35</v>
      </c>
      <c r="D252" s="16" t="s">
        <v>35</v>
      </c>
      <c r="E252" s="16" t="s">
        <v>35</v>
      </c>
    </row>
    <row r="253" spans="1:5">
      <c r="A253" s="16" t="s">
        <v>35</v>
      </c>
      <c r="B253" s="16" t="s">
        <v>35</v>
      </c>
      <c r="C253" s="16" t="s">
        <v>35</v>
      </c>
      <c r="D253" s="16" t="s">
        <v>35</v>
      </c>
      <c r="E253" s="16" t="s">
        <v>35</v>
      </c>
    </row>
    <row r="254" spans="1:5">
      <c r="A254" s="16" t="s">
        <v>35</v>
      </c>
      <c r="B254" s="16" t="s">
        <v>35</v>
      </c>
      <c r="C254" s="16" t="s">
        <v>35</v>
      </c>
      <c r="D254" s="16" t="s">
        <v>35</v>
      </c>
      <c r="E254" s="16" t="s">
        <v>35</v>
      </c>
    </row>
    <row r="255" spans="1:5">
      <c r="A255" s="16" t="s">
        <v>35</v>
      </c>
      <c r="B255" s="16" t="s">
        <v>35</v>
      </c>
      <c r="C255" s="16" t="s">
        <v>35</v>
      </c>
      <c r="D255" s="16" t="s">
        <v>35</v>
      </c>
      <c r="E255" s="16" t="s">
        <v>35</v>
      </c>
    </row>
    <row r="256" spans="1:5">
      <c r="A256" s="16" t="s">
        <v>35</v>
      </c>
      <c r="B256" s="16" t="s">
        <v>35</v>
      </c>
      <c r="C256" s="16" t="s">
        <v>35</v>
      </c>
      <c r="D256" s="16" t="s">
        <v>35</v>
      </c>
      <c r="E256" s="16" t="s">
        <v>35</v>
      </c>
    </row>
    <row r="257" spans="1:5">
      <c r="A257" s="16" t="s">
        <v>35</v>
      </c>
      <c r="B257" s="16" t="s">
        <v>35</v>
      </c>
      <c r="C257" s="16" t="s">
        <v>35</v>
      </c>
      <c r="D257" s="16" t="s">
        <v>35</v>
      </c>
      <c r="E257" s="16" t="s">
        <v>35</v>
      </c>
    </row>
    <row r="258" spans="1:5">
      <c r="A258" s="16" t="s">
        <v>35</v>
      </c>
      <c r="B258" s="16" t="s">
        <v>35</v>
      </c>
      <c r="C258" s="16" t="s">
        <v>35</v>
      </c>
      <c r="D258" s="16" t="s">
        <v>35</v>
      </c>
      <c r="E258" s="16" t="s">
        <v>35</v>
      </c>
    </row>
    <row r="259" spans="1:5">
      <c r="A259" s="16" t="s">
        <v>35</v>
      </c>
      <c r="B259" s="16" t="s">
        <v>35</v>
      </c>
      <c r="C259" s="16" t="s">
        <v>35</v>
      </c>
      <c r="D259" s="16" t="s">
        <v>35</v>
      </c>
      <c r="E259" s="16" t="s">
        <v>35</v>
      </c>
    </row>
    <row r="260" spans="1:5">
      <c r="A260" s="16" t="s">
        <v>35</v>
      </c>
      <c r="B260" s="16" t="s">
        <v>35</v>
      </c>
      <c r="C260" s="16" t="s">
        <v>35</v>
      </c>
      <c r="D260" s="16" t="s">
        <v>35</v>
      </c>
      <c r="E260" s="16" t="s">
        <v>35</v>
      </c>
    </row>
    <row r="261" spans="1:5">
      <c r="A261" s="16" t="s">
        <v>35</v>
      </c>
      <c r="B261" s="16" t="s">
        <v>35</v>
      </c>
      <c r="C261" s="16" t="s">
        <v>35</v>
      </c>
      <c r="D261" s="16" t="s">
        <v>35</v>
      </c>
      <c r="E261" s="16" t="s">
        <v>35</v>
      </c>
    </row>
    <row r="262" spans="1:5">
      <c r="A262" s="16" t="s">
        <v>35</v>
      </c>
      <c r="B262" s="16" t="s">
        <v>35</v>
      </c>
      <c r="C262" s="16" t="s">
        <v>35</v>
      </c>
      <c r="D262" s="16" t="s">
        <v>35</v>
      </c>
      <c r="E262" s="16" t="s">
        <v>35</v>
      </c>
    </row>
    <row r="263" spans="1:5">
      <c r="A263" s="16" t="s">
        <v>35</v>
      </c>
      <c r="B263" s="16" t="s">
        <v>35</v>
      </c>
      <c r="C263" s="16" t="s">
        <v>35</v>
      </c>
      <c r="D263" s="16" t="s">
        <v>35</v>
      </c>
      <c r="E263" s="16" t="s">
        <v>35</v>
      </c>
    </row>
    <row r="264" spans="1:5">
      <c r="A264" s="16" t="s">
        <v>35</v>
      </c>
      <c r="B264" s="16" t="s">
        <v>35</v>
      </c>
      <c r="C264" s="16" t="s">
        <v>35</v>
      </c>
      <c r="D264" s="16" t="s">
        <v>35</v>
      </c>
      <c r="E264" s="16" t="s">
        <v>35</v>
      </c>
    </row>
    <row r="265" spans="1:5">
      <c r="A265" s="16" t="s">
        <v>35</v>
      </c>
      <c r="B265" s="16" t="s">
        <v>35</v>
      </c>
      <c r="C265" s="16" t="s">
        <v>35</v>
      </c>
      <c r="D265" s="16" t="s">
        <v>35</v>
      </c>
      <c r="E265" s="16" t="s">
        <v>35</v>
      </c>
    </row>
    <row r="266" spans="1:5">
      <c r="A266" s="16" t="s">
        <v>35</v>
      </c>
      <c r="B266" s="16" t="s">
        <v>35</v>
      </c>
      <c r="C266" s="16" t="s">
        <v>35</v>
      </c>
      <c r="D266" s="16" t="s">
        <v>35</v>
      </c>
      <c r="E266" s="16" t="s">
        <v>35</v>
      </c>
    </row>
    <row r="267" spans="1:5">
      <c r="A267" s="16" t="s">
        <v>35</v>
      </c>
      <c r="B267" s="16" t="s">
        <v>35</v>
      </c>
      <c r="C267" s="16" t="s">
        <v>35</v>
      </c>
      <c r="D267" s="16" t="s">
        <v>35</v>
      </c>
      <c r="E267" s="16" t="s">
        <v>35</v>
      </c>
    </row>
    <row r="268" spans="1:5">
      <c r="A268" s="16" t="s">
        <v>35</v>
      </c>
      <c r="B268" s="16" t="s">
        <v>35</v>
      </c>
      <c r="C268" s="16" t="s">
        <v>35</v>
      </c>
      <c r="D268" s="16" t="s">
        <v>35</v>
      </c>
      <c r="E268" s="16" t="s">
        <v>35</v>
      </c>
    </row>
    <row r="269" spans="1:5">
      <c r="A269" s="16" t="s">
        <v>35</v>
      </c>
      <c r="B269" s="16" t="s">
        <v>35</v>
      </c>
      <c r="C269" s="16" t="s">
        <v>35</v>
      </c>
      <c r="D269" s="16" t="s">
        <v>35</v>
      </c>
      <c r="E269" s="16" t="s">
        <v>35</v>
      </c>
    </row>
    <row r="270" spans="1:5">
      <c r="A270" s="16" t="s">
        <v>35</v>
      </c>
      <c r="B270" s="16" t="s">
        <v>35</v>
      </c>
      <c r="C270" s="16" t="s">
        <v>35</v>
      </c>
      <c r="D270" s="16" t="s">
        <v>35</v>
      </c>
      <c r="E270" s="16" t="s">
        <v>35</v>
      </c>
    </row>
    <row r="271" spans="1:5">
      <c r="A271" s="16" t="s">
        <v>35</v>
      </c>
      <c r="B271" s="16" t="s">
        <v>35</v>
      </c>
      <c r="C271" s="16" t="s">
        <v>35</v>
      </c>
      <c r="D271" s="16" t="s">
        <v>35</v>
      </c>
      <c r="E271" s="16" t="s">
        <v>35</v>
      </c>
    </row>
    <row r="272" spans="1:5">
      <c r="A272" s="16" t="s">
        <v>35</v>
      </c>
      <c r="B272" s="16" t="s">
        <v>35</v>
      </c>
      <c r="C272" s="16" t="s">
        <v>35</v>
      </c>
      <c r="D272" s="16" t="s">
        <v>35</v>
      </c>
      <c r="E272" s="16" t="s">
        <v>35</v>
      </c>
    </row>
    <row r="273" spans="1:5">
      <c r="A273" s="16" t="s">
        <v>35</v>
      </c>
      <c r="B273" s="16" t="s">
        <v>35</v>
      </c>
      <c r="C273" s="16" t="s">
        <v>35</v>
      </c>
      <c r="D273" s="16" t="s">
        <v>35</v>
      </c>
      <c r="E273" s="16" t="s">
        <v>35</v>
      </c>
    </row>
    <row r="274" spans="1:5">
      <c r="A274" s="16" t="s">
        <v>35</v>
      </c>
      <c r="B274" s="16" t="s">
        <v>35</v>
      </c>
      <c r="C274" s="16" t="s">
        <v>35</v>
      </c>
      <c r="D274" s="16" t="s">
        <v>35</v>
      </c>
      <c r="E274" s="16" t="s">
        <v>35</v>
      </c>
    </row>
    <row r="275" spans="1:5">
      <c r="A275" s="16" t="s">
        <v>35</v>
      </c>
      <c r="B275" s="16" t="s">
        <v>35</v>
      </c>
      <c r="C275" s="16" t="s">
        <v>35</v>
      </c>
      <c r="D275" s="16" t="s">
        <v>35</v>
      </c>
      <c r="E275" s="16" t="s">
        <v>35</v>
      </c>
    </row>
    <row r="276" spans="1:5">
      <c r="A276" s="16" t="s">
        <v>35</v>
      </c>
      <c r="B276" s="16" t="s">
        <v>35</v>
      </c>
      <c r="C276" s="16" t="s">
        <v>35</v>
      </c>
      <c r="D276" s="16" t="s">
        <v>35</v>
      </c>
      <c r="E276" s="16" t="s">
        <v>35</v>
      </c>
    </row>
    <row r="277" spans="1:5">
      <c r="A277" s="16" t="s">
        <v>35</v>
      </c>
      <c r="B277" s="16" t="s">
        <v>35</v>
      </c>
      <c r="C277" s="16" t="s">
        <v>35</v>
      </c>
      <c r="D277" s="16" t="s">
        <v>35</v>
      </c>
      <c r="E277" s="16" t="s">
        <v>35</v>
      </c>
    </row>
    <row r="278" spans="1:5">
      <c r="A278" s="16" t="s">
        <v>35</v>
      </c>
      <c r="B278" s="16" t="s">
        <v>35</v>
      </c>
      <c r="C278" s="16" t="s">
        <v>35</v>
      </c>
      <c r="D278" s="16" t="s">
        <v>35</v>
      </c>
      <c r="E278" s="16" t="s">
        <v>35</v>
      </c>
    </row>
    <row r="279" spans="1:5">
      <c r="A279" s="16" t="s">
        <v>35</v>
      </c>
      <c r="B279" s="16" t="s">
        <v>35</v>
      </c>
      <c r="C279" s="16" t="s">
        <v>35</v>
      </c>
      <c r="D279" s="16" t="s">
        <v>35</v>
      </c>
      <c r="E279" s="16" t="s">
        <v>35</v>
      </c>
    </row>
    <row r="280" spans="1:5">
      <c r="A280" s="16" t="s">
        <v>35</v>
      </c>
      <c r="B280" s="16" t="s">
        <v>35</v>
      </c>
      <c r="C280" s="16" t="s">
        <v>35</v>
      </c>
      <c r="D280" s="16" t="s">
        <v>35</v>
      </c>
      <c r="E280" s="16" t="s">
        <v>35</v>
      </c>
    </row>
    <row r="281" spans="1:5">
      <c r="A281" s="16" t="s">
        <v>35</v>
      </c>
      <c r="B281" s="16" t="s">
        <v>35</v>
      </c>
      <c r="C281" s="16" t="s">
        <v>35</v>
      </c>
      <c r="D281" s="16" t="s">
        <v>35</v>
      </c>
      <c r="E281" s="16" t="s">
        <v>35</v>
      </c>
    </row>
    <row r="282" spans="1:5">
      <c r="A282" s="16" t="s">
        <v>35</v>
      </c>
      <c r="B282" s="16" t="s">
        <v>35</v>
      </c>
      <c r="C282" s="16" t="s">
        <v>35</v>
      </c>
      <c r="D282" s="16" t="s">
        <v>35</v>
      </c>
      <c r="E282" s="16" t="s">
        <v>35</v>
      </c>
    </row>
    <row r="283" spans="1:5">
      <c r="A283" s="16" t="s">
        <v>35</v>
      </c>
      <c r="B283" s="16" t="s">
        <v>35</v>
      </c>
      <c r="C283" s="16" t="s">
        <v>35</v>
      </c>
      <c r="D283" s="16" t="s">
        <v>35</v>
      </c>
      <c r="E283" s="16" t="s">
        <v>35</v>
      </c>
    </row>
    <row r="284" spans="1:5">
      <c r="A284" s="16" t="s">
        <v>35</v>
      </c>
      <c r="B284" s="16" t="s">
        <v>35</v>
      </c>
      <c r="C284" s="16" t="s">
        <v>35</v>
      </c>
      <c r="D284" s="16" t="s">
        <v>35</v>
      </c>
      <c r="E284" s="16" t="s">
        <v>35</v>
      </c>
    </row>
    <row r="285" spans="1:5">
      <c r="A285" s="16" t="s">
        <v>35</v>
      </c>
      <c r="B285" s="16" t="s">
        <v>35</v>
      </c>
      <c r="C285" s="16" t="s">
        <v>35</v>
      </c>
      <c r="D285" s="16" t="s">
        <v>35</v>
      </c>
      <c r="E285" s="16" t="s">
        <v>35</v>
      </c>
    </row>
    <row r="286" spans="1:5">
      <c r="A286" s="16" t="s">
        <v>35</v>
      </c>
      <c r="B286" s="16" t="s">
        <v>35</v>
      </c>
      <c r="C286" s="16" t="s">
        <v>35</v>
      </c>
      <c r="D286" s="16" t="s">
        <v>35</v>
      </c>
      <c r="E286" s="16" t="s">
        <v>35</v>
      </c>
    </row>
    <row r="287" spans="1:5">
      <c r="A287" s="16" t="s">
        <v>35</v>
      </c>
      <c r="B287" s="16" t="s">
        <v>35</v>
      </c>
      <c r="C287" s="16" t="s">
        <v>35</v>
      </c>
      <c r="D287" s="16" t="s">
        <v>35</v>
      </c>
      <c r="E287" s="16" t="s">
        <v>35</v>
      </c>
    </row>
    <row r="288" spans="1:5">
      <c r="A288" s="16" t="s">
        <v>35</v>
      </c>
      <c r="B288" s="16" t="s">
        <v>35</v>
      </c>
      <c r="C288" s="16" t="s">
        <v>35</v>
      </c>
      <c r="D288" s="16" t="s">
        <v>35</v>
      </c>
      <c r="E288" s="16" t="s">
        <v>35</v>
      </c>
    </row>
    <row r="289" spans="1:5">
      <c r="A289" s="16" t="s">
        <v>35</v>
      </c>
      <c r="B289" s="16" t="s">
        <v>35</v>
      </c>
      <c r="C289" s="16" t="s">
        <v>35</v>
      </c>
      <c r="D289" s="16" t="s">
        <v>35</v>
      </c>
      <c r="E289" s="16" t="s">
        <v>35</v>
      </c>
    </row>
    <row r="290" spans="1:5">
      <c r="A290" s="16" t="s">
        <v>35</v>
      </c>
      <c r="B290" s="16" t="s">
        <v>35</v>
      </c>
      <c r="C290" s="16" t="s">
        <v>35</v>
      </c>
      <c r="D290" s="16" t="s">
        <v>35</v>
      </c>
      <c r="E290" s="16" t="s">
        <v>35</v>
      </c>
    </row>
    <row r="291" spans="1:5">
      <c r="A291" s="16" t="s">
        <v>35</v>
      </c>
      <c r="B291" s="16" t="s">
        <v>35</v>
      </c>
      <c r="C291" s="16" t="s">
        <v>35</v>
      </c>
      <c r="D291" s="16" t="s">
        <v>35</v>
      </c>
      <c r="E291" s="16" t="s">
        <v>35</v>
      </c>
    </row>
    <row r="292" spans="1:5">
      <c r="A292" s="16" t="s">
        <v>35</v>
      </c>
      <c r="B292" s="16" t="s">
        <v>35</v>
      </c>
      <c r="C292" s="16" t="s">
        <v>35</v>
      </c>
      <c r="D292" s="16" t="s">
        <v>35</v>
      </c>
      <c r="E292" s="16" t="s">
        <v>35</v>
      </c>
    </row>
    <row r="293" spans="1:5">
      <c r="A293" s="16" t="s">
        <v>35</v>
      </c>
      <c r="B293" s="16" t="s">
        <v>35</v>
      </c>
      <c r="C293" s="16" t="s">
        <v>35</v>
      </c>
      <c r="D293" s="16" t="s">
        <v>35</v>
      </c>
      <c r="E293" s="16" t="s">
        <v>35</v>
      </c>
    </row>
    <row r="294" spans="1:5">
      <c r="A294" s="16" t="s">
        <v>35</v>
      </c>
      <c r="B294" s="16" t="s">
        <v>35</v>
      </c>
      <c r="C294" s="16" t="s">
        <v>35</v>
      </c>
      <c r="D294" s="16" t="s">
        <v>35</v>
      </c>
      <c r="E294" s="16" t="s">
        <v>35</v>
      </c>
    </row>
    <row r="295" spans="1:5">
      <c r="A295" s="16" t="s">
        <v>35</v>
      </c>
      <c r="B295" s="16" t="s">
        <v>35</v>
      </c>
      <c r="C295" s="16" t="s">
        <v>35</v>
      </c>
      <c r="D295" s="16" t="s">
        <v>35</v>
      </c>
      <c r="E295" s="16" t="s">
        <v>35</v>
      </c>
    </row>
    <row r="296" spans="1:5">
      <c r="A296" s="16" t="s">
        <v>35</v>
      </c>
      <c r="B296" s="16" t="s">
        <v>35</v>
      </c>
      <c r="C296" s="16" t="s">
        <v>35</v>
      </c>
      <c r="D296" s="16" t="s">
        <v>35</v>
      </c>
      <c r="E296" s="16" t="s">
        <v>35</v>
      </c>
    </row>
    <row r="297" spans="1:5">
      <c r="A297" s="16" t="s">
        <v>35</v>
      </c>
      <c r="B297" s="16" t="s">
        <v>35</v>
      </c>
      <c r="C297" s="16" t="s">
        <v>35</v>
      </c>
      <c r="D297" s="16" t="s">
        <v>35</v>
      </c>
      <c r="E297" s="16" t="s">
        <v>35</v>
      </c>
    </row>
    <row r="298" spans="1:5">
      <c r="A298" s="16" t="s">
        <v>35</v>
      </c>
      <c r="B298" s="16" t="s">
        <v>35</v>
      </c>
      <c r="C298" s="16" t="s">
        <v>35</v>
      </c>
      <c r="D298" s="16" t="s">
        <v>35</v>
      </c>
      <c r="E298" s="16" t="s">
        <v>35</v>
      </c>
    </row>
    <row r="299" spans="1:5">
      <c r="A299" s="16" t="s">
        <v>35</v>
      </c>
      <c r="B299" s="16" t="s">
        <v>35</v>
      </c>
      <c r="C299" s="16" t="s">
        <v>35</v>
      </c>
      <c r="D299" s="16" t="s">
        <v>35</v>
      </c>
      <c r="E299" s="16" t="s">
        <v>35</v>
      </c>
    </row>
    <row r="300" spans="1:5">
      <c r="A300" s="16" t="s">
        <v>35</v>
      </c>
      <c r="B300" s="16" t="s">
        <v>35</v>
      </c>
      <c r="C300" s="16" t="s">
        <v>35</v>
      </c>
      <c r="D300" s="16" t="s">
        <v>35</v>
      </c>
      <c r="E300" s="16" t="s">
        <v>35</v>
      </c>
    </row>
    <row r="301" spans="1:5">
      <c r="A301" s="16" t="s">
        <v>35</v>
      </c>
      <c r="B301" s="16" t="s">
        <v>35</v>
      </c>
      <c r="C301" s="16" t="s">
        <v>35</v>
      </c>
      <c r="D301" s="16" t="s">
        <v>35</v>
      </c>
      <c r="E301" s="16" t="s">
        <v>35</v>
      </c>
    </row>
    <row r="302" spans="1:5">
      <c r="A302" s="16" t="s">
        <v>35</v>
      </c>
      <c r="B302" s="16" t="s">
        <v>35</v>
      </c>
      <c r="C302" s="16" t="s">
        <v>35</v>
      </c>
      <c r="D302" s="16" t="s">
        <v>35</v>
      </c>
      <c r="E302" s="16" t="s">
        <v>35</v>
      </c>
    </row>
    <row r="303" spans="1:5">
      <c r="A303" s="16" t="s">
        <v>35</v>
      </c>
      <c r="B303" s="16" t="s">
        <v>35</v>
      </c>
      <c r="C303" s="16" t="s">
        <v>35</v>
      </c>
      <c r="D303" s="16" t="s">
        <v>35</v>
      </c>
      <c r="E303" s="16" t="s">
        <v>35</v>
      </c>
    </row>
    <row r="304" spans="1:5">
      <c r="A304" s="16" t="s">
        <v>35</v>
      </c>
      <c r="B304" s="16" t="s">
        <v>35</v>
      </c>
      <c r="C304" s="16" t="s">
        <v>35</v>
      </c>
      <c r="D304" s="16" t="s">
        <v>35</v>
      </c>
      <c r="E304" s="16" t="s">
        <v>35</v>
      </c>
    </row>
    <row r="305" spans="1:5">
      <c r="A305" s="16" t="s">
        <v>35</v>
      </c>
      <c r="B305" s="16" t="s">
        <v>35</v>
      </c>
      <c r="C305" s="16" t="s">
        <v>35</v>
      </c>
      <c r="D305" s="16" t="s">
        <v>35</v>
      </c>
      <c r="E305" s="16" t="s">
        <v>35</v>
      </c>
    </row>
    <row r="306" spans="1:5">
      <c r="A306" s="16" t="s">
        <v>35</v>
      </c>
      <c r="B306" s="16" t="s">
        <v>35</v>
      </c>
      <c r="C306" s="16" t="s">
        <v>35</v>
      </c>
      <c r="D306" s="16" t="s">
        <v>35</v>
      </c>
      <c r="E306" s="16" t="s">
        <v>35</v>
      </c>
    </row>
    <row r="307" spans="1:5">
      <c r="A307" s="16" t="s">
        <v>35</v>
      </c>
      <c r="B307" s="16" t="s">
        <v>35</v>
      </c>
      <c r="C307" s="16" t="s">
        <v>35</v>
      </c>
      <c r="D307" s="16" t="s">
        <v>35</v>
      </c>
      <c r="E307" s="16" t="s">
        <v>35</v>
      </c>
    </row>
    <row r="308" spans="1:5">
      <c r="A308" s="16" t="s">
        <v>35</v>
      </c>
      <c r="B308" s="16" t="s">
        <v>35</v>
      </c>
      <c r="C308" s="16" t="s">
        <v>35</v>
      </c>
      <c r="D308" s="16" t="s">
        <v>35</v>
      </c>
      <c r="E308" s="16" t="s">
        <v>35</v>
      </c>
    </row>
    <row r="309" spans="1:5">
      <c r="A309" s="16" t="s">
        <v>35</v>
      </c>
      <c r="B309" s="16" t="s">
        <v>35</v>
      </c>
      <c r="C309" s="16" t="s">
        <v>35</v>
      </c>
      <c r="D309" s="16" t="s">
        <v>35</v>
      </c>
      <c r="E309" s="16" t="s">
        <v>35</v>
      </c>
    </row>
    <row r="310" spans="1:5">
      <c r="A310" s="16" t="s">
        <v>35</v>
      </c>
      <c r="B310" s="16" t="s">
        <v>35</v>
      </c>
      <c r="C310" s="16" t="s">
        <v>35</v>
      </c>
      <c r="D310" s="16" t="s">
        <v>35</v>
      </c>
      <c r="E310" s="16" t="s">
        <v>35</v>
      </c>
    </row>
    <row r="311" spans="1:5">
      <c r="A311" s="16" t="s">
        <v>35</v>
      </c>
      <c r="B311" s="16" t="s">
        <v>35</v>
      </c>
      <c r="C311" s="16" t="s">
        <v>35</v>
      </c>
      <c r="D311" s="16" t="s">
        <v>35</v>
      </c>
      <c r="E311" s="16" t="s">
        <v>35</v>
      </c>
    </row>
    <row r="312" spans="1:5">
      <c r="A312" s="16" t="s">
        <v>35</v>
      </c>
      <c r="B312" s="16" t="s">
        <v>35</v>
      </c>
      <c r="C312" s="16" t="s">
        <v>35</v>
      </c>
      <c r="D312" s="16" t="s">
        <v>35</v>
      </c>
      <c r="E312" s="16" t="s">
        <v>35</v>
      </c>
    </row>
    <row r="313" spans="1:5">
      <c r="A313" s="16" t="s">
        <v>35</v>
      </c>
      <c r="B313" s="16" t="s">
        <v>35</v>
      </c>
      <c r="C313" s="16" t="s">
        <v>35</v>
      </c>
      <c r="D313" s="16" t="s">
        <v>35</v>
      </c>
      <c r="E313" s="16" t="s">
        <v>35</v>
      </c>
    </row>
    <row r="314" spans="1:5">
      <c r="A314" s="16" t="s">
        <v>35</v>
      </c>
      <c r="B314" s="16" t="s">
        <v>35</v>
      </c>
      <c r="C314" s="16" t="s">
        <v>35</v>
      </c>
      <c r="D314" s="16" t="s">
        <v>35</v>
      </c>
      <c r="E314" s="16" t="s">
        <v>35</v>
      </c>
    </row>
    <row r="315" spans="1:5">
      <c r="A315" s="16" t="s">
        <v>35</v>
      </c>
      <c r="B315" s="16" t="s">
        <v>35</v>
      </c>
      <c r="C315" s="16" t="s">
        <v>35</v>
      </c>
      <c r="D315" s="16" t="s">
        <v>35</v>
      </c>
      <c r="E315" s="16" t="s">
        <v>35</v>
      </c>
    </row>
    <row r="316" spans="1:5">
      <c r="A316" s="16" t="s">
        <v>35</v>
      </c>
      <c r="B316" s="16" t="s">
        <v>35</v>
      </c>
      <c r="C316" s="16" t="s">
        <v>35</v>
      </c>
      <c r="D316" s="16" t="s">
        <v>35</v>
      </c>
      <c r="E316" s="16" t="s">
        <v>35</v>
      </c>
    </row>
    <row r="317" spans="1:5">
      <c r="A317" s="16" t="s">
        <v>35</v>
      </c>
      <c r="B317" s="16" t="s">
        <v>35</v>
      </c>
      <c r="C317" s="16" t="s">
        <v>35</v>
      </c>
      <c r="D317" s="16" t="s">
        <v>35</v>
      </c>
      <c r="E317" s="16" t="s">
        <v>35</v>
      </c>
    </row>
    <row r="318" spans="1:5">
      <c r="A318" s="16" t="s">
        <v>35</v>
      </c>
      <c r="B318" s="16" t="s">
        <v>35</v>
      </c>
      <c r="C318" s="16" t="s">
        <v>35</v>
      </c>
      <c r="D318" s="16" t="s">
        <v>35</v>
      </c>
      <c r="E318" s="16" t="s">
        <v>35</v>
      </c>
    </row>
    <row r="319" spans="1:5">
      <c r="A319" s="16" t="s">
        <v>35</v>
      </c>
      <c r="B319" s="16" t="s">
        <v>35</v>
      </c>
      <c r="C319" s="16" t="s">
        <v>35</v>
      </c>
      <c r="D319" s="16" t="s">
        <v>35</v>
      </c>
      <c r="E319" s="16" t="s">
        <v>35</v>
      </c>
    </row>
    <row r="320" spans="1:5">
      <c r="A320" s="16" t="s">
        <v>35</v>
      </c>
      <c r="B320" s="16" t="s">
        <v>35</v>
      </c>
      <c r="C320" s="16" t="s">
        <v>35</v>
      </c>
      <c r="D320" s="16" t="s">
        <v>35</v>
      </c>
      <c r="E320" s="16" t="s">
        <v>35</v>
      </c>
    </row>
    <row r="321" spans="1:5">
      <c r="A321" s="16" t="s">
        <v>35</v>
      </c>
      <c r="B321" s="16" t="s">
        <v>35</v>
      </c>
      <c r="C321" s="16" t="s">
        <v>35</v>
      </c>
      <c r="D321" s="16" t="s">
        <v>35</v>
      </c>
      <c r="E321" s="16" t="s">
        <v>35</v>
      </c>
    </row>
    <row r="322" spans="1:5">
      <c r="A322" s="16" t="s">
        <v>35</v>
      </c>
      <c r="B322" s="16" t="s">
        <v>35</v>
      </c>
      <c r="C322" s="16" t="s">
        <v>35</v>
      </c>
      <c r="D322" s="16" t="s">
        <v>35</v>
      </c>
      <c r="E322" s="16" t="s">
        <v>35</v>
      </c>
    </row>
    <row r="323" spans="1:5">
      <c r="A323" s="16" t="s">
        <v>35</v>
      </c>
      <c r="B323" s="16" t="s">
        <v>35</v>
      </c>
      <c r="C323" s="16" t="s">
        <v>35</v>
      </c>
      <c r="D323" s="16" t="s">
        <v>35</v>
      </c>
      <c r="E323" s="16" t="s">
        <v>35</v>
      </c>
    </row>
    <row r="324" spans="1:5">
      <c r="A324" s="16" t="s">
        <v>35</v>
      </c>
      <c r="B324" s="16" t="s">
        <v>35</v>
      </c>
      <c r="C324" s="16" t="s">
        <v>35</v>
      </c>
      <c r="D324" s="16" t="s">
        <v>35</v>
      </c>
      <c r="E324" s="16" t="s">
        <v>35</v>
      </c>
    </row>
    <row r="325" spans="1:5">
      <c r="A325" s="16" t="s">
        <v>35</v>
      </c>
      <c r="B325" s="16" t="s">
        <v>35</v>
      </c>
      <c r="C325" s="16" t="s">
        <v>35</v>
      </c>
      <c r="D325" s="16" t="s">
        <v>35</v>
      </c>
      <c r="E325" s="16" t="s">
        <v>35</v>
      </c>
    </row>
    <row r="326" spans="1:5">
      <c r="A326" s="16" t="s">
        <v>35</v>
      </c>
      <c r="B326" s="16" t="s">
        <v>35</v>
      </c>
      <c r="C326" s="16" t="s">
        <v>35</v>
      </c>
      <c r="D326" s="16" t="s">
        <v>35</v>
      </c>
      <c r="E326" s="16" t="s">
        <v>35</v>
      </c>
    </row>
    <row r="327" spans="1:5">
      <c r="A327" s="16" t="s">
        <v>35</v>
      </c>
      <c r="B327" s="16" t="s">
        <v>35</v>
      </c>
      <c r="C327" s="16" t="s">
        <v>35</v>
      </c>
      <c r="D327" s="16" t="s">
        <v>35</v>
      </c>
      <c r="E327" s="16" t="s">
        <v>35</v>
      </c>
    </row>
    <row r="328" spans="1:5">
      <c r="A328" s="16" t="s">
        <v>35</v>
      </c>
      <c r="B328" s="16" t="s">
        <v>35</v>
      </c>
      <c r="C328" s="16" t="s">
        <v>35</v>
      </c>
      <c r="D328" s="16" t="s">
        <v>35</v>
      </c>
      <c r="E328" s="16" t="s">
        <v>35</v>
      </c>
    </row>
    <row r="329" spans="1:5">
      <c r="A329" s="16" t="s">
        <v>35</v>
      </c>
      <c r="B329" s="16" t="s">
        <v>35</v>
      </c>
      <c r="C329" s="16" t="s">
        <v>35</v>
      </c>
      <c r="D329" s="16" t="s">
        <v>35</v>
      </c>
      <c r="E329" s="16" t="s">
        <v>35</v>
      </c>
    </row>
    <row r="330" spans="1:5">
      <c r="A330" s="16" t="s">
        <v>35</v>
      </c>
      <c r="B330" s="16" t="s">
        <v>35</v>
      </c>
      <c r="C330" s="16" t="s">
        <v>35</v>
      </c>
      <c r="D330" s="16" t="s">
        <v>35</v>
      </c>
      <c r="E330" s="16" t="s">
        <v>35</v>
      </c>
    </row>
    <row r="331" spans="1:5">
      <c r="A331" s="16" t="s">
        <v>35</v>
      </c>
      <c r="B331" s="16" t="s">
        <v>35</v>
      </c>
      <c r="C331" s="16" t="s">
        <v>35</v>
      </c>
      <c r="D331" s="16" t="s">
        <v>35</v>
      </c>
      <c r="E331" s="16" t="s">
        <v>35</v>
      </c>
    </row>
    <row r="332" spans="1:5">
      <c r="A332" s="16" t="s">
        <v>35</v>
      </c>
      <c r="B332" s="16" t="s">
        <v>35</v>
      </c>
      <c r="C332" s="16" t="s">
        <v>35</v>
      </c>
      <c r="D332" s="16" t="s">
        <v>35</v>
      </c>
      <c r="E332" s="16" t="s">
        <v>35</v>
      </c>
    </row>
    <row r="333" spans="1:5">
      <c r="A333" s="16" t="s">
        <v>35</v>
      </c>
      <c r="B333" s="16" t="s">
        <v>35</v>
      </c>
      <c r="C333" s="16" t="s">
        <v>35</v>
      </c>
      <c r="D333" s="16" t="s">
        <v>35</v>
      </c>
      <c r="E333" s="16" t="s">
        <v>35</v>
      </c>
    </row>
    <row r="334" spans="1:5">
      <c r="A334" s="16" t="s">
        <v>35</v>
      </c>
      <c r="B334" s="16" t="s">
        <v>35</v>
      </c>
      <c r="C334" s="16" t="s">
        <v>35</v>
      </c>
      <c r="D334" s="16" t="s">
        <v>35</v>
      </c>
      <c r="E334" s="16" t="s">
        <v>35</v>
      </c>
    </row>
    <row r="335" spans="1:5">
      <c r="A335" s="16" t="s">
        <v>35</v>
      </c>
      <c r="B335" s="16" t="s">
        <v>35</v>
      </c>
      <c r="C335" s="16" t="s">
        <v>35</v>
      </c>
      <c r="D335" s="16" t="s">
        <v>35</v>
      </c>
      <c r="E335" s="16" t="s">
        <v>35</v>
      </c>
    </row>
    <row r="336" spans="1:5">
      <c r="A336" s="16" t="s">
        <v>35</v>
      </c>
      <c r="B336" s="16" t="s">
        <v>35</v>
      </c>
      <c r="C336" s="16" t="s">
        <v>35</v>
      </c>
      <c r="D336" s="16" t="s">
        <v>35</v>
      </c>
      <c r="E336" s="16" t="s">
        <v>35</v>
      </c>
    </row>
    <row r="337" spans="1:5">
      <c r="A337" s="16" t="s">
        <v>35</v>
      </c>
      <c r="B337" s="16" t="s">
        <v>35</v>
      </c>
      <c r="C337" s="16" t="s">
        <v>35</v>
      </c>
      <c r="D337" s="16" t="s">
        <v>35</v>
      </c>
      <c r="E337" s="16" t="s">
        <v>35</v>
      </c>
    </row>
    <row r="338" spans="1:5">
      <c r="A338" s="16" t="s">
        <v>35</v>
      </c>
      <c r="B338" s="16" t="s">
        <v>35</v>
      </c>
      <c r="C338" s="16" t="s">
        <v>35</v>
      </c>
      <c r="D338" s="16" t="s">
        <v>35</v>
      </c>
      <c r="E338" s="16" t="s">
        <v>35</v>
      </c>
    </row>
    <row r="339" spans="1:5">
      <c r="A339" s="16" t="s">
        <v>35</v>
      </c>
      <c r="B339" s="16" t="s">
        <v>35</v>
      </c>
      <c r="C339" s="16" t="s">
        <v>35</v>
      </c>
      <c r="D339" s="16" t="s">
        <v>35</v>
      </c>
      <c r="E339" s="16" t="s">
        <v>35</v>
      </c>
    </row>
    <row r="340" spans="1:5">
      <c r="A340" s="16" t="s">
        <v>35</v>
      </c>
      <c r="B340" s="16" t="s">
        <v>35</v>
      </c>
      <c r="C340" s="16" t="s">
        <v>35</v>
      </c>
      <c r="D340" s="16" t="s">
        <v>35</v>
      </c>
      <c r="E340" s="16" t="s">
        <v>35</v>
      </c>
    </row>
    <row r="341" spans="1:5">
      <c r="A341" s="16" t="s">
        <v>35</v>
      </c>
      <c r="B341" s="16" t="s">
        <v>35</v>
      </c>
      <c r="C341" s="16" t="s">
        <v>35</v>
      </c>
      <c r="D341" s="16" t="s">
        <v>35</v>
      </c>
      <c r="E341" s="16" t="s">
        <v>35</v>
      </c>
    </row>
    <row r="342" spans="1:5">
      <c r="A342" s="16" t="s">
        <v>35</v>
      </c>
      <c r="B342" s="16" t="s">
        <v>35</v>
      </c>
      <c r="C342" s="16" t="s">
        <v>35</v>
      </c>
      <c r="D342" s="16" t="s">
        <v>35</v>
      </c>
      <c r="E342" s="16" t="s">
        <v>35</v>
      </c>
    </row>
    <row r="343" spans="1:5">
      <c r="A343" s="16" t="s">
        <v>35</v>
      </c>
      <c r="B343" s="16" t="s">
        <v>35</v>
      </c>
      <c r="C343" s="16" t="s">
        <v>35</v>
      </c>
      <c r="D343" s="16" t="s">
        <v>35</v>
      </c>
      <c r="E343" s="16" t="s">
        <v>35</v>
      </c>
    </row>
    <row r="344" spans="1:5">
      <c r="A344" s="16" t="s">
        <v>35</v>
      </c>
      <c r="B344" s="16" t="s">
        <v>35</v>
      </c>
      <c r="C344" s="16" t="s">
        <v>35</v>
      </c>
      <c r="D344" s="16" t="s">
        <v>35</v>
      </c>
      <c r="E344" s="16" t="s">
        <v>35</v>
      </c>
    </row>
    <row r="345" spans="1:5">
      <c r="A345" s="16" t="s">
        <v>35</v>
      </c>
      <c r="B345" s="16" t="s">
        <v>35</v>
      </c>
      <c r="C345" s="16" t="s">
        <v>35</v>
      </c>
      <c r="D345" s="16" t="s">
        <v>35</v>
      </c>
      <c r="E345" s="16" t="s">
        <v>35</v>
      </c>
    </row>
    <row r="346" spans="1:5">
      <c r="A346" s="16" t="s">
        <v>35</v>
      </c>
      <c r="B346" s="16" t="s">
        <v>35</v>
      </c>
      <c r="C346" s="16" t="s">
        <v>35</v>
      </c>
      <c r="D346" s="16" t="s">
        <v>35</v>
      </c>
      <c r="E346" s="16" t="s">
        <v>35</v>
      </c>
    </row>
    <row r="347" spans="1:5">
      <c r="A347" s="16" t="s">
        <v>35</v>
      </c>
      <c r="B347" s="16" t="s">
        <v>35</v>
      </c>
      <c r="C347" s="16" t="s">
        <v>35</v>
      </c>
      <c r="D347" s="16" t="s">
        <v>35</v>
      </c>
      <c r="E347" s="16" t="s">
        <v>35</v>
      </c>
    </row>
    <row r="348" spans="1:5">
      <c r="A348" s="16" t="s">
        <v>35</v>
      </c>
      <c r="B348" s="16" t="s">
        <v>35</v>
      </c>
      <c r="C348" s="16" t="s">
        <v>35</v>
      </c>
      <c r="D348" s="16" t="s">
        <v>35</v>
      </c>
      <c r="E348" s="16" t="s">
        <v>35</v>
      </c>
    </row>
    <row r="349" spans="1:5">
      <c r="A349" s="16" t="s">
        <v>35</v>
      </c>
      <c r="B349" s="16" t="s">
        <v>35</v>
      </c>
      <c r="C349" s="16" t="s">
        <v>35</v>
      </c>
      <c r="D349" s="16" t="s">
        <v>35</v>
      </c>
      <c r="E349" s="16" t="s">
        <v>35</v>
      </c>
    </row>
    <row r="350" spans="1:5">
      <c r="A350" s="16" t="s">
        <v>35</v>
      </c>
      <c r="B350" s="16" t="s">
        <v>35</v>
      </c>
      <c r="C350" s="16" t="s">
        <v>35</v>
      </c>
      <c r="D350" s="16" t="s">
        <v>35</v>
      </c>
      <c r="E350" s="16" t="s">
        <v>35</v>
      </c>
    </row>
    <row r="351" spans="1:5">
      <c r="A351" s="16" t="s">
        <v>35</v>
      </c>
      <c r="B351" s="16" t="s">
        <v>35</v>
      </c>
      <c r="C351" s="16" t="s">
        <v>35</v>
      </c>
      <c r="D351" s="16" t="s">
        <v>35</v>
      </c>
      <c r="E351" s="16" t="s">
        <v>35</v>
      </c>
    </row>
    <row r="352" spans="1:5">
      <c r="A352" s="16" t="s">
        <v>35</v>
      </c>
      <c r="B352" s="16" t="s">
        <v>35</v>
      </c>
      <c r="C352" s="16" t="s">
        <v>35</v>
      </c>
      <c r="D352" s="16" t="s">
        <v>35</v>
      </c>
      <c r="E352" s="16" t="s">
        <v>35</v>
      </c>
    </row>
    <row r="353" spans="1:5">
      <c r="A353" s="16" t="s">
        <v>35</v>
      </c>
      <c r="B353" s="16" t="s">
        <v>35</v>
      </c>
      <c r="C353" s="16" t="s">
        <v>35</v>
      </c>
      <c r="D353" s="16" t="s">
        <v>35</v>
      </c>
      <c r="E353" s="16" t="s">
        <v>35</v>
      </c>
    </row>
    <row r="354" spans="1:5">
      <c r="A354" s="16" t="s">
        <v>35</v>
      </c>
      <c r="B354" s="16" t="s">
        <v>35</v>
      </c>
      <c r="C354" s="16" t="s">
        <v>35</v>
      </c>
      <c r="D354" s="16" t="s">
        <v>35</v>
      </c>
      <c r="E354" s="16" t="s">
        <v>35</v>
      </c>
    </row>
    <row r="355" spans="1:5">
      <c r="A355" s="16" t="s">
        <v>35</v>
      </c>
      <c r="B355" s="16" t="s">
        <v>35</v>
      </c>
      <c r="C355" s="16" t="s">
        <v>35</v>
      </c>
      <c r="D355" s="16" t="s">
        <v>35</v>
      </c>
      <c r="E355" s="16" t="s">
        <v>35</v>
      </c>
    </row>
    <row r="356" spans="1:5">
      <c r="A356" s="16" t="s">
        <v>35</v>
      </c>
      <c r="B356" s="16" t="s">
        <v>35</v>
      </c>
      <c r="C356" s="16" t="s">
        <v>35</v>
      </c>
      <c r="D356" s="16" t="s">
        <v>35</v>
      </c>
      <c r="E356" s="16" t="s">
        <v>35</v>
      </c>
    </row>
    <row r="357" spans="1:5">
      <c r="A357" s="16" t="s">
        <v>35</v>
      </c>
      <c r="B357" s="16" t="s">
        <v>35</v>
      </c>
      <c r="C357" s="16" t="s">
        <v>35</v>
      </c>
      <c r="D357" s="16" t="s">
        <v>35</v>
      </c>
      <c r="E357" s="16" t="s">
        <v>35</v>
      </c>
    </row>
    <row r="358" spans="1:5">
      <c r="A358" s="16" t="s">
        <v>35</v>
      </c>
      <c r="B358" s="16" t="s">
        <v>35</v>
      </c>
      <c r="C358" s="16" t="s">
        <v>35</v>
      </c>
      <c r="D358" s="16" t="s">
        <v>35</v>
      </c>
      <c r="E358" s="16" t="s">
        <v>35</v>
      </c>
    </row>
    <row r="359" spans="1:5">
      <c r="A359" s="16" t="s">
        <v>35</v>
      </c>
      <c r="B359" s="16" t="s">
        <v>35</v>
      </c>
      <c r="C359" s="16" t="s">
        <v>35</v>
      </c>
      <c r="D359" s="16" t="s">
        <v>35</v>
      </c>
      <c r="E359" s="16" t="s">
        <v>35</v>
      </c>
    </row>
    <row r="360" spans="1:5">
      <c r="A360" s="16" t="s">
        <v>35</v>
      </c>
      <c r="B360" s="16" t="s">
        <v>35</v>
      </c>
      <c r="C360" s="16" t="s">
        <v>35</v>
      </c>
      <c r="D360" s="16" t="s">
        <v>35</v>
      </c>
      <c r="E360" s="16" t="s">
        <v>35</v>
      </c>
    </row>
    <row r="361" spans="1:5">
      <c r="A361" s="16" t="s">
        <v>35</v>
      </c>
      <c r="B361" s="16" t="s">
        <v>35</v>
      </c>
      <c r="C361" s="16" t="s">
        <v>35</v>
      </c>
      <c r="D361" s="16" t="s">
        <v>35</v>
      </c>
      <c r="E361" s="16" t="s">
        <v>35</v>
      </c>
    </row>
    <row r="362" spans="1:5">
      <c r="A362" s="16" t="s">
        <v>35</v>
      </c>
      <c r="B362" s="16" t="s">
        <v>35</v>
      </c>
      <c r="C362" s="16" t="s">
        <v>35</v>
      </c>
      <c r="D362" s="16" t="s">
        <v>35</v>
      </c>
      <c r="E362" s="16" t="s">
        <v>35</v>
      </c>
    </row>
    <row r="363" spans="1:5">
      <c r="A363" s="16" t="s">
        <v>35</v>
      </c>
      <c r="B363" s="16" t="s">
        <v>35</v>
      </c>
      <c r="C363" s="16" t="s">
        <v>35</v>
      </c>
      <c r="D363" s="16" t="s">
        <v>35</v>
      </c>
      <c r="E363" s="16" t="s">
        <v>35</v>
      </c>
    </row>
    <row r="364" spans="1:5">
      <c r="A364" s="16" t="s">
        <v>35</v>
      </c>
      <c r="B364" s="16" t="s">
        <v>35</v>
      </c>
      <c r="C364" s="16" t="s">
        <v>35</v>
      </c>
      <c r="D364" s="16" t="s">
        <v>35</v>
      </c>
      <c r="E364" s="16" t="s">
        <v>35</v>
      </c>
    </row>
    <row r="365" spans="1:5">
      <c r="A365" s="16" t="s">
        <v>35</v>
      </c>
      <c r="B365" s="16" t="s">
        <v>35</v>
      </c>
      <c r="C365" s="16" t="s">
        <v>35</v>
      </c>
      <c r="D365" s="16" t="s">
        <v>35</v>
      </c>
      <c r="E365" s="16" t="s">
        <v>35</v>
      </c>
    </row>
    <row r="366" spans="1:5">
      <c r="A366" s="16" t="s">
        <v>35</v>
      </c>
      <c r="B366" s="16" t="s">
        <v>35</v>
      </c>
      <c r="C366" s="16" t="s">
        <v>35</v>
      </c>
      <c r="D366" s="16" t="s">
        <v>35</v>
      </c>
      <c r="E366" s="16" t="s">
        <v>35</v>
      </c>
    </row>
    <row r="367" spans="1:5">
      <c r="A367" s="16" t="s">
        <v>35</v>
      </c>
      <c r="B367" s="16" t="s">
        <v>35</v>
      </c>
      <c r="C367" s="16" t="s">
        <v>35</v>
      </c>
      <c r="D367" s="16" t="s">
        <v>35</v>
      </c>
      <c r="E367" s="16" t="s">
        <v>35</v>
      </c>
    </row>
    <row r="368" spans="1:5">
      <c r="A368" s="16" t="s">
        <v>35</v>
      </c>
      <c r="B368" s="16" t="s">
        <v>35</v>
      </c>
      <c r="C368" s="16" t="s">
        <v>35</v>
      </c>
      <c r="D368" s="16" t="s">
        <v>35</v>
      </c>
      <c r="E368" s="16" t="s">
        <v>35</v>
      </c>
    </row>
    <row r="369" spans="1:5">
      <c r="A369" s="16" t="s">
        <v>35</v>
      </c>
      <c r="B369" s="16" t="s">
        <v>35</v>
      </c>
      <c r="C369" s="16" t="s">
        <v>35</v>
      </c>
      <c r="D369" s="16" t="s">
        <v>35</v>
      </c>
      <c r="E369" s="16" t="s">
        <v>35</v>
      </c>
    </row>
    <row r="370" spans="1:5">
      <c r="A370" s="16" t="s">
        <v>35</v>
      </c>
      <c r="B370" s="16" t="s">
        <v>35</v>
      </c>
      <c r="C370" s="16" t="s">
        <v>35</v>
      </c>
      <c r="D370" s="16" t="s">
        <v>35</v>
      </c>
      <c r="E370" s="16" t="s">
        <v>35</v>
      </c>
    </row>
    <row r="371" spans="1:5">
      <c r="A371" s="16" t="s">
        <v>35</v>
      </c>
      <c r="B371" s="16" t="s">
        <v>35</v>
      </c>
      <c r="C371" s="16" t="s">
        <v>35</v>
      </c>
      <c r="D371" s="16" t="s">
        <v>35</v>
      </c>
      <c r="E371" s="16" t="s">
        <v>35</v>
      </c>
    </row>
    <row r="372" spans="1:5">
      <c r="A372" s="16" t="s">
        <v>35</v>
      </c>
      <c r="B372" s="16" t="s">
        <v>35</v>
      </c>
      <c r="C372" s="16" t="s">
        <v>35</v>
      </c>
      <c r="D372" s="16" t="s">
        <v>35</v>
      </c>
      <c r="E372" s="16" t="s">
        <v>35</v>
      </c>
    </row>
    <row r="373" spans="1:5">
      <c r="A373" s="16" t="s">
        <v>35</v>
      </c>
      <c r="B373" s="16" t="s">
        <v>35</v>
      </c>
      <c r="C373" s="16" t="s">
        <v>35</v>
      </c>
      <c r="D373" s="16" t="s">
        <v>35</v>
      </c>
      <c r="E373" s="16" t="s">
        <v>35</v>
      </c>
    </row>
    <row r="374" spans="1:5">
      <c r="A374" s="16" t="s">
        <v>35</v>
      </c>
      <c r="B374" s="16" t="s">
        <v>35</v>
      </c>
      <c r="C374" s="16" t="s">
        <v>35</v>
      </c>
      <c r="D374" s="16" t="s">
        <v>35</v>
      </c>
      <c r="E374" s="16" t="s">
        <v>35</v>
      </c>
    </row>
    <row r="375" spans="1:5">
      <c r="A375" s="16" t="s">
        <v>35</v>
      </c>
      <c r="B375" s="16" t="s">
        <v>35</v>
      </c>
      <c r="C375" s="16" t="s">
        <v>35</v>
      </c>
      <c r="D375" s="16" t="s">
        <v>35</v>
      </c>
      <c r="E375" s="16" t="s">
        <v>35</v>
      </c>
    </row>
    <row r="376" spans="1:5">
      <c r="A376" s="16" t="s">
        <v>35</v>
      </c>
      <c r="B376" s="16" t="s">
        <v>35</v>
      </c>
      <c r="C376" s="16" t="s">
        <v>35</v>
      </c>
      <c r="D376" s="16" t="s">
        <v>35</v>
      </c>
      <c r="E376" s="16" t="s">
        <v>35</v>
      </c>
    </row>
    <row r="377" spans="1:5">
      <c r="A377" s="16" t="s">
        <v>35</v>
      </c>
      <c r="B377" s="16" t="s">
        <v>35</v>
      </c>
      <c r="C377" s="16" t="s">
        <v>35</v>
      </c>
      <c r="D377" s="16" t="s">
        <v>35</v>
      </c>
      <c r="E377" s="16" t="s">
        <v>35</v>
      </c>
    </row>
    <row r="378" spans="1:5">
      <c r="A378" s="16" t="s">
        <v>35</v>
      </c>
      <c r="B378" s="16" t="s">
        <v>35</v>
      </c>
      <c r="C378" s="16" t="s">
        <v>35</v>
      </c>
      <c r="D378" s="16" t="s">
        <v>35</v>
      </c>
      <c r="E378" s="16" t="s">
        <v>35</v>
      </c>
    </row>
    <row r="379" spans="1:5">
      <c r="A379" s="16" t="s">
        <v>35</v>
      </c>
      <c r="B379" s="16" t="s">
        <v>35</v>
      </c>
      <c r="C379" s="16" t="s">
        <v>35</v>
      </c>
      <c r="D379" s="16" t="s">
        <v>35</v>
      </c>
      <c r="E379" s="16" t="s">
        <v>35</v>
      </c>
    </row>
    <row r="380" spans="1:5">
      <c r="A380" s="16" t="s">
        <v>35</v>
      </c>
      <c r="B380" s="16" t="s">
        <v>35</v>
      </c>
      <c r="C380" s="16" t="s">
        <v>35</v>
      </c>
      <c r="D380" s="16" t="s">
        <v>35</v>
      </c>
      <c r="E380" s="16" t="s">
        <v>35</v>
      </c>
    </row>
    <row r="381" spans="1:5">
      <c r="A381" s="16" t="s">
        <v>35</v>
      </c>
      <c r="B381" s="16" t="s">
        <v>35</v>
      </c>
      <c r="C381" s="16" t="s">
        <v>35</v>
      </c>
      <c r="D381" s="16" t="s">
        <v>35</v>
      </c>
      <c r="E381" s="16" t="s">
        <v>35</v>
      </c>
    </row>
    <row r="382" spans="1:5">
      <c r="A382" s="16" t="s">
        <v>35</v>
      </c>
      <c r="B382" s="16" t="s">
        <v>35</v>
      </c>
      <c r="C382" s="16" t="s">
        <v>35</v>
      </c>
      <c r="D382" s="16" t="s">
        <v>35</v>
      </c>
      <c r="E382" s="16" t="s">
        <v>35</v>
      </c>
    </row>
    <row r="383" spans="1:5">
      <c r="A383" s="16" t="s">
        <v>35</v>
      </c>
      <c r="B383" s="16" t="s">
        <v>35</v>
      </c>
      <c r="C383" s="16" t="s">
        <v>35</v>
      </c>
      <c r="D383" s="16" t="s">
        <v>35</v>
      </c>
      <c r="E383" s="16" t="s">
        <v>35</v>
      </c>
    </row>
    <row r="384" spans="1:5">
      <c r="A384" s="16" t="s">
        <v>35</v>
      </c>
      <c r="B384" s="16" t="s">
        <v>35</v>
      </c>
      <c r="C384" s="16" t="s">
        <v>35</v>
      </c>
      <c r="D384" s="16" t="s">
        <v>35</v>
      </c>
      <c r="E384" s="16" t="s">
        <v>35</v>
      </c>
    </row>
    <row r="385" spans="1:5">
      <c r="A385" s="16" t="s">
        <v>35</v>
      </c>
      <c r="B385" s="16" t="s">
        <v>35</v>
      </c>
      <c r="C385" s="16" t="s">
        <v>35</v>
      </c>
      <c r="D385" s="16" t="s">
        <v>35</v>
      </c>
      <c r="E385" s="16" t="s">
        <v>35</v>
      </c>
    </row>
    <row r="386" spans="1:5">
      <c r="A386" s="16" t="s">
        <v>35</v>
      </c>
      <c r="B386" s="16" t="s">
        <v>35</v>
      </c>
      <c r="C386" s="16" t="s">
        <v>35</v>
      </c>
      <c r="D386" s="16" t="s">
        <v>35</v>
      </c>
      <c r="E386" s="16" t="s">
        <v>35</v>
      </c>
    </row>
    <row r="387" spans="1:5">
      <c r="A387" s="16" t="s">
        <v>35</v>
      </c>
      <c r="B387" s="16" t="s">
        <v>35</v>
      </c>
      <c r="C387" s="16" t="s">
        <v>35</v>
      </c>
      <c r="D387" s="16" t="s">
        <v>35</v>
      </c>
      <c r="E387" s="16" t="s">
        <v>35</v>
      </c>
    </row>
    <row r="388" spans="1:5">
      <c r="A388" s="16" t="s">
        <v>35</v>
      </c>
      <c r="B388" s="16" t="s">
        <v>35</v>
      </c>
      <c r="C388" s="16" t="s">
        <v>35</v>
      </c>
      <c r="D388" s="16" t="s">
        <v>35</v>
      </c>
      <c r="E388" s="16" t="s">
        <v>35</v>
      </c>
    </row>
    <row r="389" spans="1:5">
      <c r="A389" s="16" t="s">
        <v>35</v>
      </c>
      <c r="B389" s="16" t="s">
        <v>35</v>
      </c>
      <c r="C389" s="16" t="s">
        <v>35</v>
      </c>
      <c r="D389" s="16" t="s">
        <v>35</v>
      </c>
      <c r="E389" s="16" t="s">
        <v>35</v>
      </c>
    </row>
    <row r="390" spans="1:5">
      <c r="A390" s="16" t="s">
        <v>35</v>
      </c>
      <c r="B390" s="16" t="s">
        <v>35</v>
      </c>
      <c r="C390" s="16" t="s">
        <v>35</v>
      </c>
      <c r="D390" s="16" t="s">
        <v>35</v>
      </c>
      <c r="E390" s="16" t="s">
        <v>35</v>
      </c>
    </row>
    <row r="391" spans="1:5">
      <c r="A391" s="16" t="s">
        <v>35</v>
      </c>
      <c r="B391" s="16" t="s">
        <v>35</v>
      </c>
      <c r="C391" s="16" t="s">
        <v>35</v>
      </c>
      <c r="D391" s="16" t="s">
        <v>35</v>
      </c>
      <c r="E391" s="16" t="s">
        <v>35</v>
      </c>
    </row>
    <row r="392" spans="1:5">
      <c r="A392" s="16" t="s">
        <v>35</v>
      </c>
      <c r="B392" s="16" t="s">
        <v>35</v>
      </c>
      <c r="C392" s="16" t="s">
        <v>35</v>
      </c>
      <c r="D392" s="16" t="s">
        <v>35</v>
      </c>
      <c r="E392" s="16" t="s">
        <v>35</v>
      </c>
    </row>
    <row r="393" spans="1:5">
      <c r="A393" s="16" t="s">
        <v>35</v>
      </c>
      <c r="B393" s="16" t="s">
        <v>35</v>
      </c>
      <c r="C393" s="16" t="s">
        <v>35</v>
      </c>
      <c r="D393" s="16" t="s">
        <v>35</v>
      </c>
      <c r="E393" s="16" t="s">
        <v>35</v>
      </c>
    </row>
    <row r="394" spans="1:5">
      <c r="A394" s="16" t="s">
        <v>35</v>
      </c>
      <c r="B394" s="16" t="s">
        <v>35</v>
      </c>
      <c r="C394" s="16" t="s">
        <v>35</v>
      </c>
      <c r="D394" s="16" t="s">
        <v>35</v>
      </c>
      <c r="E394" s="16" t="s">
        <v>35</v>
      </c>
    </row>
    <row r="395" spans="1:5">
      <c r="A395" s="16" t="s">
        <v>35</v>
      </c>
      <c r="B395" s="16" t="s">
        <v>35</v>
      </c>
      <c r="C395" s="16" t="s">
        <v>35</v>
      </c>
      <c r="D395" s="16" t="s">
        <v>35</v>
      </c>
      <c r="E395" s="16" t="s">
        <v>35</v>
      </c>
    </row>
    <row r="396" spans="1:5">
      <c r="A396" s="16" t="s">
        <v>35</v>
      </c>
      <c r="B396" s="16" t="s">
        <v>35</v>
      </c>
      <c r="C396" s="16" t="s">
        <v>35</v>
      </c>
      <c r="D396" s="16" t="s">
        <v>35</v>
      </c>
      <c r="E396" s="16" t="s">
        <v>35</v>
      </c>
    </row>
    <row r="397" spans="1:5">
      <c r="A397" s="16" t="s">
        <v>35</v>
      </c>
      <c r="B397" s="16" t="s">
        <v>35</v>
      </c>
      <c r="C397" s="16" t="s">
        <v>35</v>
      </c>
      <c r="D397" s="16" t="s">
        <v>35</v>
      </c>
      <c r="E397" s="16" t="s">
        <v>35</v>
      </c>
    </row>
    <row r="398" spans="1:5">
      <c r="A398" s="16" t="s">
        <v>35</v>
      </c>
      <c r="B398" s="16" t="s">
        <v>35</v>
      </c>
      <c r="C398" s="16" t="s">
        <v>35</v>
      </c>
      <c r="D398" s="16" t="s">
        <v>35</v>
      </c>
      <c r="E398" s="16" t="s">
        <v>35</v>
      </c>
    </row>
    <row r="399" spans="1:5">
      <c r="A399" s="16" t="s">
        <v>35</v>
      </c>
      <c r="B399" s="16" t="s">
        <v>35</v>
      </c>
      <c r="C399" s="16" t="s">
        <v>35</v>
      </c>
      <c r="D399" s="16" t="s">
        <v>35</v>
      </c>
      <c r="E399" s="16" t="s">
        <v>35</v>
      </c>
    </row>
    <row r="400" spans="1:5">
      <c r="A400" s="16" t="s">
        <v>35</v>
      </c>
      <c r="B400" s="16" t="s">
        <v>35</v>
      </c>
      <c r="C400" s="16" t="s">
        <v>35</v>
      </c>
      <c r="D400" s="16" t="s">
        <v>35</v>
      </c>
      <c r="E400" s="16" t="s">
        <v>35</v>
      </c>
    </row>
    <row r="401" spans="1:5">
      <c r="A401" s="16" t="s">
        <v>35</v>
      </c>
      <c r="B401" s="16" t="s">
        <v>35</v>
      </c>
      <c r="C401" s="16" t="s">
        <v>35</v>
      </c>
      <c r="D401" s="16" t="s">
        <v>35</v>
      </c>
      <c r="E401" s="16" t="s">
        <v>35</v>
      </c>
    </row>
    <row r="402" spans="1:5">
      <c r="A402" s="16" t="s">
        <v>35</v>
      </c>
      <c r="B402" s="16" t="s">
        <v>35</v>
      </c>
      <c r="C402" s="16" t="s">
        <v>35</v>
      </c>
      <c r="D402" s="16" t="s">
        <v>35</v>
      </c>
      <c r="E402" s="16" t="s">
        <v>35</v>
      </c>
    </row>
    <row r="403" spans="1:5">
      <c r="A403" s="16" t="s">
        <v>35</v>
      </c>
      <c r="B403" s="16" t="s">
        <v>35</v>
      </c>
      <c r="C403" s="16" t="s">
        <v>35</v>
      </c>
      <c r="D403" s="16" t="s">
        <v>35</v>
      </c>
      <c r="E403" s="16" t="s">
        <v>35</v>
      </c>
    </row>
    <row r="404" spans="1:5">
      <c r="A404" s="16" t="s">
        <v>35</v>
      </c>
      <c r="B404" s="16" t="s">
        <v>35</v>
      </c>
      <c r="C404" s="16" t="s">
        <v>35</v>
      </c>
      <c r="D404" s="16" t="s">
        <v>35</v>
      </c>
      <c r="E404" s="16" t="s">
        <v>35</v>
      </c>
    </row>
    <row r="405" spans="1:5">
      <c r="A405" s="16" t="s">
        <v>35</v>
      </c>
      <c r="B405" s="16" t="s">
        <v>35</v>
      </c>
      <c r="C405" s="16" t="s">
        <v>35</v>
      </c>
      <c r="D405" s="16" t="s">
        <v>35</v>
      </c>
      <c r="E405" s="16" t="s">
        <v>35</v>
      </c>
    </row>
    <row r="406" spans="1:5">
      <c r="A406" s="16" t="s">
        <v>35</v>
      </c>
      <c r="B406" s="16" t="s">
        <v>35</v>
      </c>
      <c r="C406" s="16" t="s">
        <v>35</v>
      </c>
      <c r="D406" s="16" t="s">
        <v>35</v>
      </c>
      <c r="E406" s="16" t="s">
        <v>35</v>
      </c>
    </row>
    <row r="407" spans="1:5">
      <c r="A407" s="16" t="s">
        <v>35</v>
      </c>
      <c r="B407" s="16" t="s">
        <v>35</v>
      </c>
      <c r="C407" s="16" t="s">
        <v>35</v>
      </c>
      <c r="D407" s="16" t="s">
        <v>35</v>
      </c>
      <c r="E407" s="16" t="s">
        <v>35</v>
      </c>
    </row>
    <row r="408" spans="1:5">
      <c r="A408" s="16" t="s">
        <v>35</v>
      </c>
      <c r="B408" s="16" t="s">
        <v>35</v>
      </c>
      <c r="C408" s="16" t="s">
        <v>35</v>
      </c>
      <c r="D408" s="16" t="s">
        <v>35</v>
      </c>
      <c r="E408" s="16" t="s">
        <v>35</v>
      </c>
    </row>
    <row r="409" spans="1:5">
      <c r="A409" s="16" t="s">
        <v>35</v>
      </c>
      <c r="B409" s="16" t="s">
        <v>35</v>
      </c>
      <c r="C409" s="16" t="s">
        <v>35</v>
      </c>
      <c r="D409" s="16" t="s">
        <v>35</v>
      </c>
      <c r="E409" s="16" t="s">
        <v>35</v>
      </c>
    </row>
    <row r="410" spans="1:5">
      <c r="A410" s="16" t="s">
        <v>35</v>
      </c>
      <c r="B410" s="16" t="s">
        <v>35</v>
      </c>
      <c r="C410" s="16" t="s">
        <v>35</v>
      </c>
      <c r="D410" s="16" t="s">
        <v>35</v>
      </c>
      <c r="E410" s="16" t="s">
        <v>35</v>
      </c>
    </row>
    <row r="411" spans="1:5">
      <c r="A411" s="16" t="s">
        <v>35</v>
      </c>
      <c r="B411" s="16" t="s">
        <v>35</v>
      </c>
      <c r="C411" s="16" t="s">
        <v>35</v>
      </c>
      <c r="D411" s="16" t="s">
        <v>35</v>
      </c>
      <c r="E411" s="16" t="s">
        <v>35</v>
      </c>
    </row>
    <row r="412" spans="1:5">
      <c r="A412" s="16" t="s">
        <v>35</v>
      </c>
      <c r="B412" s="16" t="s">
        <v>35</v>
      </c>
      <c r="C412" s="16" t="s">
        <v>35</v>
      </c>
      <c r="D412" s="16" t="s">
        <v>35</v>
      </c>
      <c r="E412" s="16" t="s">
        <v>35</v>
      </c>
    </row>
    <row r="413" spans="1:5">
      <c r="A413" s="16" t="s">
        <v>35</v>
      </c>
      <c r="B413" s="16" t="s">
        <v>35</v>
      </c>
      <c r="C413" s="16" t="s">
        <v>35</v>
      </c>
      <c r="D413" s="16" t="s">
        <v>35</v>
      </c>
      <c r="E413" s="16" t="s">
        <v>35</v>
      </c>
    </row>
    <row r="414" spans="1:5">
      <c r="A414" s="16" t="s">
        <v>35</v>
      </c>
      <c r="B414" s="16" t="s">
        <v>35</v>
      </c>
      <c r="C414" s="16" t="s">
        <v>35</v>
      </c>
      <c r="D414" s="16" t="s">
        <v>35</v>
      </c>
      <c r="E414" s="16" t="s">
        <v>35</v>
      </c>
    </row>
    <row r="415" spans="1:5">
      <c r="A415" s="16" t="s">
        <v>35</v>
      </c>
      <c r="B415" s="16" t="s">
        <v>35</v>
      </c>
      <c r="C415" s="16" t="s">
        <v>35</v>
      </c>
      <c r="D415" s="16" t="s">
        <v>35</v>
      </c>
      <c r="E415" s="16" t="s">
        <v>35</v>
      </c>
    </row>
    <row r="416" spans="1:5">
      <c r="A416" s="16" t="s">
        <v>35</v>
      </c>
      <c r="B416" s="16" t="s">
        <v>35</v>
      </c>
      <c r="C416" s="16" t="s">
        <v>35</v>
      </c>
      <c r="D416" s="16" t="s">
        <v>35</v>
      </c>
      <c r="E416" s="16" t="s">
        <v>35</v>
      </c>
    </row>
    <row r="417" spans="1:5">
      <c r="A417" s="16" t="s">
        <v>35</v>
      </c>
      <c r="B417" s="16" t="s">
        <v>35</v>
      </c>
      <c r="C417" s="16" t="s">
        <v>35</v>
      </c>
      <c r="D417" s="16" t="s">
        <v>35</v>
      </c>
      <c r="E417" s="16" t="s">
        <v>35</v>
      </c>
    </row>
    <row r="418" spans="1:5">
      <c r="A418" s="16" t="s">
        <v>35</v>
      </c>
      <c r="B418" s="16" t="s">
        <v>35</v>
      </c>
      <c r="C418" s="16" t="s">
        <v>35</v>
      </c>
      <c r="D418" s="16" t="s">
        <v>35</v>
      </c>
      <c r="E418" s="16" t="s">
        <v>35</v>
      </c>
    </row>
    <row r="419" spans="1:5">
      <c r="A419" s="16" t="s">
        <v>35</v>
      </c>
      <c r="B419" s="16" t="s">
        <v>35</v>
      </c>
      <c r="C419" s="16" t="s">
        <v>35</v>
      </c>
      <c r="D419" s="16" t="s">
        <v>35</v>
      </c>
      <c r="E419" s="16" t="s">
        <v>35</v>
      </c>
    </row>
    <row r="420" spans="1:5">
      <c r="A420" s="16" t="s">
        <v>35</v>
      </c>
      <c r="B420" s="16" t="s">
        <v>35</v>
      </c>
      <c r="C420" s="16" t="s">
        <v>35</v>
      </c>
      <c r="D420" s="16" t="s">
        <v>35</v>
      </c>
      <c r="E420" s="16" t="s">
        <v>35</v>
      </c>
    </row>
    <row r="421" spans="1:5">
      <c r="A421" s="16" t="s">
        <v>35</v>
      </c>
      <c r="B421" s="16" t="s">
        <v>35</v>
      </c>
      <c r="C421" s="16" t="s">
        <v>35</v>
      </c>
      <c r="D421" s="16" t="s">
        <v>35</v>
      </c>
      <c r="E421" s="16" t="s">
        <v>35</v>
      </c>
    </row>
    <row r="422" spans="1:5">
      <c r="A422" s="16" t="s">
        <v>35</v>
      </c>
      <c r="B422" s="16" t="s">
        <v>35</v>
      </c>
      <c r="C422" s="16" t="s">
        <v>35</v>
      </c>
      <c r="D422" s="16" t="s">
        <v>35</v>
      </c>
      <c r="E422" s="16" t="s">
        <v>35</v>
      </c>
    </row>
    <row r="423" spans="1:5">
      <c r="A423" s="16" t="s">
        <v>35</v>
      </c>
      <c r="B423" s="16" t="s">
        <v>35</v>
      </c>
      <c r="C423" s="16" t="s">
        <v>35</v>
      </c>
      <c r="D423" s="16" t="s">
        <v>35</v>
      </c>
      <c r="E423" s="16" t="s">
        <v>35</v>
      </c>
    </row>
    <row r="424" spans="1:5">
      <c r="A424" s="16" t="s">
        <v>35</v>
      </c>
      <c r="B424" s="16" t="s">
        <v>35</v>
      </c>
      <c r="C424" s="16" t="s">
        <v>35</v>
      </c>
      <c r="D424" s="16" t="s">
        <v>35</v>
      </c>
      <c r="E424" s="16" t="s">
        <v>35</v>
      </c>
    </row>
    <row r="425" spans="1:5">
      <c r="A425" s="16" t="s">
        <v>35</v>
      </c>
      <c r="B425" s="16" t="s">
        <v>35</v>
      </c>
      <c r="C425" s="16" t="s">
        <v>35</v>
      </c>
      <c r="D425" s="16" t="s">
        <v>35</v>
      </c>
      <c r="E425" s="16" t="s">
        <v>35</v>
      </c>
    </row>
    <row r="426" spans="1:5">
      <c r="A426" s="16" t="s">
        <v>35</v>
      </c>
      <c r="B426" s="16" t="s">
        <v>35</v>
      </c>
      <c r="C426" s="16" t="s">
        <v>35</v>
      </c>
      <c r="D426" s="16" t="s">
        <v>35</v>
      </c>
      <c r="E426" s="16" t="s">
        <v>35</v>
      </c>
    </row>
    <row r="427" spans="1:5">
      <c r="A427" s="16" t="s">
        <v>35</v>
      </c>
      <c r="B427" s="16" t="s">
        <v>35</v>
      </c>
      <c r="C427" s="16" t="s">
        <v>35</v>
      </c>
      <c r="D427" s="16" t="s">
        <v>35</v>
      </c>
      <c r="E427" s="16" t="s">
        <v>35</v>
      </c>
    </row>
    <row r="428" spans="1:5">
      <c r="A428" s="16" t="s">
        <v>35</v>
      </c>
      <c r="B428" s="16" t="s">
        <v>35</v>
      </c>
      <c r="C428" s="16" t="s">
        <v>35</v>
      </c>
      <c r="D428" s="16" t="s">
        <v>35</v>
      </c>
      <c r="E428" s="16" t="s">
        <v>35</v>
      </c>
    </row>
    <row r="429" spans="1:5">
      <c r="A429" s="16" t="s">
        <v>35</v>
      </c>
      <c r="B429" s="16" t="s">
        <v>35</v>
      </c>
      <c r="C429" s="16" t="s">
        <v>35</v>
      </c>
      <c r="D429" s="16" t="s">
        <v>35</v>
      </c>
      <c r="E429" s="16" t="s">
        <v>35</v>
      </c>
    </row>
    <row r="430" spans="1:5">
      <c r="A430" s="16" t="s">
        <v>35</v>
      </c>
      <c r="B430" s="16" t="s">
        <v>35</v>
      </c>
      <c r="C430" s="16" t="s">
        <v>35</v>
      </c>
      <c r="D430" s="16" t="s">
        <v>35</v>
      </c>
      <c r="E430" s="16" t="s">
        <v>35</v>
      </c>
    </row>
    <row r="431" spans="1:5">
      <c r="A431" s="16" t="s">
        <v>35</v>
      </c>
      <c r="B431" s="16" t="s">
        <v>35</v>
      </c>
      <c r="C431" s="16" t="s">
        <v>35</v>
      </c>
      <c r="D431" s="16" t="s">
        <v>35</v>
      </c>
      <c r="E431" s="16" t="s">
        <v>35</v>
      </c>
    </row>
    <row r="432" spans="1:5">
      <c r="A432" s="16" t="s">
        <v>35</v>
      </c>
      <c r="B432" s="16" t="s">
        <v>35</v>
      </c>
      <c r="C432" s="16" t="s">
        <v>35</v>
      </c>
      <c r="D432" s="16" t="s">
        <v>35</v>
      </c>
      <c r="E432" s="16" t="s">
        <v>35</v>
      </c>
    </row>
    <row r="433" spans="1:5">
      <c r="A433" s="16" t="s">
        <v>35</v>
      </c>
      <c r="B433" s="16" t="s">
        <v>35</v>
      </c>
      <c r="C433" s="16" t="s">
        <v>35</v>
      </c>
      <c r="D433" s="16" t="s">
        <v>35</v>
      </c>
      <c r="E433" s="16" t="s">
        <v>35</v>
      </c>
    </row>
    <row r="434" spans="1:5">
      <c r="A434" s="16" t="s">
        <v>35</v>
      </c>
      <c r="B434" s="16" t="s">
        <v>35</v>
      </c>
      <c r="C434" s="16" t="s">
        <v>35</v>
      </c>
      <c r="D434" s="16" t="s">
        <v>35</v>
      </c>
      <c r="E434" s="16" t="s">
        <v>35</v>
      </c>
    </row>
    <row r="435" spans="1:5">
      <c r="A435" s="16" t="s">
        <v>35</v>
      </c>
      <c r="B435" s="16" t="s">
        <v>35</v>
      </c>
      <c r="C435" s="16" t="s">
        <v>35</v>
      </c>
      <c r="D435" s="16" t="s">
        <v>35</v>
      </c>
      <c r="E435" s="16" t="s">
        <v>35</v>
      </c>
    </row>
    <row r="436" spans="1:5">
      <c r="A436" s="16" t="s">
        <v>35</v>
      </c>
      <c r="B436" s="16" t="s">
        <v>35</v>
      </c>
      <c r="C436" s="16" t="s">
        <v>35</v>
      </c>
      <c r="D436" s="16" t="s">
        <v>35</v>
      </c>
      <c r="E436" s="16" t="s">
        <v>35</v>
      </c>
    </row>
    <row r="437" spans="1:5">
      <c r="A437" s="16" t="s">
        <v>35</v>
      </c>
      <c r="B437" s="16" t="s">
        <v>35</v>
      </c>
      <c r="C437" s="16" t="s">
        <v>35</v>
      </c>
      <c r="D437" s="16" t="s">
        <v>35</v>
      </c>
      <c r="E437" s="16" t="s">
        <v>35</v>
      </c>
    </row>
    <row r="438" spans="1:5">
      <c r="A438" s="16" t="s">
        <v>35</v>
      </c>
      <c r="B438" s="16" t="s">
        <v>35</v>
      </c>
      <c r="C438" s="16" t="s">
        <v>35</v>
      </c>
      <c r="D438" s="16" t="s">
        <v>35</v>
      </c>
      <c r="E438" s="16" t="s">
        <v>35</v>
      </c>
    </row>
    <row r="439" spans="1:5">
      <c r="A439" s="16" t="s">
        <v>35</v>
      </c>
      <c r="B439" s="16" t="s">
        <v>35</v>
      </c>
      <c r="C439" s="16" t="s">
        <v>35</v>
      </c>
      <c r="D439" s="16" t="s">
        <v>35</v>
      </c>
      <c r="E439" s="16" t="s">
        <v>35</v>
      </c>
    </row>
    <row r="440" spans="1:5">
      <c r="A440" s="16" t="s">
        <v>35</v>
      </c>
      <c r="B440" s="16" t="s">
        <v>35</v>
      </c>
      <c r="C440" s="16" t="s">
        <v>35</v>
      </c>
      <c r="D440" s="16" t="s">
        <v>35</v>
      </c>
      <c r="E440" s="16" t="s">
        <v>35</v>
      </c>
    </row>
    <row r="441" spans="1:5">
      <c r="A441" s="16" t="s">
        <v>35</v>
      </c>
      <c r="B441" s="16" t="s">
        <v>35</v>
      </c>
      <c r="C441" s="16" t="s">
        <v>35</v>
      </c>
      <c r="D441" s="16" t="s">
        <v>35</v>
      </c>
      <c r="E441" s="16" t="s">
        <v>35</v>
      </c>
    </row>
    <row r="442" spans="1:5">
      <c r="A442" s="16" t="s">
        <v>35</v>
      </c>
      <c r="B442" s="16" t="s">
        <v>35</v>
      </c>
      <c r="C442" s="16" t="s">
        <v>35</v>
      </c>
      <c r="D442" s="16" t="s">
        <v>35</v>
      </c>
      <c r="E442" s="16" t="s">
        <v>35</v>
      </c>
    </row>
    <row r="443" spans="1:5">
      <c r="A443" s="16" t="s">
        <v>35</v>
      </c>
      <c r="B443" s="16" t="s">
        <v>35</v>
      </c>
      <c r="C443" s="16" t="s">
        <v>35</v>
      </c>
      <c r="D443" s="16" t="s">
        <v>35</v>
      </c>
      <c r="E443" s="16" t="s">
        <v>35</v>
      </c>
    </row>
    <row r="444" spans="1:5">
      <c r="A444" s="16" t="s">
        <v>35</v>
      </c>
      <c r="B444" s="16" t="s">
        <v>35</v>
      </c>
      <c r="C444" s="16" t="s">
        <v>35</v>
      </c>
      <c r="D444" s="16" t="s">
        <v>35</v>
      </c>
      <c r="E444" s="16" t="s">
        <v>35</v>
      </c>
    </row>
    <row r="445" spans="1:5">
      <c r="A445" s="16" t="s">
        <v>35</v>
      </c>
      <c r="B445" s="16" t="s">
        <v>35</v>
      </c>
      <c r="C445" s="16" t="s">
        <v>35</v>
      </c>
      <c r="D445" s="16" t="s">
        <v>35</v>
      </c>
      <c r="E445" s="16" t="s">
        <v>35</v>
      </c>
    </row>
    <row r="446" spans="1:5">
      <c r="A446" s="16" t="s">
        <v>35</v>
      </c>
      <c r="B446" s="16" t="s">
        <v>35</v>
      </c>
      <c r="C446" s="16" t="s">
        <v>35</v>
      </c>
      <c r="D446" s="16" t="s">
        <v>35</v>
      </c>
      <c r="E446" s="16" t="s">
        <v>35</v>
      </c>
    </row>
    <row r="447" spans="1:5">
      <c r="A447" s="16" t="s">
        <v>35</v>
      </c>
      <c r="B447" s="16" t="s">
        <v>35</v>
      </c>
      <c r="C447" s="16" t="s">
        <v>35</v>
      </c>
      <c r="D447" s="16" t="s">
        <v>35</v>
      </c>
      <c r="E447" s="16" t="s">
        <v>35</v>
      </c>
    </row>
    <row r="448" spans="1:5">
      <c r="A448" s="16" t="s">
        <v>35</v>
      </c>
      <c r="B448" s="16" t="s">
        <v>35</v>
      </c>
      <c r="C448" s="16" t="s">
        <v>35</v>
      </c>
      <c r="D448" s="16" t="s">
        <v>35</v>
      </c>
      <c r="E448" s="16" t="s">
        <v>35</v>
      </c>
    </row>
    <row r="449" spans="1:5">
      <c r="A449" s="16" t="s">
        <v>35</v>
      </c>
      <c r="B449" s="16" t="s">
        <v>35</v>
      </c>
      <c r="C449" s="16" t="s">
        <v>35</v>
      </c>
      <c r="D449" s="16" t="s">
        <v>35</v>
      </c>
      <c r="E449" s="16" t="s">
        <v>35</v>
      </c>
    </row>
    <row r="450" spans="1:5">
      <c r="A450" s="16" t="s">
        <v>35</v>
      </c>
      <c r="B450" s="16" t="s">
        <v>35</v>
      </c>
      <c r="C450" s="16" t="s">
        <v>35</v>
      </c>
      <c r="D450" s="16" t="s">
        <v>35</v>
      </c>
      <c r="E450" s="16" t="s">
        <v>35</v>
      </c>
    </row>
    <row r="451" spans="1:5">
      <c r="A451" s="16" t="s">
        <v>35</v>
      </c>
      <c r="B451" s="16" t="s">
        <v>35</v>
      </c>
      <c r="C451" s="16" t="s">
        <v>35</v>
      </c>
      <c r="D451" s="16" t="s">
        <v>35</v>
      </c>
      <c r="E451" s="16" t="s">
        <v>35</v>
      </c>
    </row>
    <row r="452" spans="1:5">
      <c r="A452" s="16" t="s">
        <v>35</v>
      </c>
      <c r="B452" s="16" t="s">
        <v>35</v>
      </c>
      <c r="C452" s="16" t="s">
        <v>35</v>
      </c>
      <c r="D452" s="16" t="s">
        <v>35</v>
      </c>
      <c r="E452" s="16" t="s">
        <v>35</v>
      </c>
    </row>
    <row r="453" spans="1:5">
      <c r="A453" s="16" t="s">
        <v>35</v>
      </c>
      <c r="B453" s="16" t="s">
        <v>35</v>
      </c>
      <c r="C453" s="16" t="s">
        <v>35</v>
      </c>
      <c r="D453" s="16" t="s">
        <v>35</v>
      </c>
      <c r="E453" s="16" t="s">
        <v>35</v>
      </c>
    </row>
    <row r="454" spans="1:5">
      <c r="A454" s="16" t="s">
        <v>35</v>
      </c>
      <c r="B454" s="16" t="s">
        <v>35</v>
      </c>
      <c r="C454" s="16" t="s">
        <v>35</v>
      </c>
      <c r="D454" s="16" t="s">
        <v>35</v>
      </c>
      <c r="E454" s="16" t="s">
        <v>35</v>
      </c>
    </row>
    <row r="455" spans="1:5">
      <c r="A455" s="16" t="s">
        <v>35</v>
      </c>
      <c r="B455" s="16" t="s">
        <v>35</v>
      </c>
      <c r="C455" s="16" t="s">
        <v>35</v>
      </c>
      <c r="D455" s="16" t="s">
        <v>35</v>
      </c>
      <c r="E455" s="16" t="s">
        <v>35</v>
      </c>
    </row>
    <row r="456" spans="1:5">
      <c r="A456" s="16" t="s">
        <v>35</v>
      </c>
      <c r="B456" s="16" t="s">
        <v>35</v>
      </c>
      <c r="C456" s="16" t="s">
        <v>35</v>
      </c>
      <c r="D456" s="16" t="s">
        <v>35</v>
      </c>
      <c r="E456" s="16" t="s">
        <v>35</v>
      </c>
    </row>
    <row r="457" spans="1:5">
      <c r="A457" s="16" t="s">
        <v>35</v>
      </c>
      <c r="B457" s="16" t="s">
        <v>35</v>
      </c>
      <c r="C457" s="16" t="s">
        <v>35</v>
      </c>
      <c r="D457" s="16" t="s">
        <v>35</v>
      </c>
      <c r="E457" s="16" t="s">
        <v>35</v>
      </c>
    </row>
    <row r="458" spans="1:5">
      <c r="A458" s="16" t="s">
        <v>35</v>
      </c>
      <c r="B458" s="16" t="s">
        <v>35</v>
      </c>
      <c r="C458" s="16" t="s">
        <v>35</v>
      </c>
      <c r="D458" s="16" t="s">
        <v>35</v>
      </c>
      <c r="E458" s="16" t="s">
        <v>35</v>
      </c>
    </row>
    <row r="459" spans="1:5">
      <c r="A459" s="16" t="s">
        <v>35</v>
      </c>
      <c r="B459" s="16" t="s">
        <v>35</v>
      </c>
      <c r="C459" s="16" t="s">
        <v>35</v>
      </c>
      <c r="D459" s="16" t="s">
        <v>35</v>
      </c>
      <c r="E459" s="16" t="s">
        <v>35</v>
      </c>
    </row>
    <row r="460" spans="1:5">
      <c r="A460" s="16" t="s">
        <v>35</v>
      </c>
      <c r="B460" s="16" t="s">
        <v>35</v>
      </c>
      <c r="C460" s="16" t="s">
        <v>35</v>
      </c>
      <c r="D460" s="16" t="s">
        <v>35</v>
      </c>
      <c r="E460" s="16" t="s">
        <v>35</v>
      </c>
    </row>
    <row r="461" spans="1:5">
      <c r="A461" s="16" t="s">
        <v>35</v>
      </c>
      <c r="B461" s="16" t="s">
        <v>35</v>
      </c>
      <c r="C461" s="16" t="s">
        <v>35</v>
      </c>
      <c r="D461" s="16" t="s">
        <v>35</v>
      </c>
      <c r="E461" s="16" t="s">
        <v>35</v>
      </c>
    </row>
    <row r="462" spans="1:5">
      <c r="A462" s="16" t="s">
        <v>35</v>
      </c>
      <c r="B462" s="16" t="s">
        <v>35</v>
      </c>
      <c r="C462" s="16" t="s">
        <v>35</v>
      </c>
      <c r="D462" s="16" t="s">
        <v>35</v>
      </c>
      <c r="E462" s="16" t="s">
        <v>35</v>
      </c>
    </row>
    <row r="463" spans="1:5">
      <c r="A463" s="16" t="s">
        <v>35</v>
      </c>
      <c r="B463" s="16" t="s">
        <v>35</v>
      </c>
      <c r="C463" s="16" t="s">
        <v>35</v>
      </c>
      <c r="D463" s="16" t="s">
        <v>35</v>
      </c>
      <c r="E463" s="16" t="s">
        <v>35</v>
      </c>
    </row>
    <row r="464" spans="1:5">
      <c r="A464" s="16" t="s">
        <v>35</v>
      </c>
      <c r="B464" s="16" t="s">
        <v>35</v>
      </c>
      <c r="C464" s="16" t="s">
        <v>35</v>
      </c>
      <c r="D464" s="16" t="s">
        <v>35</v>
      </c>
      <c r="E464" s="16" t="s">
        <v>35</v>
      </c>
    </row>
    <row r="465" spans="1:5">
      <c r="A465" s="16" t="s">
        <v>35</v>
      </c>
      <c r="B465" s="16" t="s">
        <v>35</v>
      </c>
      <c r="C465" s="16" t="s">
        <v>35</v>
      </c>
      <c r="D465" s="16" t="s">
        <v>35</v>
      </c>
      <c r="E465" s="16" t="s">
        <v>35</v>
      </c>
    </row>
    <row r="466" spans="1:5">
      <c r="A466" s="16" t="s">
        <v>35</v>
      </c>
      <c r="B466" s="16" t="s">
        <v>35</v>
      </c>
      <c r="C466" s="16" t="s">
        <v>35</v>
      </c>
      <c r="D466" s="16" t="s">
        <v>35</v>
      </c>
      <c r="E466" s="16" t="s">
        <v>35</v>
      </c>
    </row>
    <row r="467" spans="1:5">
      <c r="A467" s="16" t="s">
        <v>35</v>
      </c>
      <c r="B467" s="16" t="s">
        <v>35</v>
      </c>
      <c r="C467" s="16" t="s">
        <v>35</v>
      </c>
      <c r="D467" s="16" t="s">
        <v>35</v>
      </c>
      <c r="E467" s="16" t="s">
        <v>35</v>
      </c>
    </row>
    <row r="468" spans="1:5">
      <c r="A468" s="16" t="s">
        <v>35</v>
      </c>
      <c r="B468" s="16" t="s">
        <v>35</v>
      </c>
      <c r="C468" s="16" t="s">
        <v>35</v>
      </c>
      <c r="D468" s="16" t="s">
        <v>35</v>
      </c>
      <c r="E468" s="16" t="s">
        <v>35</v>
      </c>
    </row>
    <row r="469" spans="1:5">
      <c r="A469" s="16" t="s">
        <v>35</v>
      </c>
      <c r="B469" s="16" t="s">
        <v>35</v>
      </c>
      <c r="C469" s="16" t="s">
        <v>35</v>
      </c>
      <c r="D469" s="16" t="s">
        <v>35</v>
      </c>
      <c r="E469" s="16" t="s">
        <v>35</v>
      </c>
    </row>
    <row r="470" spans="1:5">
      <c r="A470" s="16" t="s">
        <v>35</v>
      </c>
      <c r="B470" s="16" t="s">
        <v>35</v>
      </c>
      <c r="C470" s="16" t="s">
        <v>35</v>
      </c>
      <c r="D470" s="16" t="s">
        <v>35</v>
      </c>
      <c r="E470" s="16" t="s">
        <v>35</v>
      </c>
    </row>
    <row r="471" spans="1:5">
      <c r="A471" s="16" t="s">
        <v>35</v>
      </c>
      <c r="B471" s="16" t="s">
        <v>35</v>
      </c>
      <c r="C471" s="16" t="s">
        <v>35</v>
      </c>
      <c r="D471" s="16" t="s">
        <v>35</v>
      </c>
      <c r="E471" s="16" t="s">
        <v>35</v>
      </c>
    </row>
    <row r="472" spans="1:5">
      <c r="A472" s="16" t="s">
        <v>35</v>
      </c>
      <c r="B472" s="16" t="s">
        <v>35</v>
      </c>
      <c r="C472" s="16" t="s">
        <v>35</v>
      </c>
      <c r="D472" s="16" t="s">
        <v>35</v>
      </c>
      <c r="E472" s="16" t="s">
        <v>35</v>
      </c>
    </row>
    <row r="473" spans="1:5">
      <c r="A473" s="16" t="s">
        <v>35</v>
      </c>
      <c r="B473" s="16" t="s">
        <v>35</v>
      </c>
      <c r="C473" s="16" t="s">
        <v>35</v>
      </c>
      <c r="D473" s="16" t="s">
        <v>35</v>
      </c>
      <c r="E473" s="16" t="s">
        <v>35</v>
      </c>
    </row>
    <row r="474" spans="1:5">
      <c r="A474" s="16" t="s">
        <v>35</v>
      </c>
      <c r="B474" s="16" t="s">
        <v>35</v>
      </c>
      <c r="C474" s="16" t="s">
        <v>35</v>
      </c>
      <c r="D474" s="16" t="s">
        <v>35</v>
      </c>
      <c r="E474" s="16" t="s">
        <v>35</v>
      </c>
    </row>
    <row r="475" spans="1:5">
      <c r="A475" s="16" t="s">
        <v>35</v>
      </c>
      <c r="B475" s="16" t="s">
        <v>35</v>
      </c>
      <c r="C475" s="16" t="s">
        <v>35</v>
      </c>
      <c r="D475" s="16" t="s">
        <v>35</v>
      </c>
      <c r="E475" s="16" t="s">
        <v>35</v>
      </c>
    </row>
    <row r="476" spans="1:5">
      <c r="A476" s="16" t="s">
        <v>35</v>
      </c>
      <c r="B476" s="16" t="s">
        <v>35</v>
      </c>
      <c r="C476" s="16" t="s">
        <v>35</v>
      </c>
      <c r="D476" s="16" t="s">
        <v>35</v>
      </c>
      <c r="E476" s="16" t="s">
        <v>35</v>
      </c>
    </row>
    <row r="477" spans="1:5">
      <c r="A477" s="16" t="s">
        <v>35</v>
      </c>
      <c r="B477" s="16" t="s">
        <v>35</v>
      </c>
      <c r="C477" s="16" t="s">
        <v>35</v>
      </c>
      <c r="D477" s="16" t="s">
        <v>35</v>
      </c>
      <c r="E477" s="16" t="s">
        <v>35</v>
      </c>
    </row>
    <row r="478" spans="1:5">
      <c r="A478" s="16" t="s">
        <v>35</v>
      </c>
      <c r="B478" s="16" t="s">
        <v>35</v>
      </c>
      <c r="C478" s="16" t="s">
        <v>35</v>
      </c>
      <c r="D478" s="16" t="s">
        <v>35</v>
      </c>
      <c r="E478" s="16" t="s">
        <v>35</v>
      </c>
    </row>
    <row r="479" spans="1:5">
      <c r="A479" s="16" t="s">
        <v>35</v>
      </c>
      <c r="B479" s="16" t="s">
        <v>35</v>
      </c>
      <c r="C479" s="16" t="s">
        <v>35</v>
      </c>
      <c r="D479" s="16" t="s">
        <v>35</v>
      </c>
      <c r="E479" s="16" t="s">
        <v>35</v>
      </c>
    </row>
    <row r="480" spans="1:5">
      <c r="A480" s="16" t="s">
        <v>35</v>
      </c>
      <c r="B480" s="16" t="s">
        <v>35</v>
      </c>
      <c r="C480" s="16" t="s">
        <v>35</v>
      </c>
      <c r="D480" s="16" t="s">
        <v>35</v>
      </c>
      <c r="E480" s="16" t="s">
        <v>35</v>
      </c>
    </row>
    <row r="481" spans="1:5">
      <c r="A481" s="16" t="s">
        <v>35</v>
      </c>
      <c r="B481" s="16" t="s">
        <v>35</v>
      </c>
      <c r="C481" s="16" t="s">
        <v>35</v>
      </c>
      <c r="D481" s="16" t="s">
        <v>35</v>
      </c>
      <c r="E481" s="16" t="s">
        <v>35</v>
      </c>
    </row>
    <row r="482" spans="1:5">
      <c r="A482" s="16" t="s">
        <v>35</v>
      </c>
      <c r="B482" s="16" t="s">
        <v>35</v>
      </c>
      <c r="C482" s="16" t="s">
        <v>35</v>
      </c>
      <c r="D482" s="16" t="s">
        <v>35</v>
      </c>
      <c r="E482" s="16" t="s">
        <v>35</v>
      </c>
    </row>
    <row r="483" spans="1:5">
      <c r="A483" s="16" t="s">
        <v>35</v>
      </c>
      <c r="B483" s="16" t="s">
        <v>35</v>
      </c>
      <c r="C483" s="16" t="s">
        <v>35</v>
      </c>
      <c r="D483" s="16" t="s">
        <v>35</v>
      </c>
      <c r="E483" s="16" t="s">
        <v>35</v>
      </c>
    </row>
    <row r="484" spans="1:5">
      <c r="A484" s="16" t="s">
        <v>35</v>
      </c>
      <c r="B484" s="16" t="s">
        <v>35</v>
      </c>
      <c r="C484" s="16" t="s">
        <v>35</v>
      </c>
      <c r="D484" s="16" t="s">
        <v>35</v>
      </c>
      <c r="E484" s="16" t="s">
        <v>35</v>
      </c>
    </row>
    <row r="485" spans="1:5">
      <c r="A485" s="16" t="s">
        <v>35</v>
      </c>
      <c r="B485" s="16" t="s">
        <v>35</v>
      </c>
      <c r="C485" s="16" t="s">
        <v>35</v>
      </c>
      <c r="D485" s="16" t="s">
        <v>35</v>
      </c>
      <c r="E485" s="16" t="s">
        <v>35</v>
      </c>
    </row>
    <row r="486" spans="1:5">
      <c r="A486" s="16" t="s">
        <v>35</v>
      </c>
      <c r="B486" s="16" t="s">
        <v>35</v>
      </c>
      <c r="C486" s="16" t="s">
        <v>35</v>
      </c>
      <c r="D486" s="16" t="s">
        <v>35</v>
      </c>
      <c r="E486" s="16" t="s">
        <v>35</v>
      </c>
    </row>
    <row r="487" spans="1:5">
      <c r="A487" s="16" t="s">
        <v>35</v>
      </c>
      <c r="B487" s="16" t="s">
        <v>35</v>
      </c>
      <c r="C487" s="16" t="s">
        <v>35</v>
      </c>
      <c r="D487" s="16" t="s">
        <v>35</v>
      </c>
      <c r="E487" s="16" t="s">
        <v>35</v>
      </c>
    </row>
    <row r="488" spans="1:5">
      <c r="A488" s="16" t="s">
        <v>35</v>
      </c>
      <c r="B488" s="16" t="s">
        <v>35</v>
      </c>
      <c r="C488" s="16" t="s">
        <v>35</v>
      </c>
      <c r="D488" s="16" t="s">
        <v>35</v>
      </c>
      <c r="E488" s="16" t="s">
        <v>35</v>
      </c>
    </row>
    <row r="489" spans="1:5">
      <c r="A489" s="16" t="s">
        <v>35</v>
      </c>
      <c r="B489" s="16" t="s">
        <v>35</v>
      </c>
      <c r="C489" s="16" t="s">
        <v>35</v>
      </c>
      <c r="D489" s="16" t="s">
        <v>35</v>
      </c>
      <c r="E489" s="16" t="s">
        <v>35</v>
      </c>
    </row>
    <row r="490" spans="1:5">
      <c r="A490" s="16" t="s">
        <v>35</v>
      </c>
      <c r="B490" s="16" t="s">
        <v>35</v>
      </c>
      <c r="C490" s="16" t="s">
        <v>35</v>
      </c>
      <c r="D490" s="16" t="s">
        <v>35</v>
      </c>
      <c r="E490" s="16" t="s">
        <v>35</v>
      </c>
    </row>
    <row r="491" spans="1:5">
      <c r="A491" s="16" t="s">
        <v>35</v>
      </c>
      <c r="B491" s="16" t="s">
        <v>35</v>
      </c>
      <c r="C491" s="16" t="s">
        <v>35</v>
      </c>
      <c r="D491" s="16" t="s">
        <v>35</v>
      </c>
      <c r="E491" s="16" t="s">
        <v>35</v>
      </c>
    </row>
    <row r="492" spans="1:5">
      <c r="A492" s="16" t="s">
        <v>35</v>
      </c>
      <c r="B492" s="16" t="s">
        <v>35</v>
      </c>
      <c r="C492" s="16" t="s">
        <v>35</v>
      </c>
      <c r="D492" s="16" t="s">
        <v>35</v>
      </c>
      <c r="E492" s="16" t="s">
        <v>35</v>
      </c>
    </row>
    <row r="493" spans="1:5">
      <c r="A493" s="16" t="s">
        <v>35</v>
      </c>
      <c r="B493" s="16" t="s">
        <v>35</v>
      </c>
      <c r="C493" s="16" t="s">
        <v>35</v>
      </c>
      <c r="D493" s="16" t="s">
        <v>35</v>
      </c>
      <c r="E493" s="16" t="s">
        <v>35</v>
      </c>
    </row>
    <row r="494" spans="1:5">
      <c r="A494" s="16" t="s">
        <v>35</v>
      </c>
      <c r="B494" s="16" t="s">
        <v>35</v>
      </c>
      <c r="C494" s="16" t="s">
        <v>35</v>
      </c>
      <c r="D494" s="16" t="s">
        <v>35</v>
      </c>
      <c r="E494" s="16" t="s">
        <v>35</v>
      </c>
    </row>
    <row r="495" spans="1:5">
      <c r="A495" s="16" t="s">
        <v>35</v>
      </c>
      <c r="B495" s="16" t="s">
        <v>35</v>
      </c>
      <c r="C495" s="16" t="s">
        <v>35</v>
      </c>
      <c r="D495" s="16" t="s">
        <v>35</v>
      </c>
      <c r="E495" s="16" t="s">
        <v>35</v>
      </c>
    </row>
    <row r="496" spans="1:5">
      <c r="A496" s="16" t="s">
        <v>35</v>
      </c>
      <c r="B496" s="16" t="s">
        <v>35</v>
      </c>
      <c r="C496" s="16" t="s">
        <v>35</v>
      </c>
      <c r="D496" s="16" t="s">
        <v>35</v>
      </c>
      <c r="E496" s="16" t="s">
        <v>35</v>
      </c>
    </row>
    <row r="497" spans="1:5">
      <c r="A497" s="16" t="s">
        <v>35</v>
      </c>
      <c r="B497" s="16" t="s">
        <v>35</v>
      </c>
      <c r="C497" s="16" t="s">
        <v>35</v>
      </c>
      <c r="D497" s="16" t="s">
        <v>35</v>
      </c>
      <c r="E497" s="16" t="s">
        <v>35</v>
      </c>
    </row>
    <row r="498" spans="1:5">
      <c r="A498" s="16" t="s">
        <v>35</v>
      </c>
      <c r="B498" s="16" t="s">
        <v>35</v>
      </c>
      <c r="C498" s="16" t="s">
        <v>35</v>
      </c>
      <c r="D498" s="16" t="s">
        <v>35</v>
      </c>
      <c r="E498" s="16" t="s">
        <v>35</v>
      </c>
    </row>
    <row r="499" spans="1:5">
      <c r="A499" s="16" t="s">
        <v>35</v>
      </c>
      <c r="B499" s="16" t="s">
        <v>35</v>
      </c>
      <c r="C499" s="16" t="s">
        <v>35</v>
      </c>
      <c r="D499" s="16" t="s">
        <v>35</v>
      </c>
      <c r="E499" s="16" t="s">
        <v>35</v>
      </c>
    </row>
    <row r="500" spans="1:5">
      <c r="A500" s="16" t="s">
        <v>35</v>
      </c>
      <c r="B500" s="16" t="s">
        <v>35</v>
      </c>
      <c r="C500" s="16" t="s">
        <v>35</v>
      </c>
      <c r="D500" s="16" t="s">
        <v>35</v>
      </c>
      <c r="E500" s="16" t="s">
        <v>35</v>
      </c>
    </row>
    <row r="501" spans="1:5">
      <c r="A501" s="16" t="s">
        <v>35</v>
      </c>
      <c r="B501" s="16" t="s">
        <v>35</v>
      </c>
      <c r="C501" s="16" t="s">
        <v>35</v>
      </c>
      <c r="D501" s="16" t="s">
        <v>35</v>
      </c>
      <c r="E501" s="16" t="s">
        <v>35</v>
      </c>
    </row>
    <row r="502" spans="1:5">
      <c r="A502" s="16" t="s">
        <v>35</v>
      </c>
      <c r="B502" s="16" t="s">
        <v>35</v>
      </c>
      <c r="C502" s="16" t="s">
        <v>35</v>
      </c>
      <c r="D502" s="16" t="s">
        <v>35</v>
      </c>
      <c r="E502" s="16" t="s">
        <v>35</v>
      </c>
    </row>
    <row r="503" spans="1:5">
      <c r="A503" s="16" t="s">
        <v>35</v>
      </c>
      <c r="B503" s="16" t="s">
        <v>35</v>
      </c>
      <c r="C503" s="16" t="s">
        <v>35</v>
      </c>
      <c r="D503" s="16" t="s">
        <v>35</v>
      </c>
      <c r="E503" s="16" t="s">
        <v>35</v>
      </c>
    </row>
    <row r="504" spans="1:5">
      <c r="A504" s="16" t="s">
        <v>35</v>
      </c>
      <c r="B504" s="16" t="s">
        <v>35</v>
      </c>
      <c r="C504" s="16" t="s">
        <v>35</v>
      </c>
      <c r="D504" s="16" t="s">
        <v>35</v>
      </c>
      <c r="E504" s="16" t="s">
        <v>35</v>
      </c>
    </row>
    <row r="505" spans="1:5">
      <c r="A505" s="16" t="s">
        <v>35</v>
      </c>
      <c r="B505" s="16" t="s">
        <v>35</v>
      </c>
      <c r="C505" s="16" t="s">
        <v>35</v>
      </c>
      <c r="D505" s="16" t="s">
        <v>35</v>
      </c>
      <c r="E505" s="16" t="s">
        <v>35</v>
      </c>
    </row>
    <row r="506" spans="1:5">
      <c r="A506" s="16" t="s">
        <v>35</v>
      </c>
      <c r="B506" s="16" t="s">
        <v>35</v>
      </c>
      <c r="C506" s="16" t="s">
        <v>35</v>
      </c>
      <c r="D506" s="16" t="s">
        <v>35</v>
      </c>
      <c r="E506" s="16" t="s">
        <v>35</v>
      </c>
    </row>
    <row r="507" spans="1:5">
      <c r="A507" s="16" t="s">
        <v>35</v>
      </c>
      <c r="B507" s="16" t="s">
        <v>35</v>
      </c>
      <c r="C507" s="16" t="s">
        <v>35</v>
      </c>
      <c r="D507" s="16" t="s">
        <v>35</v>
      </c>
      <c r="E507" s="16" t="s">
        <v>35</v>
      </c>
    </row>
    <row r="508" spans="1:5">
      <c r="A508" s="16" t="s">
        <v>35</v>
      </c>
      <c r="B508" s="16" t="s">
        <v>35</v>
      </c>
      <c r="C508" s="16" t="s">
        <v>35</v>
      </c>
      <c r="D508" s="16" t="s">
        <v>35</v>
      </c>
      <c r="E508" s="16" t="s">
        <v>35</v>
      </c>
    </row>
    <row r="509" spans="1:5">
      <c r="A509" s="16" t="s">
        <v>35</v>
      </c>
      <c r="B509" s="16" t="s">
        <v>35</v>
      </c>
      <c r="C509" s="16" t="s">
        <v>35</v>
      </c>
      <c r="D509" s="16" t="s">
        <v>35</v>
      </c>
      <c r="E509" s="16" t="s">
        <v>35</v>
      </c>
    </row>
    <row r="510" spans="1:5">
      <c r="A510" s="16" t="s">
        <v>35</v>
      </c>
      <c r="B510" s="16" t="s">
        <v>35</v>
      </c>
      <c r="C510" s="16" t="s">
        <v>35</v>
      </c>
      <c r="D510" s="16" t="s">
        <v>35</v>
      </c>
      <c r="E510" s="16" t="s">
        <v>35</v>
      </c>
    </row>
    <row r="511" spans="1:5">
      <c r="A511" s="16" t="s">
        <v>35</v>
      </c>
      <c r="B511" s="16" t="s">
        <v>35</v>
      </c>
      <c r="C511" s="16" t="s">
        <v>35</v>
      </c>
      <c r="D511" s="16" t="s">
        <v>35</v>
      </c>
      <c r="E511" s="16" t="s">
        <v>35</v>
      </c>
    </row>
    <row r="512" spans="1:5">
      <c r="A512" s="16" t="s">
        <v>35</v>
      </c>
      <c r="B512" s="16" t="s">
        <v>35</v>
      </c>
      <c r="C512" s="16" t="s">
        <v>35</v>
      </c>
      <c r="D512" s="16" t="s">
        <v>35</v>
      </c>
      <c r="E512" s="16" t="s">
        <v>35</v>
      </c>
    </row>
    <row r="513" spans="1:5">
      <c r="A513" s="16" t="s">
        <v>35</v>
      </c>
      <c r="B513" s="16" t="s">
        <v>35</v>
      </c>
      <c r="C513" s="16" t="s">
        <v>35</v>
      </c>
      <c r="D513" s="16" t="s">
        <v>35</v>
      </c>
      <c r="E513" s="16" t="s">
        <v>35</v>
      </c>
    </row>
    <row r="514" spans="1:5">
      <c r="A514" s="16" t="s">
        <v>35</v>
      </c>
      <c r="B514" s="16" t="s">
        <v>35</v>
      </c>
      <c r="C514" s="16" t="s">
        <v>35</v>
      </c>
      <c r="D514" s="16" t="s">
        <v>35</v>
      </c>
      <c r="E514" s="16" t="s">
        <v>35</v>
      </c>
    </row>
    <row r="515" spans="1:5">
      <c r="A515" s="16" t="s">
        <v>35</v>
      </c>
      <c r="B515" s="16" t="s">
        <v>35</v>
      </c>
      <c r="C515" s="16" t="s">
        <v>35</v>
      </c>
      <c r="D515" s="16" t="s">
        <v>35</v>
      </c>
      <c r="E515" s="16" t="s">
        <v>35</v>
      </c>
    </row>
    <row r="516" spans="1:5">
      <c r="A516" s="16" t="s">
        <v>35</v>
      </c>
      <c r="B516" s="16" t="s">
        <v>35</v>
      </c>
      <c r="C516" s="16" t="s">
        <v>35</v>
      </c>
      <c r="D516" s="16" t="s">
        <v>35</v>
      </c>
      <c r="E516" s="16" t="s">
        <v>35</v>
      </c>
    </row>
    <row r="517" spans="1:5">
      <c r="A517" s="16" t="s">
        <v>35</v>
      </c>
      <c r="B517" s="16" t="s">
        <v>35</v>
      </c>
      <c r="C517" s="16" t="s">
        <v>35</v>
      </c>
      <c r="D517" s="16" t="s">
        <v>35</v>
      </c>
      <c r="E517" s="16" t="s">
        <v>35</v>
      </c>
    </row>
    <row r="518" spans="1:5">
      <c r="A518" s="16" t="s">
        <v>35</v>
      </c>
      <c r="B518" s="16" t="s">
        <v>35</v>
      </c>
      <c r="C518" s="16" t="s">
        <v>35</v>
      </c>
      <c r="D518" s="16" t="s">
        <v>35</v>
      </c>
      <c r="E518" s="16" t="s">
        <v>35</v>
      </c>
    </row>
    <row r="519" spans="1:5">
      <c r="A519" s="16" t="s">
        <v>35</v>
      </c>
      <c r="B519" s="16" t="s">
        <v>35</v>
      </c>
      <c r="C519" s="16" t="s">
        <v>35</v>
      </c>
      <c r="D519" s="16" t="s">
        <v>35</v>
      </c>
      <c r="E519" s="16" t="s">
        <v>35</v>
      </c>
    </row>
    <row r="520" spans="1:5">
      <c r="A520" s="16" t="s">
        <v>35</v>
      </c>
      <c r="B520" s="16" t="s">
        <v>35</v>
      </c>
      <c r="C520" s="16" t="s">
        <v>35</v>
      </c>
      <c r="D520" s="16" t="s">
        <v>35</v>
      </c>
      <c r="E520" s="16" t="s">
        <v>35</v>
      </c>
    </row>
    <row r="521" spans="1:5">
      <c r="A521" s="16" t="s">
        <v>35</v>
      </c>
      <c r="B521" s="16" t="s">
        <v>35</v>
      </c>
      <c r="C521" s="16" t="s">
        <v>35</v>
      </c>
      <c r="D521" s="16" t="s">
        <v>35</v>
      </c>
      <c r="E521" s="16" t="s">
        <v>35</v>
      </c>
    </row>
    <row r="522" spans="1:5">
      <c r="A522" s="16" t="s">
        <v>35</v>
      </c>
      <c r="B522" s="16" t="s">
        <v>35</v>
      </c>
      <c r="C522" s="16" t="s">
        <v>35</v>
      </c>
      <c r="D522" s="16" t="s">
        <v>35</v>
      </c>
      <c r="E522" s="16" t="s">
        <v>35</v>
      </c>
    </row>
    <row r="523" spans="1:5">
      <c r="A523" s="16" t="s">
        <v>35</v>
      </c>
      <c r="B523" s="16" t="s">
        <v>35</v>
      </c>
      <c r="C523" s="16" t="s">
        <v>35</v>
      </c>
      <c r="D523" s="16" t="s">
        <v>35</v>
      </c>
      <c r="E523" s="16" t="s">
        <v>35</v>
      </c>
    </row>
    <row r="524" spans="1:5">
      <c r="A524" s="16" t="s">
        <v>35</v>
      </c>
      <c r="B524" s="16" t="s">
        <v>35</v>
      </c>
      <c r="C524" s="16" t="s">
        <v>35</v>
      </c>
      <c r="D524" s="16" t="s">
        <v>35</v>
      </c>
      <c r="E524" s="16" t="s">
        <v>35</v>
      </c>
    </row>
    <row r="525" spans="1:5">
      <c r="A525" s="16" t="s">
        <v>35</v>
      </c>
      <c r="B525" s="16" t="s">
        <v>35</v>
      </c>
      <c r="C525" s="16" t="s">
        <v>35</v>
      </c>
      <c r="D525" s="16" t="s">
        <v>35</v>
      </c>
      <c r="E525" s="16" t="s">
        <v>35</v>
      </c>
    </row>
    <row r="526" spans="1:5">
      <c r="A526" s="16" t="s">
        <v>35</v>
      </c>
      <c r="B526" s="16" t="s">
        <v>35</v>
      </c>
      <c r="C526" s="16" t="s">
        <v>35</v>
      </c>
      <c r="D526" s="16" t="s">
        <v>35</v>
      </c>
      <c r="E526" s="16" t="s">
        <v>35</v>
      </c>
    </row>
    <row r="527" spans="1:5">
      <c r="A527" s="16" t="s">
        <v>35</v>
      </c>
      <c r="B527" s="16" t="s">
        <v>35</v>
      </c>
      <c r="C527" s="16" t="s">
        <v>35</v>
      </c>
      <c r="D527" s="16" t="s">
        <v>35</v>
      </c>
      <c r="E527" s="16" t="s">
        <v>35</v>
      </c>
    </row>
    <row r="528" spans="1:5">
      <c r="A528" s="16" t="s">
        <v>35</v>
      </c>
      <c r="B528" s="16" t="s">
        <v>35</v>
      </c>
      <c r="C528" s="16" t="s">
        <v>35</v>
      </c>
      <c r="D528" s="16" t="s">
        <v>35</v>
      </c>
      <c r="E528" s="16" t="s">
        <v>35</v>
      </c>
    </row>
    <row r="529" spans="1:5">
      <c r="A529" s="16" t="s">
        <v>35</v>
      </c>
      <c r="B529" s="16" t="s">
        <v>35</v>
      </c>
      <c r="C529" s="16" t="s">
        <v>35</v>
      </c>
      <c r="D529" s="16" t="s">
        <v>35</v>
      </c>
      <c r="E529" s="16" t="s">
        <v>35</v>
      </c>
    </row>
    <row r="530" spans="1:5">
      <c r="A530" s="16" t="s">
        <v>35</v>
      </c>
      <c r="B530" s="16" t="s">
        <v>35</v>
      </c>
      <c r="C530" s="16" t="s">
        <v>35</v>
      </c>
      <c r="D530" s="16" t="s">
        <v>35</v>
      </c>
      <c r="E530" s="16" t="s">
        <v>35</v>
      </c>
    </row>
    <row r="531" spans="1:5">
      <c r="A531" s="16" t="s">
        <v>35</v>
      </c>
      <c r="B531" s="16" t="s">
        <v>35</v>
      </c>
      <c r="C531" s="16" t="s">
        <v>35</v>
      </c>
      <c r="D531" s="16" t="s">
        <v>35</v>
      </c>
      <c r="E531" s="16" t="s">
        <v>35</v>
      </c>
    </row>
    <row r="532" spans="1:5">
      <c r="A532" s="16" t="s">
        <v>35</v>
      </c>
      <c r="B532" s="16" t="s">
        <v>35</v>
      </c>
      <c r="C532" s="16" t="s">
        <v>35</v>
      </c>
      <c r="D532" s="16" t="s">
        <v>35</v>
      </c>
      <c r="E532" s="16" t="s">
        <v>35</v>
      </c>
    </row>
    <row r="533" spans="1:5">
      <c r="A533" s="16" t="s">
        <v>35</v>
      </c>
      <c r="B533" s="16" t="s">
        <v>35</v>
      </c>
      <c r="C533" s="16" t="s">
        <v>35</v>
      </c>
      <c r="D533" s="16" t="s">
        <v>35</v>
      </c>
      <c r="E533" s="16" t="s">
        <v>35</v>
      </c>
    </row>
    <row r="534" spans="1:5">
      <c r="A534" s="16" t="s">
        <v>35</v>
      </c>
      <c r="B534" s="16" t="s">
        <v>35</v>
      </c>
      <c r="C534" s="16" t="s">
        <v>35</v>
      </c>
      <c r="D534" s="16" t="s">
        <v>35</v>
      </c>
      <c r="E534" s="16" t="s">
        <v>35</v>
      </c>
    </row>
    <row r="535" spans="1:5">
      <c r="A535" s="16" t="s">
        <v>35</v>
      </c>
      <c r="B535" s="16" t="s">
        <v>35</v>
      </c>
      <c r="C535" s="16" t="s">
        <v>35</v>
      </c>
      <c r="D535" s="16" t="s">
        <v>35</v>
      </c>
      <c r="E535" s="16" t="s">
        <v>35</v>
      </c>
    </row>
    <row r="536" spans="1:5">
      <c r="A536" s="16" t="s">
        <v>35</v>
      </c>
      <c r="B536" s="16" t="s">
        <v>35</v>
      </c>
      <c r="C536" s="16" t="s">
        <v>35</v>
      </c>
      <c r="D536" s="16" t="s">
        <v>35</v>
      </c>
      <c r="E536" s="16" t="s">
        <v>35</v>
      </c>
    </row>
    <row r="537" spans="1:5">
      <c r="A537" s="16" t="s">
        <v>35</v>
      </c>
      <c r="B537" s="16" t="s">
        <v>35</v>
      </c>
      <c r="C537" s="16" t="s">
        <v>35</v>
      </c>
      <c r="D537" s="16" t="s">
        <v>35</v>
      </c>
      <c r="E537" s="16" t="s">
        <v>35</v>
      </c>
    </row>
    <row r="538" spans="1:5">
      <c r="A538" s="16" t="s">
        <v>35</v>
      </c>
      <c r="B538" s="16" t="s">
        <v>35</v>
      </c>
      <c r="C538" s="16" t="s">
        <v>35</v>
      </c>
      <c r="D538" s="16" t="s">
        <v>35</v>
      </c>
      <c r="E538" s="16" t="s">
        <v>35</v>
      </c>
    </row>
    <row r="539" spans="1:5">
      <c r="A539" s="16" t="s">
        <v>35</v>
      </c>
      <c r="B539" s="16" t="s">
        <v>35</v>
      </c>
      <c r="C539" s="16" t="s">
        <v>35</v>
      </c>
      <c r="D539" s="16" t="s">
        <v>35</v>
      </c>
      <c r="E539" s="16" t="s">
        <v>35</v>
      </c>
    </row>
    <row r="540" spans="1:5">
      <c r="A540" s="16" t="s">
        <v>35</v>
      </c>
      <c r="B540" s="16" t="s">
        <v>35</v>
      </c>
      <c r="C540" s="16" t="s">
        <v>35</v>
      </c>
      <c r="D540" s="16" t="s">
        <v>35</v>
      </c>
      <c r="E540" s="16" t="s">
        <v>35</v>
      </c>
    </row>
    <row r="541" spans="1:5">
      <c r="A541" s="16" t="s">
        <v>35</v>
      </c>
      <c r="B541" s="16" t="s">
        <v>35</v>
      </c>
      <c r="C541" s="16" t="s">
        <v>35</v>
      </c>
      <c r="D541" s="16" t="s">
        <v>35</v>
      </c>
      <c r="E541" s="16" t="s">
        <v>35</v>
      </c>
    </row>
    <row r="542" spans="1:5">
      <c r="A542" s="16" t="s">
        <v>35</v>
      </c>
      <c r="B542" s="16" t="s">
        <v>35</v>
      </c>
      <c r="C542" s="16" t="s">
        <v>35</v>
      </c>
      <c r="D542" s="16" t="s">
        <v>35</v>
      </c>
      <c r="E542" s="16" t="s">
        <v>35</v>
      </c>
    </row>
    <row r="543" spans="1:5">
      <c r="A543" s="16" t="s">
        <v>35</v>
      </c>
      <c r="B543" s="16" t="s">
        <v>35</v>
      </c>
      <c r="C543" s="16" t="s">
        <v>35</v>
      </c>
      <c r="D543" s="16" t="s">
        <v>35</v>
      </c>
      <c r="E543" s="16" t="s">
        <v>35</v>
      </c>
    </row>
    <row r="544" spans="1:5">
      <c r="A544" s="16" t="s">
        <v>35</v>
      </c>
      <c r="B544" s="16" t="s">
        <v>35</v>
      </c>
      <c r="C544" s="16" t="s">
        <v>35</v>
      </c>
      <c r="D544" s="16" t="s">
        <v>35</v>
      </c>
      <c r="E544" s="16" t="s">
        <v>35</v>
      </c>
    </row>
    <row r="545" spans="1:5">
      <c r="A545" s="16" t="s">
        <v>35</v>
      </c>
      <c r="B545" s="16" t="s">
        <v>35</v>
      </c>
      <c r="C545" s="16" t="s">
        <v>35</v>
      </c>
      <c r="D545" s="16" t="s">
        <v>35</v>
      </c>
      <c r="E545" s="16" t="s">
        <v>35</v>
      </c>
    </row>
    <row r="546" spans="1:5">
      <c r="A546" s="16" t="s">
        <v>35</v>
      </c>
      <c r="B546" s="16" t="s">
        <v>35</v>
      </c>
      <c r="C546" s="16" t="s">
        <v>35</v>
      </c>
      <c r="D546" s="16" t="s">
        <v>35</v>
      </c>
      <c r="E546" s="16" t="s">
        <v>35</v>
      </c>
    </row>
    <row r="547" spans="1:5">
      <c r="A547" s="16" t="s">
        <v>35</v>
      </c>
      <c r="B547" s="16" t="s">
        <v>35</v>
      </c>
      <c r="C547" s="16" t="s">
        <v>35</v>
      </c>
      <c r="D547" s="16" t="s">
        <v>35</v>
      </c>
      <c r="E547" s="16" t="s">
        <v>35</v>
      </c>
    </row>
    <row r="548" spans="1:5">
      <c r="A548" s="16" t="s">
        <v>35</v>
      </c>
      <c r="B548" s="16" t="s">
        <v>35</v>
      </c>
      <c r="C548" s="16" t="s">
        <v>35</v>
      </c>
      <c r="D548" s="16" t="s">
        <v>35</v>
      </c>
      <c r="E548" s="16" t="s">
        <v>35</v>
      </c>
    </row>
    <row r="549" spans="1:5">
      <c r="A549" s="16" t="s">
        <v>35</v>
      </c>
      <c r="B549" s="16" t="s">
        <v>35</v>
      </c>
      <c r="C549" s="16" t="s">
        <v>35</v>
      </c>
      <c r="D549" s="16" t="s">
        <v>35</v>
      </c>
      <c r="E549" s="16" t="s">
        <v>35</v>
      </c>
    </row>
    <row r="550" spans="1:5">
      <c r="A550" s="16" t="s">
        <v>35</v>
      </c>
      <c r="B550" s="16" t="s">
        <v>35</v>
      </c>
      <c r="C550" s="16" t="s">
        <v>35</v>
      </c>
      <c r="D550" s="16" t="s">
        <v>35</v>
      </c>
      <c r="E550" s="16" t="s">
        <v>35</v>
      </c>
    </row>
    <row r="551" spans="1:5">
      <c r="A551" s="16" t="s">
        <v>35</v>
      </c>
      <c r="B551" s="16" t="s">
        <v>35</v>
      </c>
      <c r="C551" s="16" t="s">
        <v>35</v>
      </c>
      <c r="D551" s="16" t="s">
        <v>35</v>
      </c>
      <c r="E551" s="16" t="s">
        <v>35</v>
      </c>
    </row>
    <row r="552" spans="1:5">
      <c r="A552" s="16" t="s">
        <v>35</v>
      </c>
      <c r="B552" s="16" t="s">
        <v>35</v>
      </c>
      <c r="C552" s="16" t="s">
        <v>35</v>
      </c>
      <c r="D552" s="16" t="s">
        <v>35</v>
      </c>
      <c r="E552" s="16" t="s">
        <v>35</v>
      </c>
    </row>
    <row r="553" spans="1:5">
      <c r="A553" s="16" t="s">
        <v>35</v>
      </c>
      <c r="B553" s="16" t="s">
        <v>35</v>
      </c>
      <c r="C553" s="16" t="s">
        <v>35</v>
      </c>
      <c r="D553" s="16" t="s">
        <v>35</v>
      </c>
      <c r="E553" s="16" t="s">
        <v>35</v>
      </c>
    </row>
    <row r="554" spans="1:5">
      <c r="A554" s="16" t="s">
        <v>35</v>
      </c>
      <c r="B554" s="16" t="s">
        <v>35</v>
      </c>
      <c r="C554" s="16" t="s">
        <v>35</v>
      </c>
      <c r="D554" s="16" t="s">
        <v>35</v>
      </c>
      <c r="E554" s="16" t="s">
        <v>35</v>
      </c>
    </row>
    <row r="555" spans="1:5">
      <c r="A555" s="16" t="s">
        <v>35</v>
      </c>
      <c r="B555" s="16" t="s">
        <v>35</v>
      </c>
      <c r="C555" s="16" t="s">
        <v>35</v>
      </c>
      <c r="D555" s="16" t="s">
        <v>35</v>
      </c>
      <c r="E555" s="16" t="s">
        <v>35</v>
      </c>
    </row>
    <row r="556" spans="1:5">
      <c r="A556" s="16" t="s">
        <v>35</v>
      </c>
      <c r="B556" s="16" t="s">
        <v>35</v>
      </c>
      <c r="C556" s="16" t="s">
        <v>35</v>
      </c>
      <c r="D556" s="16" t="s">
        <v>35</v>
      </c>
      <c r="E556" s="16" t="s">
        <v>35</v>
      </c>
    </row>
    <row r="557" spans="1:5">
      <c r="A557" s="16" t="s">
        <v>35</v>
      </c>
      <c r="B557" s="16" t="s">
        <v>35</v>
      </c>
      <c r="C557" s="16" t="s">
        <v>35</v>
      </c>
      <c r="D557" s="16" t="s">
        <v>35</v>
      </c>
      <c r="E557" s="16" t="s">
        <v>35</v>
      </c>
    </row>
    <row r="558" spans="1:5">
      <c r="A558" s="16" t="s">
        <v>35</v>
      </c>
      <c r="B558" s="16" t="s">
        <v>35</v>
      </c>
      <c r="C558" s="16" t="s">
        <v>35</v>
      </c>
      <c r="D558" s="16" t="s">
        <v>35</v>
      </c>
      <c r="E558" s="16" t="s">
        <v>35</v>
      </c>
    </row>
    <row r="559" spans="1:5">
      <c r="A559" s="16" t="s">
        <v>35</v>
      </c>
      <c r="B559" s="16" t="s">
        <v>35</v>
      </c>
      <c r="C559" s="16" t="s">
        <v>35</v>
      </c>
      <c r="D559" s="16" t="s">
        <v>35</v>
      </c>
      <c r="E559" s="16" t="s">
        <v>35</v>
      </c>
    </row>
    <row r="560" spans="1:5">
      <c r="A560" s="16" t="s">
        <v>35</v>
      </c>
      <c r="B560" s="16" t="s">
        <v>35</v>
      </c>
      <c r="C560" s="16" t="s">
        <v>35</v>
      </c>
      <c r="D560" s="16" t="s">
        <v>35</v>
      </c>
      <c r="E560" s="16" t="s">
        <v>35</v>
      </c>
    </row>
    <row r="561" spans="1:5">
      <c r="A561" s="16" t="s">
        <v>35</v>
      </c>
      <c r="B561" s="16" t="s">
        <v>35</v>
      </c>
      <c r="C561" s="16" t="s">
        <v>35</v>
      </c>
      <c r="D561" s="16" t="s">
        <v>35</v>
      </c>
      <c r="E561" s="16" t="s">
        <v>35</v>
      </c>
    </row>
    <row r="562" spans="1:5">
      <c r="A562" s="16" t="s">
        <v>35</v>
      </c>
      <c r="B562" s="16" t="s">
        <v>35</v>
      </c>
      <c r="C562" s="16" t="s">
        <v>35</v>
      </c>
      <c r="D562" s="16" t="s">
        <v>35</v>
      </c>
      <c r="E562" s="16" t="s">
        <v>35</v>
      </c>
    </row>
    <row r="563" spans="1:5">
      <c r="A563" s="16" t="s">
        <v>35</v>
      </c>
      <c r="B563" s="16" t="s">
        <v>35</v>
      </c>
      <c r="C563" s="16" t="s">
        <v>35</v>
      </c>
      <c r="D563" s="16" t="s">
        <v>35</v>
      </c>
      <c r="E563" s="16" t="s">
        <v>35</v>
      </c>
    </row>
    <row r="564" spans="1:5">
      <c r="A564" s="16" t="s">
        <v>35</v>
      </c>
      <c r="B564" s="16" t="s">
        <v>35</v>
      </c>
      <c r="C564" s="16" t="s">
        <v>35</v>
      </c>
      <c r="D564" s="16" t="s">
        <v>35</v>
      </c>
      <c r="E564" s="16" t="s">
        <v>35</v>
      </c>
    </row>
    <row r="565" spans="1:5">
      <c r="A565" s="16" t="s">
        <v>35</v>
      </c>
      <c r="B565" s="16" t="s">
        <v>35</v>
      </c>
      <c r="C565" s="16" t="s">
        <v>35</v>
      </c>
      <c r="D565" s="16" t="s">
        <v>35</v>
      </c>
      <c r="E565" s="16" t="s">
        <v>35</v>
      </c>
    </row>
    <row r="566" spans="1:5">
      <c r="A566" s="16" t="s">
        <v>35</v>
      </c>
      <c r="B566" s="16" t="s">
        <v>35</v>
      </c>
      <c r="C566" s="16" t="s">
        <v>35</v>
      </c>
      <c r="D566" s="16" t="s">
        <v>35</v>
      </c>
      <c r="E566" s="16" t="s">
        <v>35</v>
      </c>
    </row>
    <row r="567" spans="1:5">
      <c r="A567" s="16" t="s">
        <v>35</v>
      </c>
      <c r="B567" s="16" t="s">
        <v>35</v>
      </c>
      <c r="C567" s="16" t="s">
        <v>35</v>
      </c>
      <c r="D567" s="16" t="s">
        <v>35</v>
      </c>
      <c r="E567" s="16" t="s">
        <v>35</v>
      </c>
    </row>
    <row r="568" spans="1:5">
      <c r="A568" s="16" t="s">
        <v>35</v>
      </c>
      <c r="B568" s="16" t="s">
        <v>35</v>
      </c>
      <c r="C568" s="16" t="s">
        <v>35</v>
      </c>
      <c r="D568" s="16" t="s">
        <v>35</v>
      </c>
      <c r="E568" s="16" t="s">
        <v>35</v>
      </c>
    </row>
    <row r="569" spans="1:5">
      <c r="A569" s="16" t="s">
        <v>35</v>
      </c>
      <c r="B569" s="16" t="s">
        <v>35</v>
      </c>
      <c r="C569" s="16" t="s">
        <v>35</v>
      </c>
      <c r="D569" s="16" t="s">
        <v>35</v>
      </c>
      <c r="E569" s="16" t="s">
        <v>35</v>
      </c>
    </row>
    <row r="570" spans="1:5">
      <c r="A570" s="16" t="s">
        <v>35</v>
      </c>
      <c r="B570" s="16" t="s">
        <v>35</v>
      </c>
      <c r="C570" s="16" t="s">
        <v>35</v>
      </c>
      <c r="D570" s="16" t="s">
        <v>35</v>
      </c>
      <c r="E570" s="16" t="s">
        <v>35</v>
      </c>
    </row>
    <row r="571" spans="1:5">
      <c r="A571" s="16" t="s">
        <v>35</v>
      </c>
      <c r="B571" s="16" t="s">
        <v>35</v>
      </c>
      <c r="C571" s="16" t="s">
        <v>35</v>
      </c>
      <c r="D571" s="16" t="s">
        <v>35</v>
      </c>
      <c r="E571" s="16" t="s">
        <v>35</v>
      </c>
    </row>
    <row r="572" spans="1:5">
      <c r="A572" s="16" t="s">
        <v>35</v>
      </c>
      <c r="B572" s="16" t="s">
        <v>35</v>
      </c>
      <c r="C572" s="16" t="s">
        <v>35</v>
      </c>
      <c r="D572" s="16" t="s">
        <v>35</v>
      </c>
      <c r="E572" s="16" t="s">
        <v>35</v>
      </c>
    </row>
    <row r="573" spans="1:5">
      <c r="A573" s="16" t="s">
        <v>35</v>
      </c>
      <c r="B573" s="16" t="s">
        <v>35</v>
      </c>
      <c r="C573" s="16" t="s">
        <v>35</v>
      </c>
      <c r="D573" s="16" t="s">
        <v>35</v>
      </c>
      <c r="E573" s="16" t="s">
        <v>35</v>
      </c>
    </row>
    <row r="574" spans="1:5">
      <c r="A574" s="16" t="s">
        <v>35</v>
      </c>
      <c r="B574" s="16" t="s">
        <v>35</v>
      </c>
      <c r="C574" s="16" t="s">
        <v>35</v>
      </c>
      <c r="D574" s="16" t="s">
        <v>35</v>
      </c>
      <c r="E574" s="16" t="s">
        <v>35</v>
      </c>
    </row>
    <row r="575" spans="1:5">
      <c r="A575" s="16" t="s">
        <v>35</v>
      </c>
      <c r="B575" s="16" t="s">
        <v>35</v>
      </c>
      <c r="C575" s="16" t="s">
        <v>35</v>
      </c>
      <c r="D575" s="16" t="s">
        <v>35</v>
      </c>
      <c r="E575" s="16" t="s">
        <v>35</v>
      </c>
    </row>
    <row r="576" spans="1:5">
      <c r="A576" s="16" t="s">
        <v>35</v>
      </c>
      <c r="B576" s="16" t="s">
        <v>35</v>
      </c>
      <c r="C576" s="16" t="s">
        <v>35</v>
      </c>
      <c r="D576" s="16" t="s">
        <v>35</v>
      </c>
      <c r="E576" s="16" t="s">
        <v>35</v>
      </c>
    </row>
    <row r="577" spans="1:5">
      <c r="A577" s="16" t="s">
        <v>35</v>
      </c>
      <c r="B577" s="16" t="s">
        <v>35</v>
      </c>
      <c r="C577" s="16" t="s">
        <v>35</v>
      </c>
      <c r="D577" s="16" t="s">
        <v>35</v>
      </c>
      <c r="E577" s="16" t="s">
        <v>35</v>
      </c>
    </row>
    <row r="578" spans="1:5">
      <c r="A578" s="16" t="s">
        <v>35</v>
      </c>
      <c r="B578" s="16" t="s">
        <v>35</v>
      </c>
      <c r="C578" s="16" t="s">
        <v>35</v>
      </c>
      <c r="D578" s="16" t="s">
        <v>35</v>
      </c>
      <c r="E578" s="16" t="s">
        <v>35</v>
      </c>
    </row>
    <row r="579" spans="1:5">
      <c r="A579" s="16" t="s">
        <v>35</v>
      </c>
      <c r="B579" s="16" t="s">
        <v>35</v>
      </c>
      <c r="C579" s="16" t="s">
        <v>35</v>
      </c>
      <c r="D579" s="16" t="s">
        <v>35</v>
      </c>
      <c r="E579" s="16" t="s">
        <v>35</v>
      </c>
    </row>
    <row r="580" spans="1:5">
      <c r="A580" s="16" t="s">
        <v>35</v>
      </c>
      <c r="B580" s="16" t="s">
        <v>35</v>
      </c>
      <c r="C580" s="16" t="s">
        <v>35</v>
      </c>
      <c r="D580" s="16" t="s">
        <v>35</v>
      </c>
      <c r="E580" s="16" t="s">
        <v>35</v>
      </c>
    </row>
    <row r="581" spans="1:5">
      <c r="A581" s="16" t="s">
        <v>35</v>
      </c>
      <c r="B581" s="16" t="s">
        <v>35</v>
      </c>
      <c r="C581" s="16" t="s">
        <v>35</v>
      </c>
      <c r="D581" s="16" t="s">
        <v>35</v>
      </c>
      <c r="E581" s="16" t="s">
        <v>35</v>
      </c>
    </row>
    <row r="582" spans="1:5">
      <c r="A582" s="16" t="s">
        <v>35</v>
      </c>
      <c r="B582" s="16" t="s">
        <v>35</v>
      </c>
      <c r="C582" s="16" t="s">
        <v>35</v>
      </c>
      <c r="D582" s="16" t="s">
        <v>35</v>
      </c>
      <c r="E582" s="16" t="s">
        <v>35</v>
      </c>
    </row>
    <row r="583" spans="1:5">
      <c r="A583" s="16" t="s">
        <v>35</v>
      </c>
      <c r="B583" s="16" t="s">
        <v>35</v>
      </c>
      <c r="C583" s="16" t="s">
        <v>35</v>
      </c>
      <c r="D583" s="16" t="s">
        <v>35</v>
      </c>
      <c r="E583" s="16" t="s">
        <v>35</v>
      </c>
    </row>
    <row r="584" spans="1:5">
      <c r="A584" s="16" t="s">
        <v>35</v>
      </c>
      <c r="B584" s="16" t="s">
        <v>35</v>
      </c>
      <c r="C584" s="16" t="s">
        <v>35</v>
      </c>
      <c r="D584" s="16" t="s">
        <v>35</v>
      </c>
      <c r="E584" s="16" t="s">
        <v>35</v>
      </c>
    </row>
    <row r="585" spans="1:5">
      <c r="A585" s="16" t="s">
        <v>35</v>
      </c>
      <c r="B585" s="16" t="s">
        <v>35</v>
      </c>
      <c r="C585" s="16" t="s">
        <v>35</v>
      </c>
      <c r="D585" s="16" t="s">
        <v>35</v>
      </c>
      <c r="E585" s="16" t="s">
        <v>35</v>
      </c>
    </row>
    <row r="586" spans="1:5">
      <c r="A586" s="16" t="s">
        <v>35</v>
      </c>
      <c r="B586" s="16" t="s">
        <v>35</v>
      </c>
      <c r="C586" s="16" t="s">
        <v>35</v>
      </c>
      <c r="D586" s="16" t="s">
        <v>35</v>
      </c>
      <c r="E586" s="16" t="s">
        <v>35</v>
      </c>
    </row>
    <row r="587" spans="1:5">
      <c r="A587" s="16" t="s">
        <v>35</v>
      </c>
      <c r="B587" s="16" t="s">
        <v>35</v>
      </c>
      <c r="C587" s="16" t="s">
        <v>35</v>
      </c>
      <c r="D587" s="16" t="s">
        <v>35</v>
      </c>
      <c r="E587" s="16" t="s">
        <v>35</v>
      </c>
    </row>
    <row r="588" spans="1:5">
      <c r="A588" s="16" t="s">
        <v>35</v>
      </c>
      <c r="B588" s="16" t="s">
        <v>35</v>
      </c>
      <c r="C588" s="16" t="s">
        <v>35</v>
      </c>
      <c r="D588" s="16" t="s">
        <v>35</v>
      </c>
      <c r="E588" s="16" t="s">
        <v>35</v>
      </c>
    </row>
    <row r="589" spans="1:5">
      <c r="A589" s="16" t="s">
        <v>35</v>
      </c>
      <c r="B589" s="16" t="s">
        <v>35</v>
      </c>
      <c r="C589" s="16" t="s">
        <v>35</v>
      </c>
      <c r="D589" s="16" t="s">
        <v>35</v>
      </c>
      <c r="E589" s="16" t="s">
        <v>35</v>
      </c>
    </row>
    <row r="590" spans="1:5">
      <c r="A590" s="16" t="s">
        <v>35</v>
      </c>
      <c r="B590" s="16" t="s">
        <v>35</v>
      </c>
      <c r="C590" s="16" t="s">
        <v>35</v>
      </c>
      <c r="D590" s="16" t="s">
        <v>35</v>
      </c>
      <c r="E590" s="16" t="s">
        <v>35</v>
      </c>
    </row>
    <row r="591" spans="1:5">
      <c r="A591" s="16" t="s">
        <v>35</v>
      </c>
      <c r="B591" s="16" t="s">
        <v>35</v>
      </c>
      <c r="C591" s="16" t="s">
        <v>35</v>
      </c>
      <c r="D591" s="16" t="s">
        <v>35</v>
      </c>
      <c r="E591" s="16" t="s">
        <v>35</v>
      </c>
    </row>
    <row r="592" spans="1:5">
      <c r="A592" s="16" t="s">
        <v>35</v>
      </c>
      <c r="B592" s="16" t="s">
        <v>35</v>
      </c>
      <c r="C592" s="16" t="s">
        <v>35</v>
      </c>
      <c r="D592" s="16" t="s">
        <v>35</v>
      </c>
      <c r="E592" s="16" t="s">
        <v>35</v>
      </c>
    </row>
    <row r="593" spans="1:5">
      <c r="A593" s="16" t="s">
        <v>35</v>
      </c>
      <c r="B593" s="16" t="s">
        <v>35</v>
      </c>
      <c r="C593" s="16" t="s">
        <v>35</v>
      </c>
      <c r="D593" s="16" t="s">
        <v>35</v>
      </c>
      <c r="E593" s="16" t="s">
        <v>35</v>
      </c>
    </row>
    <row r="594" spans="1:5">
      <c r="A594" s="16" t="s">
        <v>35</v>
      </c>
      <c r="B594" s="16" t="s">
        <v>35</v>
      </c>
      <c r="C594" s="16" t="s">
        <v>35</v>
      </c>
      <c r="D594" s="16" t="s">
        <v>35</v>
      </c>
      <c r="E594" s="16" t="s">
        <v>35</v>
      </c>
    </row>
    <row r="595" spans="1:5">
      <c r="A595" s="16" t="s">
        <v>35</v>
      </c>
      <c r="B595" s="16" t="s">
        <v>35</v>
      </c>
      <c r="C595" s="16" t="s">
        <v>35</v>
      </c>
      <c r="D595" s="16" t="s">
        <v>35</v>
      </c>
      <c r="E595" s="16" t="s">
        <v>35</v>
      </c>
    </row>
    <row r="596" spans="1:5">
      <c r="A596" s="16" t="s">
        <v>35</v>
      </c>
      <c r="B596" s="16" t="s">
        <v>35</v>
      </c>
      <c r="C596" s="16" t="s">
        <v>35</v>
      </c>
      <c r="D596" s="16" t="s">
        <v>35</v>
      </c>
      <c r="E596" s="16" t="s">
        <v>35</v>
      </c>
    </row>
    <row r="597" spans="1:5">
      <c r="A597" s="16" t="s">
        <v>35</v>
      </c>
      <c r="B597" s="16" t="s">
        <v>35</v>
      </c>
      <c r="C597" s="16" t="s">
        <v>35</v>
      </c>
      <c r="D597" s="16" t="s">
        <v>35</v>
      </c>
      <c r="E597" s="16" t="s">
        <v>35</v>
      </c>
    </row>
    <row r="598" spans="1:5">
      <c r="A598" s="16" t="s">
        <v>35</v>
      </c>
      <c r="B598" s="16" t="s">
        <v>35</v>
      </c>
      <c r="C598" s="16" t="s">
        <v>35</v>
      </c>
      <c r="D598" s="16" t="s">
        <v>35</v>
      </c>
      <c r="E598" s="16" t="s">
        <v>35</v>
      </c>
    </row>
    <row r="599" spans="1:5">
      <c r="A599" s="16" t="s">
        <v>35</v>
      </c>
      <c r="B599" s="16" t="s">
        <v>35</v>
      </c>
      <c r="C599" s="16" t="s">
        <v>35</v>
      </c>
      <c r="D599" s="16" t="s">
        <v>35</v>
      </c>
      <c r="E599" s="16" t="s">
        <v>35</v>
      </c>
    </row>
    <row r="600" spans="1:5">
      <c r="A600" s="16" t="s">
        <v>35</v>
      </c>
      <c r="B600" s="16" t="s">
        <v>35</v>
      </c>
      <c r="C600" s="16" t="s">
        <v>35</v>
      </c>
      <c r="D600" s="16" t="s">
        <v>35</v>
      </c>
      <c r="E600" s="16" t="s">
        <v>35</v>
      </c>
    </row>
    <row r="601" spans="1:5">
      <c r="A601" s="16" t="s">
        <v>35</v>
      </c>
      <c r="B601" s="16" t="s">
        <v>35</v>
      </c>
      <c r="C601" s="16" t="s">
        <v>35</v>
      </c>
      <c r="D601" s="16" t="s">
        <v>35</v>
      </c>
      <c r="E601" s="16" t="s">
        <v>35</v>
      </c>
    </row>
    <row r="602" spans="1:5">
      <c r="A602" s="16" t="s">
        <v>35</v>
      </c>
      <c r="B602" s="16" t="s">
        <v>35</v>
      </c>
      <c r="C602" s="16" t="s">
        <v>35</v>
      </c>
      <c r="D602" s="16" t="s">
        <v>35</v>
      </c>
      <c r="E602" s="16" t="s">
        <v>35</v>
      </c>
    </row>
    <row r="603" spans="1:5">
      <c r="A603" s="16" t="s">
        <v>35</v>
      </c>
      <c r="B603" s="16" t="s">
        <v>35</v>
      </c>
      <c r="C603" s="16" t="s">
        <v>35</v>
      </c>
      <c r="D603" s="16" t="s">
        <v>35</v>
      </c>
      <c r="E603" s="16" t="s">
        <v>35</v>
      </c>
    </row>
    <row r="604" spans="1:5">
      <c r="A604" s="16" t="s">
        <v>35</v>
      </c>
      <c r="B604" s="16" t="s">
        <v>35</v>
      </c>
      <c r="C604" s="16" t="s">
        <v>35</v>
      </c>
      <c r="D604" s="16" t="s">
        <v>35</v>
      </c>
      <c r="E604" s="16" t="s">
        <v>35</v>
      </c>
    </row>
    <row r="605" spans="1:5">
      <c r="A605" s="16" t="s">
        <v>35</v>
      </c>
      <c r="B605" s="16" t="s">
        <v>35</v>
      </c>
      <c r="C605" s="16" t="s">
        <v>35</v>
      </c>
      <c r="D605" s="16" t="s">
        <v>35</v>
      </c>
      <c r="E605" s="16" t="s">
        <v>35</v>
      </c>
    </row>
    <row r="606" spans="1:5">
      <c r="A606" s="16" t="s">
        <v>35</v>
      </c>
      <c r="B606" s="16" t="s">
        <v>35</v>
      </c>
      <c r="C606" s="16" t="s">
        <v>35</v>
      </c>
      <c r="D606" s="16" t="s">
        <v>35</v>
      </c>
      <c r="E606" s="16" t="s">
        <v>35</v>
      </c>
    </row>
    <row r="607" spans="1:5">
      <c r="A607" s="16" t="s">
        <v>35</v>
      </c>
      <c r="B607" s="16" t="s">
        <v>35</v>
      </c>
      <c r="C607" s="16" t="s">
        <v>35</v>
      </c>
      <c r="D607" s="16" t="s">
        <v>35</v>
      </c>
      <c r="E607" s="16" t="s">
        <v>35</v>
      </c>
    </row>
    <row r="608" spans="1:5">
      <c r="A608" s="16" t="s">
        <v>35</v>
      </c>
      <c r="B608" s="16" t="s">
        <v>35</v>
      </c>
      <c r="C608" s="16" t="s">
        <v>35</v>
      </c>
      <c r="D608" s="16" t="s">
        <v>35</v>
      </c>
      <c r="E608" s="16" t="s">
        <v>35</v>
      </c>
    </row>
    <row r="609" spans="1:5">
      <c r="A609" s="16" t="s">
        <v>35</v>
      </c>
      <c r="B609" s="16" t="s">
        <v>35</v>
      </c>
      <c r="C609" s="16" t="s">
        <v>35</v>
      </c>
      <c r="D609" s="16" t="s">
        <v>35</v>
      </c>
      <c r="E609" s="16" t="s">
        <v>35</v>
      </c>
    </row>
    <row r="610" spans="1:5">
      <c r="A610" s="16" t="s">
        <v>35</v>
      </c>
      <c r="B610" s="16" t="s">
        <v>35</v>
      </c>
      <c r="C610" s="16" t="s">
        <v>35</v>
      </c>
      <c r="D610" s="16" t="s">
        <v>35</v>
      </c>
      <c r="E610" s="16" t="s">
        <v>35</v>
      </c>
    </row>
    <row r="611" spans="1:5">
      <c r="A611" s="16" t="s">
        <v>35</v>
      </c>
      <c r="B611" s="16" t="s">
        <v>35</v>
      </c>
      <c r="C611" s="16" t="s">
        <v>35</v>
      </c>
      <c r="D611" s="16" t="s">
        <v>35</v>
      </c>
      <c r="E611" s="16" t="s">
        <v>35</v>
      </c>
    </row>
    <row r="612" spans="1:5">
      <c r="A612" s="16" t="s">
        <v>35</v>
      </c>
      <c r="B612" s="16" t="s">
        <v>35</v>
      </c>
      <c r="C612" s="16" t="s">
        <v>35</v>
      </c>
      <c r="D612" s="16" t="s">
        <v>35</v>
      </c>
      <c r="E612" s="16" t="s">
        <v>35</v>
      </c>
    </row>
    <row r="613" spans="1:5">
      <c r="A613" s="16" t="s">
        <v>35</v>
      </c>
      <c r="B613" s="16" t="s">
        <v>35</v>
      </c>
      <c r="C613" s="16" t="s">
        <v>35</v>
      </c>
      <c r="D613" s="16" t="s">
        <v>35</v>
      </c>
      <c r="E613" s="16" t="s">
        <v>35</v>
      </c>
    </row>
    <row r="614" spans="1:5">
      <c r="A614" s="16" t="s">
        <v>35</v>
      </c>
      <c r="B614" s="16" t="s">
        <v>35</v>
      </c>
      <c r="C614" s="16" t="s">
        <v>35</v>
      </c>
      <c r="D614" s="16" t="s">
        <v>35</v>
      </c>
      <c r="E614" s="16" t="s">
        <v>35</v>
      </c>
    </row>
    <row r="615" spans="1:5">
      <c r="A615" s="16" t="s">
        <v>35</v>
      </c>
      <c r="B615" s="16" t="s">
        <v>35</v>
      </c>
      <c r="C615" s="16" t="s">
        <v>35</v>
      </c>
      <c r="D615" s="16" t="s">
        <v>35</v>
      </c>
      <c r="E615" s="16" t="s">
        <v>35</v>
      </c>
    </row>
    <row r="616" spans="1:5">
      <c r="A616" s="16" t="s">
        <v>35</v>
      </c>
      <c r="B616" s="16" t="s">
        <v>35</v>
      </c>
      <c r="C616" s="16" t="s">
        <v>35</v>
      </c>
      <c r="D616" s="16" t="s">
        <v>35</v>
      </c>
      <c r="E616" s="16" t="s">
        <v>35</v>
      </c>
    </row>
    <row r="617" spans="1:5">
      <c r="A617" s="16" t="s">
        <v>35</v>
      </c>
      <c r="B617" s="16" t="s">
        <v>35</v>
      </c>
      <c r="C617" s="16" t="s">
        <v>35</v>
      </c>
      <c r="D617" s="16" t="s">
        <v>35</v>
      </c>
      <c r="E617" s="16" t="s">
        <v>35</v>
      </c>
    </row>
    <row r="618" spans="1:5">
      <c r="A618" s="16" t="s">
        <v>35</v>
      </c>
      <c r="B618" s="16" t="s">
        <v>35</v>
      </c>
      <c r="C618" s="16" t="s">
        <v>35</v>
      </c>
      <c r="D618" s="16" t="s">
        <v>35</v>
      </c>
      <c r="E618" s="16" t="s">
        <v>35</v>
      </c>
    </row>
    <row r="619" spans="1:5">
      <c r="A619" s="16" t="s">
        <v>35</v>
      </c>
      <c r="B619" s="16" t="s">
        <v>35</v>
      </c>
      <c r="C619" s="16" t="s">
        <v>35</v>
      </c>
      <c r="D619" s="16" t="s">
        <v>35</v>
      </c>
      <c r="E619" s="16" t="s">
        <v>35</v>
      </c>
    </row>
    <row r="620" spans="1:5">
      <c r="A620" s="16" t="s">
        <v>35</v>
      </c>
      <c r="B620" s="16" t="s">
        <v>35</v>
      </c>
      <c r="C620" s="16" t="s">
        <v>35</v>
      </c>
      <c r="D620" s="16" t="s">
        <v>35</v>
      </c>
      <c r="E620" s="16" t="s">
        <v>35</v>
      </c>
    </row>
    <row r="621" spans="1:5">
      <c r="A621" s="16" t="s">
        <v>35</v>
      </c>
      <c r="B621" s="16" t="s">
        <v>35</v>
      </c>
      <c r="C621" s="16" t="s">
        <v>35</v>
      </c>
      <c r="D621" s="16" t="s">
        <v>35</v>
      </c>
      <c r="E621" s="16" t="s">
        <v>35</v>
      </c>
    </row>
    <row r="622" spans="1:5">
      <c r="A622" s="16" t="s">
        <v>35</v>
      </c>
      <c r="B622" s="16" t="s">
        <v>35</v>
      </c>
      <c r="C622" s="16" t="s">
        <v>35</v>
      </c>
      <c r="D622" s="16" t="s">
        <v>35</v>
      </c>
      <c r="E622" s="16" t="s">
        <v>35</v>
      </c>
    </row>
    <row r="623" spans="1:5">
      <c r="A623" s="16" t="s">
        <v>35</v>
      </c>
      <c r="B623" s="16" t="s">
        <v>35</v>
      </c>
      <c r="C623" s="16" t="s">
        <v>35</v>
      </c>
      <c r="D623" s="16" t="s">
        <v>35</v>
      </c>
      <c r="E623" s="16" t="s">
        <v>35</v>
      </c>
    </row>
    <row r="624" spans="1:5">
      <c r="A624" s="16" t="s">
        <v>35</v>
      </c>
      <c r="B624" s="16" t="s">
        <v>35</v>
      </c>
      <c r="C624" s="16" t="s">
        <v>35</v>
      </c>
      <c r="D624" s="16" t="s">
        <v>35</v>
      </c>
      <c r="E624" s="16" t="s">
        <v>35</v>
      </c>
    </row>
    <row r="625" spans="1:5">
      <c r="A625" s="16" t="s">
        <v>35</v>
      </c>
      <c r="B625" s="16" t="s">
        <v>35</v>
      </c>
      <c r="C625" s="16" t="s">
        <v>35</v>
      </c>
      <c r="D625" s="16" t="s">
        <v>35</v>
      </c>
      <c r="E625" s="16" t="s">
        <v>35</v>
      </c>
    </row>
    <row r="626" spans="1:5">
      <c r="A626" s="16" t="s">
        <v>35</v>
      </c>
      <c r="B626" s="16" t="s">
        <v>35</v>
      </c>
      <c r="C626" s="16" t="s">
        <v>35</v>
      </c>
      <c r="D626" s="16" t="s">
        <v>35</v>
      </c>
      <c r="E626" s="16" t="s">
        <v>35</v>
      </c>
    </row>
    <row r="627" spans="1:5">
      <c r="A627" s="16" t="s">
        <v>35</v>
      </c>
      <c r="B627" s="16" t="s">
        <v>35</v>
      </c>
      <c r="C627" s="16" t="s">
        <v>35</v>
      </c>
      <c r="D627" s="16" t="s">
        <v>35</v>
      </c>
      <c r="E627" s="16" t="s">
        <v>35</v>
      </c>
    </row>
    <row r="628" spans="1:5">
      <c r="A628" s="16" t="s">
        <v>35</v>
      </c>
      <c r="B628" s="16" t="s">
        <v>35</v>
      </c>
      <c r="C628" s="16" t="s">
        <v>35</v>
      </c>
      <c r="D628" s="16" t="s">
        <v>35</v>
      </c>
      <c r="E628" s="16" t="s">
        <v>35</v>
      </c>
    </row>
    <row r="629" spans="1:5">
      <c r="A629" s="16" t="s">
        <v>35</v>
      </c>
      <c r="B629" s="16" t="s">
        <v>35</v>
      </c>
      <c r="C629" s="16" t="s">
        <v>35</v>
      </c>
      <c r="D629" s="16" t="s">
        <v>35</v>
      </c>
      <c r="E629" s="16" t="s">
        <v>35</v>
      </c>
    </row>
    <row r="630" spans="1:5">
      <c r="A630" s="16" t="s">
        <v>35</v>
      </c>
      <c r="B630" s="16" t="s">
        <v>35</v>
      </c>
      <c r="C630" s="16" t="s">
        <v>35</v>
      </c>
      <c r="D630" s="16" t="s">
        <v>35</v>
      </c>
      <c r="E630" s="16" t="s">
        <v>35</v>
      </c>
    </row>
    <row r="631" spans="1:5">
      <c r="A631" s="16" t="s">
        <v>35</v>
      </c>
      <c r="B631" s="16" t="s">
        <v>35</v>
      </c>
      <c r="C631" s="16" t="s">
        <v>35</v>
      </c>
      <c r="D631" s="16" t="s">
        <v>35</v>
      </c>
      <c r="E631" s="16" t="s">
        <v>35</v>
      </c>
    </row>
    <row r="632" spans="1:5">
      <c r="A632" s="16" t="s">
        <v>35</v>
      </c>
      <c r="B632" s="16" t="s">
        <v>35</v>
      </c>
      <c r="C632" s="16" t="s">
        <v>35</v>
      </c>
      <c r="D632" s="16" t="s">
        <v>35</v>
      </c>
      <c r="E632" s="16" t="s">
        <v>35</v>
      </c>
    </row>
    <row r="633" spans="1:5">
      <c r="A633" s="16" t="s">
        <v>35</v>
      </c>
      <c r="B633" s="16" t="s">
        <v>35</v>
      </c>
      <c r="C633" s="16" t="s">
        <v>35</v>
      </c>
      <c r="D633" s="16" t="s">
        <v>35</v>
      </c>
      <c r="E633" s="16" t="s">
        <v>35</v>
      </c>
    </row>
    <row r="634" spans="1:5">
      <c r="A634" s="16" t="s">
        <v>35</v>
      </c>
      <c r="B634" s="16" t="s">
        <v>35</v>
      </c>
      <c r="C634" s="16" t="s">
        <v>35</v>
      </c>
      <c r="D634" s="16" t="s">
        <v>35</v>
      </c>
      <c r="E634" s="16" t="s">
        <v>35</v>
      </c>
    </row>
    <row r="635" spans="1:5">
      <c r="A635" s="16" t="s">
        <v>35</v>
      </c>
      <c r="B635" s="16" t="s">
        <v>35</v>
      </c>
      <c r="C635" s="16" t="s">
        <v>35</v>
      </c>
      <c r="D635" s="16" t="s">
        <v>35</v>
      </c>
      <c r="E635" s="16" t="s">
        <v>35</v>
      </c>
    </row>
    <row r="636" spans="1:5">
      <c r="A636" s="16" t="s">
        <v>35</v>
      </c>
      <c r="B636" s="16" t="s">
        <v>35</v>
      </c>
      <c r="C636" s="16" t="s">
        <v>35</v>
      </c>
      <c r="D636" s="16" t="s">
        <v>35</v>
      </c>
      <c r="E636" s="16" t="s">
        <v>35</v>
      </c>
    </row>
    <row r="637" spans="1:5">
      <c r="A637" s="16" t="s">
        <v>35</v>
      </c>
      <c r="B637" s="16" t="s">
        <v>35</v>
      </c>
      <c r="C637" s="16" t="s">
        <v>35</v>
      </c>
      <c r="D637" s="16" t="s">
        <v>35</v>
      </c>
      <c r="E637" s="16" t="s">
        <v>35</v>
      </c>
    </row>
    <row r="638" spans="1:5">
      <c r="A638" s="16" t="s">
        <v>35</v>
      </c>
      <c r="B638" s="16" t="s">
        <v>35</v>
      </c>
      <c r="C638" s="16" t="s">
        <v>35</v>
      </c>
      <c r="D638" s="16" t="s">
        <v>35</v>
      </c>
      <c r="E638" s="16" t="s">
        <v>35</v>
      </c>
    </row>
    <row r="639" spans="1:5">
      <c r="A639" s="16" t="s">
        <v>35</v>
      </c>
      <c r="B639" s="16" t="s">
        <v>35</v>
      </c>
      <c r="C639" s="16" t="s">
        <v>35</v>
      </c>
      <c r="D639" s="16" t="s">
        <v>35</v>
      </c>
      <c r="E639" s="16" t="s">
        <v>35</v>
      </c>
    </row>
    <row r="640" spans="1:5">
      <c r="A640" s="16" t="s">
        <v>35</v>
      </c>
      <c r="B640" s="16" t="s">
        <v>35</v>
      </c>
      <c r="C640" s="16" t="s">
        <v>35</v>
      </c>
      <c r="D640" s="16" t="s">
        <v>35</v>
      </c>
      <c r="E640" s="16" t="s">
        <v>35</v>
      </c>
    </row>
    <row r="641" spans="1:5">
      <c r="A641" s="16" t="s">
        <v>35</v>
      </c>
      <c r="B641" s="16" t="s">
        <v>35</v>
      </c>
      <c r="C641" s="16" t="s">
        <v>35</v>
      </c>
      <c r="D641" s="16" t="s">
        <v>35</v>
      </c>
      <c r="E641" s="16" t="s">
        <v>35</v>
      </c>
    </row>
    <row r="642" spans="1:5">
      <c r="A642" s="16" t="s">
        <v>35</v>
      </c>
      <c r="B642" s="16" t="s">
        <v>35</v>
      </c>
      <c r="C642" s="16" t="s">
        <v>35</v>
      </c>
      <c r="D642" s="16" t="s">
        <v>35</v>
      </c>
      <c r="E642" s="16" t="s">
        <v>35</v>
      </c>
    </row>
    <row r="643" spans="1:5">
      <c r="A643" s="16" t="s">
        <v>35</v>
      </c>
      <c r="B643" s="16" t="s">
        <v>35</v>
      </c>
      <c r="C643" s="16" t="s">
        <v>35</v>
      </c>
      <c r="D643" s="16" t="s">
        <v>35</v>
      </c>
      <c r="E643" s="16" t="s">
        <v>35</v>
      </c>
    </row>
    <row r="644" spans="1:5">
      <c r="A644" s="16" t="s">
        <v>35</v>
      </c>
      <c r="B644" s="16" t="s">
        <v>35</v>
      </c>
      <c r="C644" s="16" t="s">
        <v>35</v>
      </c>
      <c r="D644" s="16" t="s">
        <v>35</v>
      </c>
      <c r="E644" s="16" t="s">
        <v>35</v>
      </c>
    </row>
    <row r="645" spans="1:5">
      <c r="A645" s="16" t="s">
        <v>35</v>
      </c>
      <c r="B645" s="16" t="s">
        <v>35</v>
      </c>
      <c r="C645" s="16" t="s">
        <v>35</v>
      </c>
      <c r="D645" s="16" t="s">
        <v>35</v>
      </c>
      <c r="E645" s="16" t="s">
        <v>35</v>
      </c>
    </row>
    <row r="646" spans="1:5">
      <c r="A646" s="16" t="s">
        <v>35</v>
      </c>
      <c r="B646" s="16" t="s">
        <v>35</v>
      </c>
      <c r="C646" s="16" t="s">
        <v>35</v>
      </c>
      <c r="D646" s="16" t="s">
        <v>35</v>
      </c>
      <c r="E646" s="16" t="s">
        <v>35</v>
      </c>
    </row>
    <row r="647" spans="1:5">
      <c r="A647" s="16" t="s">
        <v>35</v>
      </c>
      <c r="B647" s="16" t="s">
        <v>35</v>
      </c>
      <c r="C647" s="16" t="s">
        <v>35</v>
      </c>
      <c r="D647" s="16" t="s">
        <v>35</v>
      </c>
      <c r="E647" s="16" t="s">
        <v>35</v>
      </c>
    </row>
    <row r="648" spans="1:5">
      <c r="A648" s="16" t="s">
        <v>35</v>
      </c>
      <c r="B648" s="16" t="s">
        <v>35</v>
      </c>
      <c r="C648" s="16" t="s">
        <v>35</v>
      </c>
      <c r="D648" s="16" t="s">
        <v>35</v>
      </c>
      <c r="E648" s="16" t="s">
        <v>35</v>
      </c>
    </row>
    <row r="649" spans="1:5">
      <c r="A649" s="16" t="s">
        <v>35</v>
      </c>
      <c r="B649" s="16" t="s">
        <v>35</v>
      </c>
      <c r="C649" s="16" t="s">
        <v>35</v>
      </c>
      <c r="D649" s="16" t="s">
        <v>35</v>
      </c>
      <c r="E649" s="16" t="s">
        <v>35</v>
      </c>
    </row>
    <row r="650" spans="1:5">
      <c r="A650" s="16" t="s">
        <v>35</v>
      </c>
      <c r="B650" s="16" t="s">
        <v>35</v>
      </c>
      <c r="C650" s="16" t="s">
        <v>35</v>
      </c>
      <c r="D650" s="16" t="s">
        <v>35</v>
      </c>
      <c r="E650" s="16" t="s">
        <v>35</v>
      </c>
    </row>
    <row r="651" spans="1:5">
      <c r="A651" s="16" t="s">
        <v>35</v>
      </c>
      <c r="B651" s="16" t="s">
        <v>35</v>
      </c>
      <c r="C651" s="16" t="s">
        <v>35</v>
      </c>
      <c r="D651" s="16" t="s">
        <v>35</v>
      </c>
      <c r="E651" s="16" t="s">
        <v>35</v>
      </c>
    </row>
    <row r="652" spans="1:5">
      <c r="A652" s="16" t="s">
        <v>35</v>
      </c>
      <c r="B652" s="16" t="s">
        <v>35</v>
      </c>
      <c r="C652" s="16" t="s">
        <v>35</v>
      </c>
      <c r="D652" s="16" t="s">
        <v>35</v>
      </c>
      <c r="E652" s="16" t="s">
        <v>35</v>
      </c>
    </row>
    <row r="653" spans="1:5">
      <c r="A653" s="16" t="s">
        <v>35</v>
      </c>
      <c r="B653" s="16" t="s">
        <v>35</v>
      </c>
      <c r="C653" s="16" t="s">
        <v>35</v>
      </c>
      <c r="D653" s="16" t="s">
        <v>35</v>
      </c>
      <c r="E653" s="16" t="s">
        <v>35</v>
      </c>
    </row>
    <row r="654" spans="1:5">
      <c r="A654" s="16" t="s">
        <v>35</v>
      </c>
      <c r="B654" s="16" t="s">
        <v>35</v>
      </c>
      <c r="C654" s="16" t="s">
        <v>35</v>
      </c>
      <c r="D654" s="16" t="s">
        <v>35</v>
      </c>
      <c r="E654" s="16" t="s">
        <v>35</v>
      </c>
    </row>
    <row r="655" spans="1:5">
      <c r="A655" s="16" t="s">
        <v>35</v>
      </c>
      <c r="B655" s="16" t="s">
        <v>35</v>
      </c>
      <c r="C655" s="16" t="s">
        <v>35</v>
      </c>
      <c r="D655" s="16" t="s">
        <v>35</v>
      </c>
      <c r="E655" s="16" t="s">
        <v>35</v>
      </c>
    </row>
    <row r="656" spans="1:5">
      <c r="A656" s="16" t="s">
        <v>35</v>
      </c>
      <c r="B656" s="16" t="s">
        <v>35</v>
      </c>
      <c r="C656" s="16" t="s">
        <v>35</v>
      </c>
      <c r="D656" s="16" t="s">
        <v>35</v>
      </c>
      <c r="E656" s="16" t="s">
        <v>35</v>
      </c>
    </row>
    <row r="657" spans="1:5">
      <c r="A657" s="16" t="s">
        <v>35</v>
      </c>
      <c r="B657" s="16" t="s">
        <v>35</v>
      </c>
      <c r="C657" s="16" t="s">
        <v>35</v>
      </c>
      <c r="D657" s="16" t="s">
        <v>35</v>
      </c>
      <c r="E657" s="16" t="s">
        <v>35</v>
      </c>
    </row>
    <row r="658" spans="1:5">
      <c r="A658" s="16" t="s">
        <v>35</v>
      </c>
      <c r="B658" s="16" t="s">
        <v>35</v>
      </c>
      <c r="C658" s="16" t="s">
        <v>35</v>
      </c>
      <c r="D658" s="16" t="s">
        <v>35</v>
      </c>
      <c r="E658" s="16" t="s">
        <v>35</v>
      </c>
    </row>
    <row r="659" spans="1:5">
      <c r="A659" s="16" t="s">
        <v>35</v>
      </c>
      <c r="B659" s="16" t="s">
        <v>35</v>
      </c>
      <c r="C659" s="16" t="s">
        <v>35</v>
      </c>
      <c r="D659" s="16" t="s">
        <v>35</v>
      </c>
      <c r="E659" s="16" t="s">
        <v>35</v>
      </c>
    </row>
    <row r="660" spans="1:5">
      <c r="A660" s="16" t="s">
        <v>35</v>
      </c>
      <c r="B660" s="16" t="s">
        <v>35</v>
      </c>
      <c r="C660" s="16" t="s">
        <v>35</v>
      </c>
      <c r="D660" s="16" t="s">
        <v>35</v>
      </c>
      <c r="E660" s="16" t="s">
        <v>35</v>
      </c>
    </row>
    <row r="661" spans="1:5">
      <c r="A661" s="16" t="s">
        <v>35</v>
      </c>
      <c r="B661" s="16" t="s">
        <v>35</v>
      </c>
      <c r="C661" s="16" t="s">
        <v>35</v>
      </c>
      <c r="D661" s="16" t="s">
        <v>35</v>
      </c>
      <c r="E661" s="16" t="s">
        <v>35</v>
      </c>
    </row>
    <row r="662" spans="1:5">
      <c r="A662" s="16" t="s">
        <v>35</v>
      </c>
      <c r="B662" s="16" t="s">
        <v>35</v>
      </c>
      <c r="C662" s="16" t="s">
        <v>35</v>
      </c>
      <c r="D662" s="16" t="s">
        <v>35</v>
      </c>
      <c r="E662" s="16" t="s">
        <v>35</v>
      </c>
    </row>
    <row r="663" spans="1:5">
      <c r="A663" s="16" t="s">
        <v>35</v>
      </c>
      <c r="B663" s="16" t="s">
        <v>35</v>
      </c>
      <c r="C663" s="16" t="s">
        <v>35</v>
      </c>
      <c r="D663" s="16" t="s">
        <v>35</v>
      </c>
      <c r="E663" s="16" t="s">
        <v>35</v>
      </c>
    </row>
    <row r="664" spans="1:5">
      <c r="A664" s="16" t="s">
        <v>35</v>
      </c>
      <c r="B664" s="16" t="s">
        <v>35</v>
      </c>
      <c r="C664" s="16" t="s">
        <v>35</v>
      </c>
      <c r="D664" s="16" t="s">
        <v>35</v>
      </c>
      <c r="E664" s="16" t="s">
        <v>35</v>
      </c>
    </row>
    <row r="665" spans="1:5">
      <c r="A665" s="16" t="s">
        <v>35</v>
      </c>
      <c r="B665" s="16" t="s">
        <v>35</v>
      </c>
      <c r="C665" s="16" t="s">
        <v>35</v>
      </c>
      <c r="D665" s="16" t="s">
        <v>35</v>
      </c>
      <c r="E665" s="16" t="s">
        <v>35</v>
      </c>
    </row>
    <row r="666" spans="1:5">
      <c r="A666" s="16" t="s">
        <v>35</v>
      </c>
      <c r="B666" s="16" t="s">
        <v>35</v>
      </c>
      <c r="C666" s="16" t="s">
        <v>35</v>
      </c>
      <c r="D666" s="16" t="s">
        <v>35</v>
      </c>
      <c r="E666" s="16" t="s">
        <v>35</v>
      </c>
    </row>
    <row r="667" spans="1:5">
      <c r="A667" s="16" t="s">
        <v>35</v>
      </c>
      <c r="B667" s="16" t="s">
        <v>35</v>
      </c>
      <c r="C667" s="16" t="s">
        <v>35</v>
      </c>
      <c r="D667" s="16" t="s">
        <v>35</v>
      </c>
      <c r="E667" s="16" t="s">
        <v>35</v>
      </c>
    </row>
    <row r="668" spans="1:5">
      <c r="A668" s="16" t="s">
        <v>35</v>
      </c>
      <c r="B668" s="16" t="s">
        <v>35</v>
      </c>
      <c r="C668" s="16" t="s">
        <v>35</v>
      </c>
      <c r="D668" s="16" t="s">
        <v>35</v>
      </c>
      <c r="E668" s="16" t="s">
        <v>35</v>
      </c>
    </row>
    <row r="669" spans="1:5">
      <c r="A669" s="16" t="s">
        <v>35</v>
      </c>
      <c r="B669" s="16" t="s">
        <v>35</v>
      </c>
      <c r="C669" s="16" t="s">
        <v>35</v>
      </c>
      <c r="D669" s="16" t="s">
        <v>35</v>
      </c>
      <c r="E669" s="16" t="s">
        <v>35</v>
      </c>
    </row>
    <row r="670" spans="1:5">
      <c r="A670" s="16" t="s">
        <v>35</v>
      </c>
      <c r="B670" s="16" t="s">
        <v>35</v>
      </c>
      <c r="C670" s="16" t="s">
        <v>35</v>
      </c>
      <c r="D670" s="16" t="s">
        <v>35</v>
      </c>
      <c r="E670" s="16" t="s">
        <v>35</v>
      </c>
    </row>
    <row r="671" spans="1:5">
      <c r="A671" s="16" t="s">
        <v>35</v>
      </c>
      <c r="B671" s="16" t="s">
        <v>35</v>
      </c>
      <c r="C671" s="16" t="s">
        <v>35</v>
      </c>
      <c r="D671" s="16" t="s">
        <v>35</v>
      </c>
      <c r="E671" s="16" t="s">
        <v>35</v>
      </c>
    </row>
    <row r="672" spans="1:5">
      <c r="A672" s="16" t="s">
        <v>35</v>
      </c>
      <c r="B672" s="16" t="s">
        <v>35</v>
      </c>
      <c r="C672" s="16" t="s">
        <v>35</v>
      </c>
      <c r="D672" s="16" t="s">
        <v>35</v>
      </c>
      <c r="E672" s="16" t="s">
        <v>35</v>
      </c>
    </row>
    <row r="673" spans="1:5">
      <c r="A673" s="16" t="s">
        <v>35</v>
      </c>
      <c r="B673" s="16" t="s">
        <v>35</v>
      </c>
      <c r="C673" s="16" t="s">
        <v>35</v>
      </c>
      <c r="D673" s="16" t="s">
        <v>35</v>
      </c>
      <c r="E673" s="16" t="s">
        <v>35</v>
      </c>
    </row>
    <row r="674" spans="1:5">
      <c r="A674" s="16" t="s">
        <v>35</v>
      </c>
      <c r="B674" s="16" t="s">
        <v>35</v>
      </c>
      <c r="C674" s="16" t="s">
        <v>35</v>
      </c>
      <c r="D674" s="16" t="s">
        <v>35</v>
      </c>
      <c r="E674" s="16" t="s">
        <v>35</v>
      </c>
    </row>
    <row r="675" spans="1:5">
      <c r="A675" s="16" t="s">
        <v>35</v>
      </c>
      <c r="B675" s="16" t="s">
        <v>35</v>
      </c>
      <c r="C675" s="16" t="s">
        <v>35</v>
      </c>
      <c r="D675" s="16" t="s">
        <v>35</v>
      </c>
      <c r="E675" s="16" t="s">
        <v>35</v>
      </c>
    </row>
    <row r="676" spans="1:5">
      <c r="A676" s="16" t="s">
        <v>35</v>
      </c>
      <c r="B676" s="16" t="s">
        <v>35</v>
      </c>
      <c r="C676" s="16" t="s">
        <v>35</v>
      </c>
      <c r="D676" s="16" t="s">
        <v>35</v>
      </c>
      <c r="E676" s="16" t="s">
        <v>35</v>
      </c>
    </row>
    <row r="677" spans="1:5">
      <c r="A677" s="16" t="s">
        <v>35</v>
      </c>
      <c r="B677" s="16" t="s">
        <v>35</v>
      </c>
      <c r="C677" s="16" t="s">
        <v>35</v>
      </c>
      <c r="D677" s="16" t="s">
        <v>35</v>
      </c>
      <c r="E677" s="16" t="s">
        <v>35</v>
      </c>
    </row>
    <row r="678" spans="1:5">
      <c r="A678" s="16" t="s">
        <v>35</v>
      </c>
      <c r="B678" s="16" t="s">
        <v>35</v>
      </c>
      <c r="C678" s="16" t="s">
        <v>35</v>
      </c>
      <c r="D678" s="16" t="s">
        <v>35</v>
      </c>
      <c r="E678" s="16" t="s">
        <v>35</v>
      </c>
    </row>
    <row r="679" spans="1:5">
      <c r="A679" s="16" t="s">
        <v>35</v>
      </c>
      <c r="B679" s="16" t="s">
        <v>35</v>
      </c>
      <c r="C679" s="16" t="s">
        <v>35</v>
      </c>
      <c r="D679" s="16" t="s">
        <v>35</v>
      </c>
      <c r="E679" s="16" t="s">
        <v>35</v>
      </c>
    </row>
    <row r="680" spans="1:5">
      <c r="A680" s="16" t="s">
        <v>35</v>
      </c>
      <c r="B680" s="16" t="s">
        <v>35</v>
      </c>
      <c r="C680" s="16" t="s">
        <v>35</v>
      </c>
      <c r="D680" s="16" t="s">
        <v>35</v>
      </c>
      <c r="E680" s="16" t="s">
        <v>35</v>
      </c>
    </row>
    <row r="681" spans="1:5">
      <c r="A681" s="16" t="s">
        <v>35</v>
      </c>
      <c r="B681" s="16" t="s">
        <v>35</v>
      </c>
      <c r="C681" s="16" t="s">
        <v>35</v>
      </c>
      <c r="D681" s="16" t="s">
        <v>35</v>
      </c>
      <c r="E681" s="16" t="s">
        <v>35</v>
      </c>
    </row>
    <row r="682" spans="1:5">
      <c r="A682" s="16" t="s">
        <v>35</v>
      </c>
      <c r="B682" s="16" t="s">
        <v>35</v>
      </c>
      <c r="C682" s="16" t="s">
        <v>35</v>
      </c>
      <c r="D682" s="16" t="s">
        <v>35</v>
      </c>
      <c r="E682" s="16" t="s">
        <v>35</v>
      </c>
    </row>
    <row r="683" spans="1:5">
      <c r="A683" s="16" t="s">
        <v>35</v>
      </c>
      <c r="B683" s="16" t="s">
        <v>35</v>
      </c>
      <c r="C683" s="16" t="s">
        <v>35</v>
      </c>
      <c r="D683" s="16" t="s">
        <v>35</v>
      </c>
      <c r="E683" s="16" t="s">
        <v>35</v>
      </c>
    </row>
    <row r="684" spans="1:5">
      <c r="A684" s="16" t="s">
        <v>35</v>
      </c>
      <c r="B684" s="16" t="s">
        <v>35</v>
      </c>
      <c r="C684" s="16" t="s">
        <v>35</v>
      </c>
      <c r="D684" s="16" t="s">
        <v>35</v>
      </c>
      <c r="E684" s="16" t="s">
        <v>35</v>
      </c>
    </row>
    <row r="685" spans="1:5">
      <c r="A685" s="16" t="s">
        <v>35</v>
      </c>
      <c r="B685" s="16" t="s">
        <v>35</v>
      </c>
      <c r="C685" s="16" t="s">
        <v>35</v>
      </c>
      <c r="D685" s="16" t="s">
        <v>35</v>
      </c>
      <c r="E685" s="16" t="s">
        <v>35</v>
      </c>
    </row>
    <row r="686" spans="1:5">
      <c r="A686" s="16" t="s">
        <v>35</v>
      </c>
      <c r="B686" s="16" t="s">
        <v>35</v>
      </c>
      <c r="C686" s="16" t="s">
        <v>35</v>
      </c>
      <c r="D686" s="16" t="s">
        <v>35</v>
      </c>
      <c r="E686" s="16" t="s">
        <v>35</v>
      </c>
    </row>
    <row r="687" spans="1:5">
      <c r="A687" s="16" t="s">
        <v>35</v>
      </c>
      <c r="B687" s="16" t="s">
        <v>35</v>
      </c>
      <c r="C687" s="16" t="s">
        <v>35</v>
      </c>
      <c r="D687" s="16" t="s">
        <v>35</v>
      </c>
      <c r="E687" s="16" t="s">
        <v>35</v>
      </c>
    </row>
    <row r="688" spans="1:5">
      <c r="A688" s="16" t="s">
        <v>35</v>
      </c>
      <c r="B688" s="16" t="s">
        <v>35</v>
      </c>
      <c r="C688" s="16" t="s">
        <v>35</v>
      </c>
      <c r="D688" s="16" t="s">
        <v>35</v>
      </c>
      <c r="E688" s="16" t="s">
        <v>35</v>
      </c>
    </row>
    <row r="689" spans="1:5">
      <c r="A689" s="16" t="s">
        <v>35</v>
      </c>
      <c r="B689" s="16" t="s">
        <v>35</v>
      </c>
      <c r="C689" s="16" t="s">
        <v>35</v>
      </c>
      <c r="D689" s="16" t="s">
        <v>35</v>
      </c>
      <c r="E689" s="16" t="s">
        <v>35</v>
      </c>
    </row>
    <row r="690" spans="1:5">
      <c r="A690" s="16" t="s">
        <v>35</v>
      </c>
      <c r="B690" s="16" t="s">
        <v>35</v>
      </c>
      <c r="C690" s="16" t="s">
        <v>35</v>
      </c>
      <c r="D690" s="16" t="s">
        <v>35</v>
      </c>
      <c r="E690" s="16" t="s">
        <v>35</v>
      </c>
    </row>
    <row r="691" spans="1:5">
      <c r="A691" s="16" t="s">
        <v>35</v>
      </c>
      <c r="B691" s="16" t="s">
        <v>35</v>
      </c>
      <c r="C691" s="16" t="s">
        <v>35</v>
      </c>
      <c r="D691" s="16" t="s">
        <v>35</v>
      </c>
      <c r="E691" s="16" t="s">
        <v>35</v>
      </c>
    </row>
    <row r="692" spans="1:5">
      <c r="A692" s="16" t="s">
        <v>35</v>
      </c>
      <c r="B692" s="16" t="s">
        <v>35</v>
      </c>
      <c r="C692" s="16" t="s">
        <v>35</v>
      </c>
      <c r="D692" s="16" t="s">
        <v>35</v>
      </c>
      <c r="E692" s="16" t="s">
        <v>35</v>
      </c>
    </row>
    <row r="693" spans="1:5">
      <c r="A693" s="16" t="s">
        <v>35</v>
      </c>
      <c r="B693" s="16" t="s">
        <v>35</v>
      </c>
      <c r="C693" s="16" t="s">
        <v>35</v>
      </c>
      <c r="D693" s="16" t="s">
        <v>35</v>
      </c>
      <c r="E693" s="16" t="s">
        <v>35</v>
      </c>
    </row>
    <row r="694" spans="1:5">
      <c r="A694" s="16" t="s">
        <v>35</v>
      </c>
      <c r="B694" s="16" t="s">
        <v>35</v>
      </c>
      <c r="C694" s="16" t="s">
        <v>35</v>
      </c>
      <c r="D694" s="16" t="s">
        <v>35</v>
      </c>
      <c r="E694" s="16" t="s">
        <v>35</v>
      </c>
    </row>
    <row r="695" spans="1:5">
      <c r="A695" s="16" t="s">
        <v>35</v>
      </c>
      <c r="B695" s="16" t="s">
        <v>35</v>
      </c>
      <c r="C695" s="16" t="s">
        <v>35</v>
      </c>
      <c r="D695" s="16" t="s">
        <v>35</v>
      </c>
      <c r="E695" s="16" t="s">
        <v>35</v>
      </c>
    </row>
    <row r="696" spans="1:5">
      <c r="A696" s="16" t="s">
        <v>35</v>
      </c>
      <c r="B696" s="16" t="s">
        <v>35</v>
      </c>
      <c r="C696" s="16" t="s">
        <v>35</v>
      </c>
      <c r="D696" s="16" t="s">
        <v>35</v>
      </c>
      <c r="E696" s="16" t="s">
        <v>35</v>
      </c>
    </row>
    <row r="697" spans="1:5">
      <c r="A697" s="16" t="s">
        <v>35</v>
      </c>
      <c r="B697" s="16" t="s">
        <v>35</v>
      </c>
      <c r="C697" s="16" t="s">
        <v>35</v>
      </c>
      <c r="D697" s="16" t="s">
        <v>35</v>
      </c>
      <c r="E697" s="16" t="s">
        <v>35</v>
      </c>
    </row>
    <row r="698" spans="1:5">
      <c r="A698" s="16" t="s">
        <v>35</v>
      </c>
      <c r="B698" s="16" t="s">
        <v>35</v>
      </c>
      <c r="C698" s="16" t="s">
        <v>35</v>
      </c>
      <c r="D698" s="16" t="s">
        <v>35</v>
      </c>
      <c r="E698" s="16" t="s">
        <v>35</v>
      </c>
    </row>
    <row r="699" spans="1:5">
      <c r="A699" s="16" t="s">
        <v>35</v>
      </c>
      <c r="B699" s="16" t="s">
        <v>35</v>
      </c>
      <c r="C699" s="16" t="s">
        <v>35</v>
      </c>
      <c r="D699" s="16" t="s">
        <v>35</v>
      </c>
      <c r="E699" s="16" t="s">
        <v>35</v>
      </c>
    </row>
    <row r="700" spans="1:5">
      <c r="A700" s="16" t="s">
        <v>35</v>
      </c>
      <c r="B700" s="16" t="s">
        <v>35</v>
      </c>
      <c r="C700" s="16" t="s">
        <v>35</v>
      </c>
      <c r="D700" s="16" t="s">
        <v>35</v>
      </c>
      <c r="E700" s="16" t="s">
        <v>35</v>
      </c>
    </row>
    <row r="701" spans="1:5">
      <c r="A701" s="16" t="s">
        <v>35</v>
      </c>
      <c r="B701" s="16" t="s">
        <v>35</v>
      </c>
      <c r="C701" s="16" t="s">
        <v>35</v>
      </c>
      <c r="D701" s="16" t="s">
        <v>35</v>
      </c>
      <c r="E701" s="16" t="s">
        <v>35</v>
      </c>
    </row>
    <row r="702" spans="1:5">
      <c r="A702" s="16" t="s">
        <v>35</v>
      </c>
      <c r="B702" s="16" t="s">
        <v>35</v>
      </c>
      <c r="C702" s="16" t="s">
        <v>35</v>
      </c>
      <c r="D702" s="16" t="s">
        <v>35</v>
      </c>
      <c r="E702" s="16" t="s">
        <v>35</v>
      </c>
    </row>
    <row r="703" spans="1:5">
      <c r="A703" s="16" t="s">
        <v>35</v>
      </c>
      <c r="B703" s="16" t="s">
        <v>35</v>
      </c>
      <c r="C703" s="16" t="s">
        <v>35</v>
      </c>
      <c r="D703" s="16" t="s">
        <v>35</v>
      </c>
      <c r="E703" s="16" t="s">
        <v>35</v>
      </c>
    </row>
    <row r="704" spans="1:5">
      <c r="A704" s="16" t="s">
        <v>35</v>
      </c>
      <c r="B704" s="16" t="s">
        <v>35</v>
      </c>
      <c r="C704" s="16" t="s">
        <v>35</v>
      </c>
      <c r="D704" s="16" t="s">
        <v>35</v>
      </c>
      <c r="E704" s="16" t="s">
        <v>35</v>
      </c>
    </row>
    <row r="705" spans="1:5">
      <c r="A705" s="16" t="s">
        <v>35</v>
      </c>
      <c r="B705" s="16" t="s">
        <v>35</v>
      </c>
      <c r="C705" s="16" t="s">
        <v>35</v>
      </c>
      <c r="D705" s="16" t="s">
        <v>35</v>
      </c>
      <c r="E705" s="16" t="s">
        <v>35</v>
      </c>
    </row>
    <row r="706" spans="1:5">
      <c r="A706" s="16" t="s">
        <v>35</v>
      </c>
      <c r="B706" s="16" t="s">
        <v>35</v>
      </c>
      <c r="C706" s="16" t="s">
        <v>35</v>
      </c>
      <c r="D706" s="16" t="s">
        <v>35</v>
      </c>
      <c r="E706" s="16" t="s">
        <v>35</v>
      </c>
    </row>
    <row r="707" spans="1:5">
      <c r="A707" s="16" t="s">
        <v>35</v>
      </c>
      <c r="B707" s="16" t="s">
        <v>35</v>
      </c>
      <c r="C707" s="16" t="s">
        <v>35</v>
      </c>
      <c r="D707" s="16" t="s">
        <v>35</v>
      </c>
      <c r="E707" s="16" t="s">
        <v>35</v>
      </c>
    </row>
    <row r="708" spans="1:5">
      <c r="A708" s="16" t="s">
        <v>35</v>
      </c>
      <c r="B708" s="16" t="s">
        <v>35</v>
      </c>
      <c r="C708" s="16" t="s">
        <v>35</v>
      </c>
      <c r="D708" s="16" t="s">
        <v>35</v>
      </c>
      <c r="E708" s="16" t="s">
        <v>35</v>
      </c>
    </row>
    <row r="709" spans="1:5">
      <c r="A709" s="16" t="s">
        <v>35</v>
      </c>
      <c r="B709" s="16" t="s">
        <v>35</v>
      </c>
      <c r="C709" s="16" t="s">
        <v>35</v>
      </c>
      <c r="D709" s="16" t="s">
        <v>35</v>
      </c>
      <c r="E709" s="16" t="s">
        <v>35</v>
      </c>
    </row>
    <row r="710" spans="1:5">
      <c r="A710" s="16" t="s">
        <v>35</v>
      </c>
      <c r="B710" s="16" t="s">
        <v>35</v>
      </c>
      <c r="C710" s="16" t="s">
        <v>35</v>
      </c>
      <c r="D710" s="16" t="s">
        <v>35</v>
      </c>
      <c r="E710" s="16" t="s">
        <v>35</v>
      </c>
    </row>
    <row r="711" spans="1:5">
      <c r="A711" s="16" t="s">
        <v>35</v>
      </c>
      <c r="B711" s="16" t="s">
        <v>35</v>
      </c>
      <c r="C711" s="16" t="s">
        <v>35</v>
      </c>
      <c r="D711" s="16" t="s">
        <v>35</v>
      </c>
      <c r="E711" s="16" t="s">
        <v>35</v>
      </c>
    </row>
    <row r="712" spans="1:5">
      <c r="A712" s="16" t="s">
        <v>35</v>
      </c>
      <c r="B712" s="16" t="s">
        <v>35</v>
      </c>
      <c r="C712" s="16" t="s">
        <v>35</v>
      </c>
      <c r="D712" s="16" t="s">
        <v>35</v>
      </c>
      <c r="E712" s="16" t="s">
        <v>35</v>
      </c>
    </row>
    <row r="713" spans="1:5">
      <c r="A713" s="16" t="s">
        <v>35</v>
      </c>
      <c r="B713" s="16" t="s">
        <v>35</v>
      </c>
      <c r="C713" s="16" t="s">
        <v>35</v>
      </c>
      <c r="D713" s="16" t="s">
        <v>35</v>
      </c>
      <c r="E713" s="16" t="s">
        <v>35</v>
      </c>
    </row>
    <row r="714" spans="1:5">
      <c r="A714" s="16" t="s">
        <v>35</v>
      </c>
      <c r="B714" s="16" t="s">
        <v>35</v>
      </c>
      <c r="C714" s="16" t="s">
        <v>35</v>
      </c>
      <c r="D714" s="16" t="s">
        <v>35</v>
      </c>
      <c r="E714" s="16" t="s">
        <v>35</v>
      </c>
    </row>
    <row r="715" spans="1:5">
      <c r="A715" s="16" t="s">
        <v>35</v>
      </c>
      <c r="B715" s="16" t="s">
        <v>35</v>
      </c>
      <c r="C715" s="16" t="s">
        <v>35</v>
      </c>
      <c r="D715" s="16" t="s">
        <v>35</v>
      </c>
      <c r="E715" s="16" t="s">
        <v>35</v>
      </c>
    </row>
    <row r="716" spans="1:5">
      <c r="A716" s="16" t="s">
        <v>35</v>
      </c>
      <c r="B716" s="16" t="s">
        <v>35</v>
      </c>
      <c r="C716" s="16" t="s">
        <v>35</v>
      </c>
      <c r="D716" s="16" t="s">
        <v>35</v>
      </c>
      <c r="E716" s="16" t="s">
        <v>35</v>
      </c>
    </row>
    <row r="717" spans="1:5">
      <c r="A717" s="16" t="s">
        <v>35</v>
      </c>
      <c r="B717" s="16" t="s">
        <v>35</v>
      </c>
      <c r="C717" s="16" t="s">
        <v>35</v>
      </c>
      <c r="D717" s="16" t="s">
        <v>35</v>
      </c>
      <c r="E717" s="16" t="s">
        <v>35</v>
      </c>
    </row>
    <row r="718" spans="1:5">
      <c r="A718" s="16" t="s">
        <v>35</v>
      </c>
      <c r="B718" s="16" t="s">
        <v>35</v>
      </c>
      <c r="C718" s="16" t="s">
        <v>35</v>
      </c>
      <c r="D718" s="16" t="s">
        <v>35</v>
      </c>
      <c r="E718" s="16" t="s">
        <v>35</v>
      </c>
    </row>
    <row r="719" spans="1:5">
      <c r="A719" s="16" t="s">
        <v>35</v>
      </c>
      <c r="B719" s="16" t="s">
        <v>35</v>
      </c>
      <c r="C719" s="16" t="s">
        <v>35</v>
      </c>
      <c r="D719" s="16" t="s">
        <v>35</v>
      </c>
      <c r="E719" s="16" t="s">
        <v>35</v>
      </c>
    </row>
    <row r="720" spans="1:5">
      <c r="A720" s="16" t="s">
        <v>35</v>
      </c>
      <c r="B720" s="16" t="s">
        <v>35</v>
      </c>
      <c r="C720" s="16" t="s">
        <v>35</v>
      </c>
      <c r="D720" s="16" t="s">
        <v>35</v>
      </c>
      <c r="E720" s="16" t="s">
        <v>35</v>
      </c>
    </row>
    <row r="721" spans="1:5">
      <c r="A721" s="16" t="s">
        <v>35</v>
      </c>
      <c r="B721" s="16" t="s">
        <v>35</v>
      </c>
      <c r="C721" s="16" t="s">
        <v>35</v>
      </c>
      <c r="D721" s="16" t="s">
        <v>35</v>
      </c>
      <c r="E721" s="16" t="s">
        <v>35</v>
      </c>
    </row>
    <row r="722" spans="1:5">
      <c r="A722" s="16" t="s">
        <v>35</v>
      </c>
      <c r="B722" s="16" t="s">
        <v>35</v>
      </c>
      <c r="C722" s="16" t="s">
        <v>35</v>
      </c>
      <c r="D722" s="16" t="s">
        <v>35</v>
      </c>
      <c r="E722" s="16" t="s">
        <v>35</v>
      </c>
    </row>
    <row r="723" spans="1:5">
      <c r="A723" s="16" t="s">
        <v>35</v>
      </c>
      <c r="B723" s="16" t="s">
        <v>35</v>
      </c>
      <c r="C723" s="16" t="s">
        <v>35</v>
      </c>
      <c r="D723" s="16" t="s">
        <v>35</v>
      </c>
      <c r="E723" s="16" t="s">
        <v>35</v>
      </c>
    </row>
    <row r="724" spans="1:5">
      <c r="A724" s="16" t="s">
        <v>35</v>
      </c>
      <c r="B724" s="16" t="s">
        <v>35</v>
      </c>
      <c r="C724" s="16" t="s">
        <v>35</v>
      </c>
      <c r="D724" s="16" t="s">
        <v>35</v>
      </c>
      <c r="E724" s="16" t="s">
        <v>35</v>
      </c>
    </row>
    <row r="725" spans="1:5">
      <c r="A725" s="16" t="s">
        <v>35</v>
      </c>
      <c r="B725" s="16" t="s">
        <v>35</v>
      </c>
      <c r="C725" s="16" t="s">
        <v>35</v>
      </c>
      <c r="D725" s="16" t="s">
        <v>35</v>
      </c>
      <c r="E725" s="16" t="s">
        <v>35</v>
      </c>
    </row>
    <row r="726" spans="1:5">
      <c r="A726" s="16" t="s">
        <v>35</v>
      </c>
      <c r="B726" s="16" t="s">
        <v>35</v>
      </c>
      <c r="C726" s="16" t="s">
        <v>35</v>
      </c>
      <c r="D726" s="16" t="s">
        <v>35</v>
      </c>
      <c r="E726" s="16" t="s">
        <v>35</v>
      </c>
    </row>
    <row r="727" spans="1:5">
      <c r="A727" s="16" t="s">
        <v>35</v>
      </c>
      <c r="B727" s="16" t="s">
        <v>35</v>
      </c>
      <c r="C727" s="16" t="s">
        <v>35</v>
      </c>
      <c r="D727" s="16" t="s">
        <v>35</v>
      </c>
      <c r="E727" s="16" t="s">
        <v>35</v>
      </c>
    </row>
    <row r="728" spans="1:5">
      <c r="A728" s="16" t="s">
        <v>35</v>
      </c>
      <c r="B728" s="16" t="s">
        <v>35</v>
      </c>
      <c r="C728" s="16" t="s">
        <v>35</v>
      </c>
      <c r="D728" s="16" t="s">
        <v>35</v>
      </c>
      <c r="E728" s="16" t="s">
        <v>35</v>
      </c>
    </row>
    <row r="729" spans="1:5">
      <c r="A729" s="16" t="s">
        <v>35</v>
      </c>
      <c r="B729" s="16" t="s">
        <v>35</v>
      </c>
      <c r="C729" s="16" t="s">
        <v>35</v>
      </c>
      <c r="D729" s="16" t="s">
        <v>35</v>
      </c>
      <c r="E729" s="16" t="s">
        <v>35</v>
      </c>
    </row>
    <row r="730" spans="1:5">
      <c r="A730" s="16" t="s">
        <v>35</v>
      </c>
      <c r="B730" s="16" t="s">
        <v>35</v>
      </c>
      <c r="C730" s="16" t="s">
        <v>35</v>
      </c>
      <c r="D730" s="16" t="s">
        <v>35</v>
      </c>
      <c r="E730" s="16" t="s">
        <v>35</v>
      </c>
    </row>
    <row r="731" spans="1:5">
      <c r="A731" s="16" t="s">
        <v>35</v>
      </c>
      <c r="B731" s="16" t="s">
        <v>35</v>
      </c>
      <c r="C731" s="16" t="s">
        <v>35</v>
      </c>
      <c r="D731" s="16" t="s">
        <v>35</v>
      </c>
      <c r="E731" s="16" t="s">
        <v>35</v>
      </c>
    </row>
    <row r="732" spans="1:5">
      <c r="A732" s="16" t="s">
        <v>35</v>
      </c>
      <c r="B732" s="16" t="s">
        <v>35</v>
      </c>
      <c r="C732" s="16" t="s">
        <v>35</v>
      </c>
      <c r="D732" s="16" t="s">
        <v>35</v>
      </c>
      <c r="E732" s="16" t="s">
        <v>35</v>
      </c>
    </row>
    <row r="733" spans="1:5">
      <c r="A733" s="16" t="s">
        <v>35</v>
      </c>
      <c r="B733" s="16" t="s">
        <v>35</v>
      </c>
      <c r="C733" s="16" t="s">
        <v>35</v>
      </c>
      <c r="D733" s="16" t="s">
        <v>35</v>
      </c>
      <c r="E733" s="16" t="s">
        <v>35</v>
      </c>
    </row>
    <row r="734" spans="1:5">
      <c r="A734" s="16" t="s">
        <v>35</v>
      </c>
      <c r="B734" s="16" t="s">
        <v>35</v>
      </c>
      <c r="C734" s="16" t="s">
        <v>35</v>
      </c>
      <c r="D734" s="16" t="s">
        <v>35</v>
      </c>
      <c r="E734" s="16" t="s">
        <v>35</v>
      </c>
    </row>
    <row r="735" spans="1:5">
      <c r="A735" s="16" t="s">
        <v>35</v>
      </c>
      <c r="B735" s="16" t="s">
        <v>35</v>
      </c>
      <c r="C735" s="16" t="s">
        <v>35</v>
      </c>
      <c r="D735" s="16" t="s">
        <v>35</v>
      </c>
      <c r="E735" s="16" t="s">
        <v>35</v>
      </c>
    </row>
    <row r="736" spans="1:5">
      <c r="A736" s="16" t="s">
        <v>35</v>
      </c>
      <c r="B736" s="16" t="s">
        <v>35</v>
      </c>
      <c r="C736" s="16" t="s">
        <v>35</v>
      </c>
      <c r="D736" s="16" t="s">
        <v>35</v>
      </c>
      <c r="E736" s="16" t="s">
        <v>35</v>
      </c>
    </row>
    <row r="737" spans="1:5">
      <c r="A737" s="16" t="s">
        <v>35</v>
      </c>
      <c r="B737" s="16" t="s">
        <v>35</v>
      </c>
      <c r="C737" s="16" t="s">
        <v>35</v>
      </c>
      <c r="D737" s="16" t="s">
        <v>35</v>
      </c>
      <c r="E737" s="16" t="s">
        <v>35</v>
      </c>
    </row>
    <row r="738" spans="1:5">
      <c r="A738" s="16" t="s">
        <v>35</v>
      </c>
      <c r="B738" s="16" t="s">
        <v>35</v>
      </c>
      <c r="C738" s="16" t="s">
        <v>35</v>
      </c>
      <c r="D738" s="16" t="s">
        <v>35</v>
      </c>
      <c r="E738" s="16" t="s">
        <v>35</v>
      </c>
    </row>
    <row r="739" spans="1:5">
      <c r="A739" s="16" t="s">
        <v>35</v>
      </c>
      <c r="B739" s="16" t="s">
        <v>35</v>
      </c>
      <c r="C739" s="16" t="s">
        <v>35</v>
      </c>
      <c r="D739" s="16" t="s">
        <v>35</v>
      </c>
      <c r="E739" s="16" t="s">
        <v>35</v>
      </c>
    </row>
    <row r="740" spans="1:5">
      <c r="A740" s="16" t="s">
        <v>35</v>
      </c>
      <c r="B740" s="16" t="s">
        <v>35</v>
      </c>
      <c r="C740" s="16" t="s">
        <v>35</v>
      </c>
      <c r="D740" s="16" t="s">
        <v>35</v>
      </c>
      <c r="E740" s="16" t="s">
        <v>35</v>
      </c>
    </row>
    <row r="741" spans="1:5">
      <c r="A741" s="16" t="s">
        <v>35</v>
      </c>
      <c r="B741" s="16" t="s">
        <v>35</v>
      </c>
      <c r="C741" s="16" t="s">
        <v>35</v>
      </c>
      <c r="D741" s="16" t="s">
        <v>35</v>
      </c>
      <c r="E741" s="16" t="s">
        <v>35</v>
      </c>
    </row>
    <row r="742" spans="1:5">
      <c r="A742" s="16" t="s">
        <v>35</v>
      </c>
      <c r="B742" s="16" t="s">
        <v>35</v>
      </c>
      <c r="C742" s="16" t="s">
        <v>35</v>
      </c>
      <c r="D742" s="16" t="s">
        <v>35</v>
      </c>
      <c r="E742" s="16" t="s">
        <v>35</v>
      </c>
    </row>
    <row r="743" spans="1:5">
      <c r="A743" s="16" t="s">
        <v>35</v>
      </c>
      <c r="B743" s="16" t="s">
        <v>35</v>
      </c>
      <c r="C743" s="16" t="s">
        <v>35</v>
      </c>
      <c r="D743" s="16" t="s">
        <v>35</v>
      </c>
      <c r="E743" s="16" t="s">
        <v>35</v>
      </c>
    </row>
    <row r="744" spans="1:5">
      <c r="A744" s="16" t="s">
        <v>35</v>
      </c>
      <c r="B744" s="16" t="s">
        <v>35</v>
      </c>
      <c r="C744" s="16" t="s">
        <v>35</v>
      </c>
      <c r="D744" s="16" t="s">
        <v>35</v>
      </c>
      <c r="E744" s="16" t="s">
        <v>35</v>
      </c>
    </row>
    <row r="745" spans="1:5">
      <c r="A745" s="16" t="s">
        <v>35</v>
      </c>
      <c r="B745" s="16" t="s">
        <v>35</v>
      </c>
      <c r="C745" s="16" t="s">
        <v>35</v>
      </c>
      <c r="D745" s="16" t="s">
        <v>35</v>
      </c>
      <c r="E745" s="16" t="s">
        <v>35</v>
      </c>
    </row>
    <row r="746" spans="1:5">
      <c r="A746" s="16" t="s">
        <v>35</v>
      </c>
      <c r="B746" s="16" t="s">
        <v>35</v>
      </c>
      <c r="C746" s="16" t="s">
        <v>35</v>
      </c>
      <c r="D746" s="16" t="s">
        <v>35</v>
      </c>
      <c r="E746" s="16" t="s">
        <v>35</v>
      </c>
    </row>
    <row r="747" spans="1:5">
      <c r="A747" s="16" t="s">
        <v>35</v>
      </c>
      <c r="B747" s="16" t="s">
        <v>35</v>
      </c>
      <c r="C747" s="16" t="s">
        <v>35</v>
      </c>
      <c r="D747" s="16" t="s">
        <v>35</v>
      </c>
      <c r="E747" s="16" t="s">
        <v>35</v>
      </c>
    </row>
    <row r="748" spans="1:5">
      <c r="A748" s="16" t="s">
        <v>35</v>
      </c>
      <c r="B748" s="16" t="s">
        <v>35</v>
      </c>
      <c r="C748" s="16" t="s">
        <v>35</v>
      </c>
      <c r="D748" s="16" t="s">
        <v>35</v>
      </c>
      <c r="E748" s="16" t="s">
        <v>35</v>
      </c>
    </row>
    <row r="749" spans="1:5">
      <c r="A749" s="16" t="s">
        <v>35</v>
      </c>
      <c r="B749" s="16" t="s">
        <v>35</v>
      </c>
      <c r="C749" s="16" t="s">
        <v>35</v>
      </c>
      <c r="D749" s="16" t="s">
        <v>35</v>
      </c>
      <c r="E749" s="16" t="s">
        <v>35</v>
      </c>
    </row>
    <row r="750" spans="1:5">
      <c r="A750" s="16" t="s">
        <v>35</v>
      </c>
      <c r="B750" s="16" t="s">
        <v>35</v>
      </c>
      <c r="C750" s="16" t="s">
        <v>35</v>
      </c>
      <c r="D750" s="16" t="s">
        <v>35</v>
      </c>
      <c r="E750" s="16" t="s">
        <v>35</v>
      </c>
    </row>
    <row r="751" spans="1:5">
      <c r="A751" s="16" t="s">
        <v>35</v>
      </c>
      <c r="B751" s="16" t="s">
        <v>35</v>
      </c>
      <c r="C751" s="16" t="s">
        <v>35</v>
      </c>
      <c r="D751" s="16" t="s">
        <v>35</v>
      </c>
      <c r="E751" s="16" t="s">
        <v>35</v>
      </c>
    </row>
    <row r="752" spans="1:5">
      <c r="A752" s="16" t="s">
        <v>35</v>
      </c>
      <c r="B752" s="16" t="s">
        <v>35</v>
      </c>
      <c r="C752" s="16" t="s">
        <v>35</v>
      </c>
      <c r="D752" s="16" t="s">
        <v>35</v>
      </c>
      <c r="E752" s="16" t="s">
        <v>35</v>
      </c>
    </row>
    <row r="753" spans="1:5">
      <c r="A753" s="16" t="s">
        <v>35</v>
      </c>
      <c r="B753" s="16" t="s">
        <v>35</v>
      </c>
      <c r="C753" s="16" t="s">
        <v>35</v>
      </c>
      <c r="D753" s="16" t="s">
        <v>35</v>
      </c>
      <c r="E753" s="16" t="s">
        <v>35</v>
      </c>
    </row>
    <row r="754" spans="1:5">
      <c r="A754" s="16" t="s">
        <v>35</v>
      </c>
      <c r="B754" s="16" t="s">
        <v>35</v>
      </c>
      <c r="C754" s="16" t="s">
        <v>35</v>
      </c>
      <c r="D754" s="16" t="s">
        <v>35</v>
      </c>
      <c r="E754" s="16" t="s">
        <v>35</v>
      </c>
    </row>
    <row r="755" spans="1:5">
      <c r="A755" s="16" t="s">
        <v>35</v>
      </c>
      <c r="B755" s="16" t="s">
        <v>35</v>
      </c>
      <c r="C755" s="16" t="s">
        <v>35</v>
      </c>
      <c r="D755" s="16" t="s">
        <v>35</v>
      </c>
      <c r="E755" s="16" t="s">
        <v>35</v>
      </c>
    </row>
    <row r="756" spans="1:5">
      <c r="A756" s="16" t="s">
        <v>35</v>
      </c>
      <c r="B756" s="16" t="s">
        <v>35</v>
      </c>
      <c r="C756" s="16" t="s">
        <v>35</v>
      </c>
      <c r="D756" s="16" t="s">
        <v>35</v>
      </c>
      <c r="E756" s="16" t="s">
        <v>35</v>
      </c>
    </row>
    <row r="757" spans="1:5">
      <c r="A757" s="16" t="s">
        <v>35</v>
      </c>
      <c r="B757" s="16" t="s">
        <v>35</v>
      </c>
      <c r="C757" s="16" t="s">
        <v>35</v>
      </c>
      <c r="D757" s="16" t="s">
        <v>35</v>
      </c>
      <c r="E757" s="16" t="s">
        <v>35</v>
      </c>
    </row>
    <row r="758" spans="1:5">
      <c r="A758" s="16" t="s">
        <v>35</v>
      </c>
      <c r="B758" s="16" t="s">
        <v>35</v>
      </c>
      <c r="C758" s="16" t="s">
        <v>35</v>
      </c>
      <c r="D758" s="16" t="s">
        <v>35</v>
      </c>
      <c r="E758" s="16" t="s">
        <v>35</v>
      </c>
    </row>
    <row r="759" spans="1:5">
      <c r="A759" s="16" t="s">
        <v>35</v>
      </c>
      <c r="B759" s="16" t="s">
        <v>35</v>
      </c>
      <c r="C759" s="16" t="s">
        <v>35</v>
      </c>
      <c r="D759" s="16" t="s">
        <v>35</v>
      </c>
      <c r="E759" s="16" t="s">
        <v>35</v>
      </c>
    </row>
    <row r="760" spans="1:5">
      <c r="A760" s="16" t="s">
        <v>35</v>
      </c>
      <c r="B760" s="16" t="s">
        <v>35</v>
      </c>
      <c r="C760" s="16" t="s">
        <v>35</v>
      </c>
      <c r="D760" s="16" t="s">
        <v>35</v>
      </c>
      <c r="E760" s="16" t="s">
        <v>35</v>
      </c>
    </row>
    <row r="761" spans="1:5">
      <c r="A761" s="16" t="s">
        <v>35</v>
      </c>
      <c r="B761" s="16" t="s">
        <v>35</v>
      </c>
      <c r="C761" s="16" t="s">
        <v>35</v>
      </c>
      <c r="D761" s="16" t="s">
        <v>35</v>
      </c>
      <c r="E761" s="16" t="s">
        <v>35</v>
      </c>
    </row>
    <row r="762" spans="1:5">
      <c r="A762" s="16" t="s">
        <v>35</v>
      </c>
      <c r="B762" s="16" t="s">
        <v>35</v>
      </c>
      <c r="C762" s="16" t="s">
        <v>35</v>
      </c>
      <c r="D762" s="16" t="s">
        <v>35</v>
      </c>
      <c r="E762" s="16" t="s">
        <v>35</v>
      </c>
    </row>
    <row r="763" spans="1:5">
      <c r="A763" s="16" t="s">
        <v>35</v>
      </c>
      <c r="B763" s="16" t="s">
        <v>35</v>
      </c>
      <c r="C763" s="16" t="s">
        <v>35</v>
      </c>
      <c r="D763" s="16" t="s">
        <v>35</v>
      </c>
      <c r="E763" s="16" t="s">
        <v>35</v>
      </c>
    </row>
    <row r="764" spans="1:5">
      <c r="A764" s="16" t="s">
        <v>35</v>
      </c>
      <c r="B764" s="16" t="s">
        <v>35</v>
      </c>
      <c r="C764" s="16" t="s">
        <v>35</v>
      </c>
      <c r="D764" s="16" t="s">
        <v>35</v>
      </c>
      <c r="E764" s="16" t="s">
        <v>35</v>
      </c>
    </row>
    <row r="765" spans="1:5">
      <c r="A765" s="16" t="s">
        <v>35</v>
      </c>
      <c r="B765" s="16" t="s">
        <v>35</v>
      </c>
      <c r="C765" s="16" t="s">
        <v>35</v>
      </c>
      <c r="D765" s="16" t="s">
        <v>35</v>
      </c>
      <c r="E765" s="16" t="s">
        <v>35</v>
      </c>
    </row>
    <row r="766" spans="1:5">
      <c r="A766" s="16" t="s">
        <v>35</v>
      </c>
      <c r="B766" s="16" t="s">
        <v>35</v>
      </c>
      <c r="C766" s="16" t="s">
        <v>35</v>
      </c>
      <c r="D766" s="16" t="s">
        <v>35</v>
      </c>
      <c r="E766" s="16" t="s">
        <v>35</v>
      </c>
    </row>
    <row r="767" spans="1:5">
      <c r="A767" s="16" t="s">
        <v>35</v>
      </c>
      <c r="B767" s="16" t="s">
        <v>35</v>
      </c>
      <c r="C767" s="16" t="s">
        <v>35</v>
      </c>
      <c r="D767" s="16" t="s">
        <v>35</v>
      </c>
      <c r="E767" s="16" t="s">
        <v>35</v>
      </c>
    </row>
    <row r="768" spans="1:5">
      <c r="A768" s="16" t="s">
        <v>35</v>
      </c>
      <c r="B768" s="16" t="s">
        <v>35</v>
      </c>
      <c r="C768" s="16" t="s">
        <v>35</v>
      </c>
      <c r="D768" s="16" t="s">
        <v>35</v>
      </c>
      <c r="E768" s="16" t="s">
        <v>35</v>
      </c>
    </row>
    <row r="769" spans="1:5">
      <c r="A769" s="16" t="s">
        <v>35</v>
      </c>
      <c r="B769" s="16" t="s">
        <v>35</v>
      </c>
      <c r="C769" s="16" t="s">
        <v>35</v>
      </c>
      <c r="D769" s="16" t="s">
        <v>35</v>
      </c>
      <c r="E769" s="16" t="s">
        <v>35</v>
      </c>
    </row>
    <row r="770" spans="1:5">
      <c r="A770" s="16" t="s">
        <v>35</v>
      </c>
      <c r="B770" s="16" t="s">
        <v>35</v>
      </c>
      <c r="C770" s="16" t="s">
        <v>35</v>
      </c>
      <c r="D770" s="16" t="s">
        <v>35</v>
      </c>
      <c r="E770" s="16" t="s">
        <v>35</v>
      </c>
    </row>
    <row r="771" spans="1:5">
      <c r="A771" s="16" t="s">
        <v>35</v>
      </c>
      <c r="B771" s="16" t="s">
        <v>35</v>
      </c>
      <c r="C771" s="16" t="s">
        <v>35</v>
      </c>
      <c r="D771" s="16" t="s">
        <v>35</v>
      </c>
      <c r="E771" s="16" t="s">
        <v>35</v>
      </c>
    </row>
    <row r="772" spans="1:5">
      <c r="A772" s="16" t="s">
        <v>35</v>
      </c>
      <c r="B772" s="16" t="s">
        <v>35</v>
      </c>
      <c r="C772" s="16" t="s">
        <v>35</v>
      </c>
      <c r="D772" s="16" t="s">
        <v>35</v>
      </c>
      <c r="E772" s="16" t="s">
        <v>35</v>
      </c>
    </row>
    <row r="773" spans="1:5">
      <c r="A773" s="16" t="s">
        <v>35</v>
      </c>
      <c r="B773" s="16" t="s">
        <v>35</v>
      </c>
      <c r="C773" s="16" t="s">
        <v>35</v>
      </c>
      <c r="D773" s="16" t="s">
        <v>35</v>
      </c>
      <c r="E773" s="16" t="s">
        <v>35</v>
      </c>
    </row>
    <row r="774" spans="1:5">
      <c r="A774" s="16" t="s">
        <v>35</v>
      </c>
      <c r="B774" s="16" t="s">
        <v>35</v>
      </c>
      <c r="C774" s="16" t="s">
        <v>35</v>
      </c>
      <c r="D774" s="16" t="s">
        <v>35</v>
      </c>
      <c r="E774" s="16" t="s">
        <v>35</v>
      </c>
    </row>
    <row r="775" spans="1:5">
      <c r="A775" s="16" t="s">
        <v>35</v>
      </c>
      <c r="B775" s="16" t="s">
        <v>35</v>
      </c>
      <c r="C775" s="16" t="s">
        <v>35</v>
      </c>
      <c r="D775" s="16" t="s">
        <v>35</v>
      </c>
      <c r="E775" s="16" t="s">
        <v>35</v>
      </c>
    </row>
    <row r="776" spans="1:5">
      <c r="A776" s="16" t="s">
        <v>35</v>
      </c>
      <c r="B776" s="16" t="s">
        <v>35</v>
      </c>
      <c r="C776" s="16" t="s">
        <v>35</v>
      </c>
      <c r="D776" s="16" t="s">
        <v>35</v>
      </c>
      <c r="E776" s="16" t="s">
        <v>35</v>
      </c>
    </row>
    <row r="777" spans="1:5">
      <c r="A777" s="16" t="s">
        <v>35</v>
      </c>
      <c r="B777" s="16" t="s">
        <v>35</v>
      </c>
      <c r="C777" s="16" t="s">
        <v>35</v>
      </c>
      <c r="D777" s="16" t="s">
        <v>35</v>
      </c>
      <c r="E777" s="16" t="s">
        <v>35</v>
      </c>
    </row>
    <row r="778" spans="1:5">
      <c r="A778" s="16" t="s">
        <v>35</v>
      </c>
      <c r="B778" s="16" t="s">
        <v>35</v>
      </c>
      <c r="C778" s="16" t="s">
        <v>35</v>
      </c>
      <c r="D778" s="16" t="s">
        <v>35</v>
      </c>
      <c r="E778" s="16" t="s">
        <v>35</v>
      </c>
    </row>
    <row r="779" spans="1:5">
      <c r="A779" s="16" t="s">
        <v>35</v>
      </c>
      <c r="B779" s="16" t="s">
        <v>35</v>
      </c>
      <c r="C779" s="16" t="s">
        <v>35</v>
      </c>
      <c r="D779" s="16" t="s">
        <v>35</v>
      </c>
      <c r="E779" s="16" t="s">
        <v>35</v>
      </c>
    </row>
    <row r="780" spans="1:5">
      <c r="A780" s="16" t="s">
        <v>35</v>
      </c>
      <c r="B780" s="16" t="s">
        <v>35</v>
      </c>
      <c r="C780" s="16" t="s">
        <v>35</v>
      </c>
      <c r="D780" s="16" t="s">
        <v>35</v>
      </c>
      <c r="E780" s="16" t="s">
        <v>35</v>
      </c>
    </row>
    <row r="781" spans="1:5">
      <c r="A781" s="16" t="s">
        <v>35</v>
      </c>
      <c r="B781" s="16" t="s">
        <v>35</v>
      </c>
      <c r="C781" s="16" t="s">
        <v>35</v>
      </c>
      <c r="D781" s="16" t="s">
        <v>35</v>
      </c>
      <c r="E781" s="16" t="s">
        <v>35</v>
      </c>
    </row>
    <row r="782" spans="1:5">
      <c r="A782" s="16" t="s">
        <v>35</v>
      </c>
      <c r="B782" s="16" t="s">
        <v>35</v>
      </c>
      <c r="C782" s="16" t="s">
        <v>35</v>
      </c>
      <c r="D782" s="16" t="s">
        <v>35</v>
      </c>
      <c r="E782" s="16" t="s">
        <v>35</v>
      </c>
    </row>
    <row r="783" spans="1:5">
      <c r="A783" s="16" t="s">
        <v>35</v>
      </c>
      <c r="B783" s="16" t="s">
        <v>35</v>
      </c>
      <c r="C783" s="16" t="s">
        <v>35</v>
      </c>
      <c r="D783" s="16" t="s">
        <v>35</v>
      </c>
      <c r="E783" s="16" t="s">
        <v>35</v>
      </c>
    </row>
    <row r="784" spans="1:5">
      <c r="A784" s="16" t="s">
        <v>35</v>
      </c>
      <c r="B784" s="16" t="s">
        <v>35</v>
      </c>
      <c r="C784" s="16" t="s">
        <v>35</v>
      </c>
      <c r="D784" s="16" t="s">
        <v>35</v>
      </c>
      <c r="E784" s="16" t="s">
        <v>35</v>
      </c>
    </row>
    <row r="785" spans="1:5">
      <c r="A785" s="16" t="s">
        <v>35</v>
      </c>
      <c r="B785" s="16" t="s">
        <v>35</v>
      </c>
      <c r="C785" s="16" t="s">
        <v>35</v>
      </c>
      <c r="D785" s="16" t="s">
        <v>35</v>
      </c>
      <c r="E785" s="16" t="s">
        <v>35</v>
      </c>
    </row>
    <row r="786" spans="1:5">
      <c r="A786" s="16" t="s">
        <v>35</v>
      </c>
      <c r="B786" s="16" t="s">
        <v>35</v>
      </c>
      <c r="C786" s="16" t="s">
        <v>35</v>
      </c>
      <c r="D786" s="16" t="s">
        <v>35</v>
      </c>
      <c r="E786" s="16" t="s">
        <v>35</v>
      </c>
    </row>
    <row r="787" spans="1:5">
      <c r="A787" s="16" t="s">
        <v>35</v>
      </c>
      <c r="B787" s="16" t="s">
        <v>35</v>
      </c>
      <c r="C787" s="16" t="s">
        <v>35</v>
      </c>
      <c r="D787" s="16" t="s">
        <v>35</v>
      </c>
      <c r="E787" s="16" t="s">
        <v>35</v>
      </c>
    </row>
    <row r="788" spans="1:5">
      <c r="A788" s="16" t="s">
        <v>35</v>
      </c>
      <c r="B788" s="16" t="s">
        <v>35</v>
      </c>
      <c r="C788" s="16" t="s">
        <v>35</v>
      </c>
      <c r="D788" s="16" t="s">
        <v>35</v>
      </c>
      <c r="E788" s="16" t="s">
        <v>35</v>
      </c>
    </row>
    <row r="789" spans="1:5">
      <c r="A789" s="16" t="s">
        <v>35</v>
      </c>
      <c r="B789" s="16" t="s">
        <v>35</v>
      </c>
      <c r="C789" s="16" t="s">
        <v>35</v>
      </c>
      <c r="D789" s="16" t="s">
        <v>35</v>
      </c>
      <c r="E789" s="16" t="s">
        <v>35</v>
      </c>
    </row>
    <row r="790" spans="1:5">
      <c r="A790" s="16" t="s">
        <v>35</v>
      </c>
      <c r="B790" s="16" t="s">
        <v>35</v>
      </c>
      <c r="C790" s="16" t="s">
        <v>35</v>
      </c>
      <c r="D790" s="16" t="s">
        <v>35</v>
      </c>
      <c r="E790" s="16" t="s">
        <v>35</v>
      </c>
    </row>
    <row r="791" spans="1:5">
      <c r="A791" s="16" t="s">
        <v>35</v>
      </c>
      <c r="B791" s="16" t="s">
        <v>35</v>
      </c>
      <c r="C791" s="16" t="s">
        <v>35</v>
      </c>
      <c r="D791" s="16" t="s">
        <v>35</v>
      </c>
      <c r="E791" s="16" t="s">
        <v>35</v>
      </c>
    </row>
    <row r="792" spans="1:5">
      <c r="A792" s="16" t="s">
        <v>35</v>
      </c>
      <c r="B792" s="16" t="s">
        <v>35</v>
      </c>
      <c r="C792" s="16" t="s">
        <v>35</v>
      </c>
      <c r="D792" s="16" t="s">
        <v>35</v>
      </c>
      <c r="E792" s="16" t="s">
        <v>35</v>
      </c>
    </row>
    <row r="793" spans="1:5">
      <c r="A793" s="16" t="s">
        <v>35</v>
      </c>
      <c r="B793" s="16" t="s">
        <v>35</v>
      </c>
      <c r="C793" s="16" t="s">
        <v>35</v>
      </c>
      <c r="D793" s="16" t="s">
        <v>35</v>
      </c>
      <c r="E793" s="16" t="s">
        <v>35</v>
      </c>
    </row>
    <row r="794" spans="1:5">
      <c r="A794" s="16" t="s">
        <v>35</v>
      </c>
      <c r="B794" s="16" t="s">
        <v>35</v>
      </c>
      <c r="C794" s="16" t="s">
        <v>35</v>
      </c>
      <c r="D794" s="16" t="s">
        <v>35</v>
      </c>
      <c r="E794" s="16" t="s">
        <v>35</v>
      </c>
    </row>
    <row r="795" spans="1:5">
      <c r="A795" s="16" t="s">
        <v>35</v>
      </c>
      <c r="B795" s="16" t="s">
        <v>35</v>
      </c>
      <c r="C795" s="16" t="s">
        <v>35</v>
      </c>
      <c r="D795" s="16" t="s">
        <v>35</v>
      </c>
      <c r="E795" s="16" t="s">
        <v>35</v>
      </c>
    </row>
    <row r="796" spans="1:5">
      <c r="A796" s="16" t="s">
        <v>35</v>
      </c>
      <c r="B796" s="16" t="s">
        <v>35</v>
      </c>
      <c r="C796" s="16" t="s">
        <v>35</v>
      </c>
      <c r="D796" s="16" t="s">
        <v>35</v>
      </c>
      <c r="E796" s="16" t="s">
        <v>35</v>
      </c>
    </row>
    <row r="797" spans="1:5">
      <c r="A797" s="16" t="s">
        <v>35</v>
      </c>
      <c r="B797" s="16" t="s">
        <v>35</v>
      </c>
      <c r="C797" s="16" t="s">
        <v>35</v>
      </c>
      <c r="D797" s="16" t="s">
        <v>35</v>
      </c>
      <c r="E797" s="16" t="s">
        <v>35</v>
      </c>
    </row>
    <row r="798" spans="1:5">
      <c r="A798" s="16" t="s">
        <v>35</v>
      </c>
      <c r="B798" s="16" t="s">
        <v>35</v>
      </c>
      <c r="C798" s="16" t="s">
        <v>35</v>
      </c>
      <c r="D798" s="16" t="s">
        <v>35</v>
      </c>
      <c r="E798" s="16" t="s">
        <v>35</v>
      </c>
    </row>
    <row r="799" spans="1:5">
      <c r="A799" s="16" t="s">
        <v>35</v>
      </c>
      <c r="B799" s="16" t="s">
        <v>35</v>
      </c>
      <c r="C799" s="16" t="s">
        <v>35</v>
      </c>
      <c r="D799" s="16" t="s">
        <v>35</v>
      </c>
      <c r="E799" s="16" t="s">
        <v>35</v>
      </c>
    </row>
    <row r="800" spans="1:5">
      <c r="A800" s="16" t="s">
        <v>35</v>
      </c>
      <c r="B800" s="16" t="s">
        <v>35</v>
      </c>
      <c r="C800" s="16" t="s">
        <v>35</v>
      </c>
      <c r="D800" s="16" t="s">
        <v>35</v>
      </c>
      <c r="E800" s="16" t="s">
        <v>35</v>
      </c>
    </row>
    <row r="801" spans="1:5">
      <c r="A801" s="16" t="s">
        <v>35</v>
      </c>
      <c r="B801" s="16" t="s">
        <v>35</v>
      </c>
      <c r="C801" s="16" t="s">
        <v>35</v>
      </c>
      <c r="D801" s="16" t="s">
        <v>35</v>
      </c>
      <c r="E801" s="16" t="s">
        <v>35</v>
      </c>
    </row>
    <row r="802" spans="1:5">
      <c r="A802" s="16" t="s">
        <v>35</v>
      </c>
      <c r="B802" s="16" t="s">
        <v>35</v>
      </c>
      <c r="C802" s="16" t="s">
        <v>35</v>
      </c>
      <c r="D802" s="16" t="s">
        <v>35</v>
      </c>
      <c r="E802" s="16" t="s">
        <v>35</v>
      </c>
    </row>
    <row r="803" spans="1:5">
      <c r="A803" s="16" t="s">
        <v>35</v>
      </c>
      <c r="B803" s="16" t="s">
        <v>35</v>
      </c>
      <c r="C803" s="16" t="s">
        <v>35</v>
      </c>
      <c r="D803" s="16" t="s">
        <v>35</v>
      </c>
      <c r="E803" s="16" t="s">
        <v>35</v>
      </c>
    </row>
    <row r="804" spans="1:5">
      <c r="A804" s="16" t="s">
        <v>35</v>
      </c>
      <c r="B804" s="16" t="s">
        <v>35</v>
      </c>
      <c r="C804" s="16" t="s">
        <v>35</v>
      </c>
      <c r="D804" s="16" t="s">
        <v>35</v>
      </c>
      <c r="E804" s="16" t="s">
        <v>35</v>
      </c>
    </row>
    <row r="805" spans="1:5">
      <c r="A805" s="16" t="s">
        <v>35</v>
      </c>
      <c r="B805" s="16" t="s">
        <v>35</v>
      </c>
      <c r="C805" s="16" t="s">
        <v>35</v>
      </c>
      <c r="D805" s="16" t="s">
        <v>35</v>
      </c>
      <c r="E805" s="16" t="s">
        <v>35</v>
      </c>
    </row>
    <row r="806" spans="1:5">
      <c r="A806" s="16" t="s">
        <v>35</v>
      </c>
      <c r="B806" s="16" t="s">
        <v>35</v>
      </c>
      <c r="C806" s="16" t="s">
        <v>35</v>
      </c>
      <c r="D806" s="16" t="s">
        <v>35</v>
      </c>
      <c r="E806" s="16" t="s">
        <v>35</v>
      </c>
    </row>
    <row r="807" spans="1:5">
      <c r="A807" s="16" t="s">
        <v>35</v>
      </c>
      <c r="B807" s="16" t="s">
        <v>35</v>
      </c>
      <c r="C807" s="16" t="s">
        <v>35</v>
      </c>
      <c r="D807" s="16" t="s">
        <v>35</v>
      </c>
      <c r="E807" s="16" t="s">
        <v>35</v>
      </c>
    </row>
    <row r="808" spans="1:5">
      <c r="A808" s="16" t="s">
        <v>35</v>
      </c>
      <c r="B808" s="16" t="s">
        <v>35</v>
      </c>
      <c r="C808" s="16" t="s">
        <v>35</v>
      </c>
      <c r="D808" s="16" t="s">
        <v>35</v>
      </c>
      <c r="E808" s="16" t="s">
        <v>35</v>
      </c>
    </row>
    <row r="809" spans="1:5">
      <c r="A809" s="16" t="s">
        <v>35</v>
      </c>
      <c r="B809" s="16" t="s">
        <v>35</v>
      </c>
      <c r="C809" s="16" t="s">
        <v>35</v>
      </c>
      <c r="D809" s="16" t="s">
        <v>35</v>
      </c>
      <c r="E809" s="16" t="s">
        <v>35</v>
      </c>
    </row>
    <row r="810" spans="1:5">
      <c r="A810" s="16" t="s">
        <v>35</v>
      </c>
      <c r="B810" s="16" t="s">
        <v>35</v>
      </c>
      <c r="C810" s="16" t="s">
        <v>35</v>
      </c>
      <c r="D810" s="16" t="s">
        <v>35</v>
      </c>
      <c r="E810" s="16" t="s">
        <v>35</v>
      </c>
    </row>
    <row r="811" spans="1:5">
      <c r="A811" s="16" t="s">
        <v>35</v>
      </c>
      <c r="B811" s="16" t="s">
        <v>35</v>
      </c>
      <c r="C811" s="16" t="s">
        <v>35</v>
      </c>
      <c r="D811" s="16" t="s">
        <v>35</v>
      </c>
      <c r="E811" s="16" t="s">
        <v>35</v>
      </c>
    </row>
    <row r="812" spans="1:5">
      <c r="A812" s="16" t="s">
        <v>35</v>
      </c>
      <c r="B812" s="16" t="s">
        <v>35</v>
      </c>
      <c r="C812" s="16" t="s">
        <v>35</v>
      </c>
      <c r="D812" s="16" t="s">
        <v>35</v>
      </c>
      <c r="E812" s="16" t="s">
        <v>35</v>
      </c>
    </row>
    <row r="813" spans="1:5">
      <c r="A813" s="16" t="s">
        <v>35</v>
      </c>
      <c r="B813" s="16" t="s">
        <v>35</v>
      </c>
      <c r="C813" s="16" t="s">
        <v>35</v>
      </c>
      <c r="D813" s="16" t="s">
        <v>35</v>
      </c>
      <c r="E813" s="16" t="s">
        <v>35</v>
      </c>
    </row>
    <row r="814" spans="1:5">
      <c r="A814" s="16" t="s">
        <v>35</v>
      </c>
      <c r="B814" s="16" t="s">
        <v>35</v>
      </c>
      <c r="C814" s="16" t="s">
        <v>35</v>
      </c>
      <c r="D814" s="16" t="s">
        <v>35</v>
      </c>
      <c r="E814" s="16" t="s">
        <v>35</v>
      </c>
    </row>
    <row r="815" spans="1:5">
      <c r="A815" s="16" t="s">
        <v>35</v>
      </c>
      <c r="B815" s="16" t="s">
        <v>35</v>
      </c>
      <c r="C815" s="16" t="s">
        <v>35</v>
      </c>
      <c r="D815" s="16" t="s">
        <v>35</v>
      </c>
      <c r="E815" s="16" t="s">
        <v>35</v>
      </c>
    </row>
    <row r="816" spans="1:5">
      <c r="A816" s="16" t="s">
        <v>35</v>
      </c>
      <c r="B816" s="16" t="s">
        <v>35</v>
      </c>
      <c r="C816" s="16" t="s">
        <v>35</v>
      </c>
      <c r="D816" s="16" t="s">
        <v>35</v>
      </c>
      <c r="E816" s="16" t="s">
        <v>35</v>
      </c>
    </row>
    <row r="817" spans="1:5">
      <c r="A817" s="16" t="s">
        <v>35</v>
      </c>
      <c r="B817" s="16" t="s">
        <v>35</v>
      </c>
      <c r="C817" s="16" t="s">
        <v>35</v>
      </c>
      <c r="D817" s="16" t="s">
        <v>35</v>
      </c>
      <c r="E817" s="16" t="s">
        <v>35</v>
      </c>
    </row>
    <row r="818" spans="1:5">
      <c r="A818" s="16" t="s">
        <v>35</v>
      </c>
      <c r="B818" s="16" t="s">
        <v>35</v>
      </c>
      <c r="C818" s="16" t="s">
        <v>35</v>
      </c>
      <c r="D818" s="16" t="s">
        <v>35</v>
      </c>
      <c r="E818" s="16" t="s">
        <v>35</v>
      </c>
    </row>
    <row r="819" spans="1:5">
      <c r="A819" s="16" t="s">
        <v>35</v>
      </c>
      <c r="B819" s="16" t="s">
        <v>35</v>
      </c>
      <c r="C819" s="16" t="s">
        <v>35</v>
      </c>
      <c r="D819" s="16" t="s">
        <v>35</v>
      </c>
      <c r="E819" s="16" t="s">
        <v>35</v>
      </c>
    </row>
    <row r="820" spans="1:5">
      <c r="A820" s="16" t="s">
        <v>35</v>
      </c>
      <c r="B820" s="16" t="s">
        <v>35</v>
      </c>
      <c r="C820" s="16" t="s">
        <v>35</v>
      </c>
      <c r="D820" s="16" t="s">
        <v>35</v>
      </c>
      <c r="E820" s="16" t="s">
        <v>35</v>
      </c>
    </row>
    <row r="821" spans="1:5">
      <c r="A821" s="16" t="s">
        <v>35</v>
      </c>
      <c r="B821" s="16" t="s">
        <v>35</v>
      </c>
      <c r="C821" s="16" t="s">
        <v>35</v>
      </c>
      <c r="D821" s="16" t="s">
        <v>35</v>
      </c>
      <c r="E821" s="16" t="s">
        <v>35</v>
      </c>
    </row>
    <row r="822" spans="1:5">
      <c r="A822" s="16" t="s">
        <v>35</v>
      </c>
      <c r="B822" s="16" t="s">
        <v>35</v>
      </c>
      <c r="C822" s="16" t="s">
        <v>35</v>
      </c>
      <c r="D822" s="16" t="s">
        <v>35</v>
      </c>
      <c r="E822" s="16" t="s">
        <v>35</v>
      </c>
    </row>
    <row r="823" spans="1:5">
      <c r="A823" s="16" t="s">
        <v>35</v>
      </c>
      <c r="B823" s="16" t="s">
        <v>35</v>
      </c>
      <c r="C823" s="16" t="s">
        <v>35</v>
      </c>
      <c r="D823" s="16" t="s">
        <v>35</v>
      </c>
      <c r="E823" s="16" t="s">
        <v>35</v>
      </c>
    </row>
    <row r="824" spans="1:5">
      <c r="A824" s="16" t="s">
        <v>35</v>
      </c>
      <c r="B824" s="16" t="s">
        <v>35</v>
      </c>
      <c r="C824" s="16" t="s">
        <v>35</v>
      </c>
      <c r="D824" s="16" t="s">
        <v>35</v>
      </c>
      <c r="E824" s="16" t="s">
        <v>35</v>
      </c>
    </row>
    <row r="825" spans="1:5">
      <c r="A825" s="16" t="s">
        <v>35</v>
      </c>
      <c r="B825" s="16" t="s">
        <v>35</v>
      </c>
      <c r="C825" s="16" t="s">
        <v>35</v>
      </c>
      <c r="D825" s="16" t="s">
        <v>35</v>
      </c>
      <c r="E825" s="16" t="s">
        <v>35</v>
      </c>
    </row>
    <row r="826" spans="1:5">
      <c r="A826" s="16" t="s">
        <v>35</v>
      </c>
      <c r="B826" s="16" t="s">
        <v>35</v>
      </c>
      <c r="C826" s="16" t="s">
        <v>35</v>
      </c>
      <c r="D826" s="16" t="s">
        <v>35</v>
      </c>
      <c r="E826" s="16" t="s">
        <v>35</v>
      </c>
    </row>
    <row r="827" spans="1:5">
      <c r="A827" s="16" t="s">
        <v>35</v>
      </c>
      <c r="B827" s="16" t="s">
        <v>35</v>
      </c>
      <c r="C827" s="16" t="s">
        <v>35</v>
      </c>
      <c r="D827" s="16" t="s">
        <v>35</v>
      </c>
      <c r="E827" s="16" t="s">
        <v>35</v>
      </c>
    </row>
    <row r="828" spans="1:5">
      <c r="A828" s="16" t="s">
        <v>35</v>
      </c>
      <c r="B828" s="16" t="s">
        <v>35</v>
      </c>
      <c r="C828" s="16" t="s">
        <v>35</v>
      </c>
      <c r="D828" s="16" t="s">
        <v>35</v>
      </c>
      <c r="E828" s="16" t="s">
        <v>35</v>
      </c>
    </row>
    <row r="829" spans="1:5">
      <c r="A829" s="16" t="s">
        <v>35</v>
      </c>
      <c r="B829" s="16" t="s">
        <v>35</v>
      </c>
      <c r="C829" s="16" t="s">
        <v>35</v>
      </c>
      <c r="D829" s="16" t="s">
        <v>35</v>
      </c>
      <c r="E829" s="16" t="s">
        <v>35</v>
      </c>
    </row>
    <row r="830" spans="1:5">
      <c r="A830" s="16" t="s">
        <v>35</v>
      </c>
      <c r="B830" s="16" t="s">
        <v>35</v>
      </c>
      <c r="C830" s="16" t="s">
        <v>35</v>
      </c>
      <c r="D830" s="16" t="s">
        <v>35</v>
      </c>
      <c r="E830" s="16" t="s">
        <v>35</v>
      </c>
    </row>
    <row r="831" spans="1:5">
      <c r="A831" s="16" t="s">
        <v>35</v>
      </c>
      <c r="B831" s="16" t="s">
        <v>35</v>
      </c>
      <c r="C831" s="16" t="s">
        <v>35</v>
      </c>
      <c r="D831" s="16" t="s">
        <v>35</v>
      </c>
      <c r="E831" s="16" t="s">
        <v>35</v>
      </c>
    </row>
    <row r="832" spans="1:5">
      <c r="A832" s="16" t="s">
        <v>35</v>
      </c>
      <c r="B832" s="16" t="s">
        <v>35</v>
      </c>
      <c r="C832" s="16" t="s">
        <v>35</v>
      </c>
      <c r="D832" s="16" t="s">
        <v>35</v>
      </c>
      <c r="E832" s="16" t="s">
        <v>35</v>
      </c>
    </row>
    <row r="833" spans="1:5">
      <c r="A833" s="16" t="s">
        <v>35</v>
      </c>
      <c r="B833" s="16" t="s">
        <v>35</v>
      </c>
      <c r="C833" s="16" t="s">
        <v>35</v>
      </c>
      <c r="D833" s="16" t="s">
        <v>35</v>
      </c>
      <c r="E833" s="16" t="s">
        <v>35</v>
      </c>
    </row>
    <row r="834" spans="1:5">
      <c r="A834" s="16" t="s">
        <v>35</v>
      </c>
      <c r="B834" s="16" t="s">
        <v>35</v>
      </c>
      <c r="C834" s="16" t="s">
        <v>35</v>
      </c>
      <c r="D834" s="16" t="s">
        <v>35</v>
      </c>
      <c r="E834" s="16" t="s">
        <v>35</v>
      </c>
    </row>
    <row r="835" spans="1:5">
      <c r="A835" s="16" t="s">
        <v>35</v>
      </c>
      <c r="B835" s="16" t="s">
        <v>35</v>
      </c>
      <c r="C835" s="16" t="s">
        <v>35</v>
      </c>
      <c r="D835" s="16" t="s">
        <v>35</v>
      </c>
      <c r="E835" s="16" t="s">
        <v>35</v>
      </c>
    </row>
    <row r="836" spans="1:5">
      <c r="A836" s="16" t="s">
        <v>35</v>
      </c>
      <c r="B836" s="16" t="s">
        <v>35</v>
      </c>
      <c r="C836" s="16" t="s">
        <v>35</v>
      </c>
      <c r="D836" s="16" t="s">
        <v>35</v>
      </c>
      <c r="E836" s="16" t="s">
        <v>35</v>
      </c>
    </row>
    <row r="837" spans="1:5">
      <c r="A837" s="16" t="s">
        <v>35</v>
      </c>
      <c r="B837" s="16" t="s">
        <v>35</v>
      </c>
      <c r="C837" s="16" t="s">
        <v>35</v>
      </c>
      <c r="D837" s="16" t="s">
        <v>35</v>
      </c>
      <c r="E837" s="16" t="s">
        <v>35</v>
      </c>
    </row>
    <row r="838" spans="1:5">
      <c r="A838" s="16" t="s">
        <v>35</v>
      </c>
      <c r="B838" s="16" t="s">
        <v>35</v>
      </c>
      <c r="C838" s="16" t="s">
        <v>35</v>
      </c>
      <c r="D838" s="16" t="s">
        <v>35</v>
      </c>
      <c r="E838" s="16" t="s">
        <v>35</v>
      </c>
    </row>
    <row r="839" spans="1:5">
      <c r="A839" s="16" t="s">
        <v>35</v>
      </c>
      <c r="B839" s="16" t="s">
        <v>35</v>
      </c>
      <c r="C839" s="16" t="s">
        <v>35</v>
      </c>
      <c r="D839" s="16" t="s">
        <v>35</v>
      </c>
      <c r="E839" s="16" t="s">
        <v>35</v>
      </c>
    </row>
    <row r="840" spans="1:5">
      <c r="A840" s="16" t="s">
        <v>35</v>
      </c>
      <c r="B840" s="16" t="s">
        <v>35</v>
      </c>
      <c r="C840" s="16" t="s">
        <v>35</v>
      </c>
      <c r="D840" s="16" t="s">
        <v>35</v>
      </c>
      <c r="E840" s="16" t="s">
        <v>35</v>
      </c>
    </row>
    <row r="841" spans="1:5">
      <c r="A841" s="16" t="s">
        <v>35</v>
      </c>
      <c r="B841" s="16" t="s">
        <v>35</v>
      </c>
      <c r="C841" s="16" t="s">
        <v>35</v>
      </c>
      <c r="D841" s="16" t="s">
        <v>35</v>
      </c>
      <c r="E841" s="16" t="s">
        <v>35</v>
      </c>
    </row>
    <row r="842" spans="1:5">
      <c r="A842" s="16" t="s">
        <v>35</v>
      </c>
      <c r="B842" s="16" t="s">
        <v>35</v>
      </c>
      <c r="C842" s="16" t="s">
        <v>35</v>
      </c>
      <c r="D842" s="16" t="s">
        <v>35</v>
      </c>
      <c r="E842" s="16" t="s">
        <v>35</v>
      </c>
    </row>
    <row r="843" spans="1:5">
      <c r="A843" s="16" t="s">
        <v>35</v>
      </c>
      <c r="B843" s="16" t="s">
        <v>35</v>
      </c>
      <c r="C843" s="16" t="s">
        <v>35</v>
      </c>
      <c r="D843" s="16" t="s">
        <v>35</v>
      </c>
      <c r="E843" s="16" t="s">
        <v>35</v>
      </c>
    </row>
    <row r="844" spans="1:5">
      <c r="A844" s="16" t="s">
        <v>35</v>
      </c>
      <c r="B844" s="16" t="s">
        <v>35</v>
      </c>
      <c r="C844" s="16" t="s">
        <v>35</v>
      </c>
      <c r="D844" s="16" t="s">
        <v>35</v>
      </c>
      <c r="E844" s="16" t="s">
        <v>35</v>
      </c>
    </row>
    <row r="845" spans="1:5">
      <c r="A845" s="16" t="s">
        <v>35</v>
      </c>
      <c r="B845" s="16" t="s">
        <v>35</v>
      </c>
      <c r="C845" s="16" t="s">
        <v>35</v>
      </c>
      <c r="D845" s="16" t="s">
        <v>35</v>
      </c>
      <c r="E845" s="16" t="s">
        <v>35</v>
      </c>
    </row>
    <row r="846" spans="1:5">
      <c r="A846" s="16" t="s">
        <v>35</v>
      </c>
      <c r="B846" s="16" t="s">
        <v>35</v>
      </c>
      <c r="C846" s="16" t="s">
        <v>35</v>
      </c>
      <c r="D846" s="16" t="s">
        <v>35</v>
      </c>
      <c r="E846" s="16" t="s">
        <v>35</v>
      </c>
    </row>
    <row r="847" spans="1:5">
      <c r="A847" s="16" t="s">
        <v>35</v>
      </c>
      <c r="B847" s="16" t="s">
        <v>35</v>
      </c>
      <c r="C847" s="16" t="s">
        <v>35</v>
      </c>
      <c r="D847" s="16" t="s">
        <v>35</v>
      </c>
      <c r="E847" s="16" t="s">
        <v>35</v>
      </c>
    </row>
    <row r="848" spans="1:5">
      <c r="A848" s="16" t="s">
        <v>35</v>
      </c>
      <c r="B848" s="16" t="s">
        <v>35</v>
      </c>
      <c r="C848" s="16" t="s">
        <v>35</v>
      </c>
      <c r="D848" s="16" t="s">
        <v>35</v>
      </c>
      <c r="E848" s="16" t="s">
        <v>35</v>
      </c>
    </row>
    <row r="849" spans="1:5">
      <c r="A849" s="16" t="s">
        <v>35</v>
      </c>
      <c r="B849" s="16" t="s">
        <v>35</v>
      </c>
      <c r="C849" s="16" t="s">
        <v>35</v>
      </c>
      <c r="D849" s="16" t="s">
        <v>35</v>
      </c>
      <c r="E849" s="16" t="s">
        <v>35</v>
      </c>
    </row>
    <row r="850" spans="1:5">
      <c r="A850" s="16" t="s">
        <v>35</v>
      </c>
      <c r="B850" s="16" t="s">
        <v>35</v>
      </c>
      <c r="C850" s="16" t="s">
        <v>35</v>
      </c>
      <c r="D850" s="16" t="s">
        <v>35</v>
      </c>
      <c r="E850" s="16" t="s">
        <v>35</v>
      </c>
    </row>
    <row r="851" spans="1:5">
      <c r="A851" s="16" t="s">
        <v>35</v>
      </c>
      <c r="B851" s="16" t="s">
        <v>35</v>
      </c>
      <c r="C851" s="16" t="s">
        <v>35</v>
      </c>
      <c r="D851" s="16" t="s">
        <v>35</v>
      </c>
      <c r="E851" s="16" t="s">
        <v>35</v>
      </c>
    </row>
    <row r="852" spans="1:5">
      <c r="A852" s="16" t="s">
        <v>35</v>
      </c>
      <c r="B852" s="16" t="s">
        <v>35</v>
      </c>
      <c r="C852" s="16" t="s">
        <v>35</v>
      </c>
      <c r="D852" s="16" t="s">
        <v>35</v>
      </c>
      <c r="E852" s="16" t="s">
        <v>35</v>
      </c>
    </row>
    <row r="853" spans="1:5">
      <c r="A853" s="16" t="s">
        <v>35</v>
      </c>
      <c r="B853" s="16" t="s">
        <v>35</v>
      </c>
      <c r="C853" s="16" t="s">
        <v>35</v>
      </c>
      <c r="D853" s="16" t="s">
        <v>35</v>
      </c>
      <c r="E853" s="16" t="s">
        <v>35</v>
      </c>
    </row>
    <row r="854" spans="1:5">
      <c r="A854" s="16" t="s">
        <v>35</v>
      </c>
      <c r="B854" s="16" t="s">
        <v>35</v>
      </c>
      <c r="C854" s="16" t="s">
        <v>35</v>
      </c>
      <c r="D854" s="16" t="s">
        <v>35</v>
      </c>
      <c r="E854" s="16" t="s">
        <v>35</v>
      </c>
    </row>
    <row r="855" spans="1:5">
      <c r="A855" s="16" t="s">
        <v>35</v>
      </c>
      <c r="B855" s="16" t="s">
        <v>35</v>
      </c>
      <c r="C855" s="16" t="s">
        <v>35</v>
      </c>
      <c r="D855" s="16" t="s">
        <v>35</v>
      </c>
      <c r="E855" s="16" t="s">
        <v>35</v>
      </c>
    </row>
    <row r="856" spans="1:5">
      <c r="A856" s="16" t="s">
        <v>35</v>
      </c>
      <c r="B856" s="16" t="s">
        <v>35</v>
      </c>
      <c r="C856" s="16" t="s">
        <v>35</v>
      </c>
      <c r="D856" s="16" t="s">
        <v>35</v>
      </c>
      <c r="E856" s="16" t="s">
        <v>35</v>
      </c>
    </row>
    <row r="857" spans="1:5">
      <c r="A857" s="16" t="s">
        <v>35</v>
      </c>
      <c r="B857" s="16" t="s">
        <v>35</v>
      </c>
      <c r="C857" s="16" t="s">
        <v>35</v>
      </c>
      <c r="D857" s="16" t="s">
        <v>35</v>
      </c>
      <c r="E857" s="16" t="s">
        <v>35</v>
      </c>
    </row>
    <row r="858" spans="1:5">
      <c r="A858" s="16" t="s">
        <v>35</v>
      </c>
      <c r="B858" s="16" t="s">
        <v>35</v>
      </c>
      <c r="C858" s="16" t="s">
        <v>35</v>
      </c>
      <c r="D858" s="16" t="s">
        <v>35</v>
      </c>
      <c r="E858" s="16" t="s">
        <v>35</v>
      </c>
    </row>
    <row r="859" spans="1:5">
      <c r="A859" s="16" t="s">
        <v>35</v>
      </c>
      <c r="B859" s="16" t="s">
        <v>35</v>
      </c>
      <c r="C859" s="16" t="s">
        <v>35</v>
      </c>
      <c r="D859" s="16" t="s">
        <v>35</v>
      </c>
      <c r="E859" s="16" t="s">
        <v>35</v>
      </c>
    </row>
    <row r="860" spans="1:5">
      <c r="A860" s="16" t="s">
        <v>35</v>
      </c>
      <c r="B860" s="16" t="s">
        <v>35</v>
      </c>
      <c r="C860" s="16" t="s">
        <v>35</v>
      </c>
      <c r="D860" s="16" t="s">
        <v>35</v>
      </c>
      <c r="E860" s="16" t="s">
        <v>35</v>
      </c>
    </row>
    <row r="861" spans="1:5">
      <c r="A861" s="16" t="s">
        <v>35</v>
      </c>
      <c r="B861" s="16" t="s">
        <v>35</v>
      </c>
      <c r="C861" s="16" t="s">
        <v>35</v>
      </c>
      <c r="D861" s="16" t="s">
        <v>35</v>
      </c>
      <c r="E861" s="16" t="s">
        <v>35</v>
      </c>
    </row>
    <row r="862" spans="1:5">
      <c r="A862" s="16" t="s">
        <v>35</v>
      </c>
      <c r="B862" s="16" t="s">
        <v>35</v>
      </c>
      <c r="C862" s="16" t="s">
        <v>35</v>
      </c>
      <c r="D862" s="16" t="s">
        <v>35</v>
      </c>
      <c r="E862" s="16" t="s">
        <v>35</v>
      </c>
    </row>
    <row r="863" spans="1:5">
      <c r="A863" s="16" t="s">
        <v>35</v>
      </c>
      <c r="B863" s="16" t="s">
        <v>35</v>
      </c>
      <c r="C863" s="16" t="s">
        <v>35</v>
      </c>
      <c r="D863" s="16" t="s">
        <v>35</v>
      </c>
      <c r="E863" s="16" t="s">
        <v>35</v>
      </c>
    </row>
    <row r="864" spans="1:5">
      <c r="A864" s="16" t="s">
        <v>35</v>
      </c>
      <c r="B864" s="16" t="s">
        <v>35</v>
      </c>
      <c r="C864" s="16" t="s">
        <v>35</v>
      </c>
      <c r="D864" s="16" t="s">
        <v>35</v>
      </c>
      <c r="E864" s="16" t="s">
        <v>35</v>
      </c>
    </row>
    <row r="865" spans="1:5">
      <c r="A865" s="16" t="s">
        <v>35</v>
      </c>
      <c r="B865" s="16" t="s">
        <v>35</v>
      </c>
      <c r="C865" s="16" t="s">
        <v>35</v>
      </c>
      <c r="D865" s="16" t="s">
        <v>35</v>
      </c>
      <c r="E865" s="16" t="s">
        <v>35</v>
      </c>
    </row>
    <row r="866" spans="1:5">
      <c r="A866" s="16" t="s">
        <v>35</v>
      </c>
      <c r="B866" s="16" t="s">
        <v>35</v>
      </c>
      <c r="C866" s="16" t="s">
        <v>35</v>
      </c>
      <c r="D866" s="16" t="s">
        <v>35</v>
      </c>
      <c r="E866" s="16" t="s">
        <v>35</v>
      </c>
    </row>
    <row r="867" spans="1:5">
      <c r="A867" s="16" t="s">
        <v>35</v>
      </c>
      <c r="B867" s="16" t="s">
        <v>35</v>
      </c>
      <c r="C867" s="16" t="s">
        <v>35</v>
      </c>
      <c r="D867" s="16" t="s">
        <v>35</v>
      </c>
      <c r="E867" s="16" t="s">
        <v>35</v>
      </c>
    </row>
    <row r="868" spans="1:5">
      <c r="A868" s="16" t="s">
        <v>35</v>
      </c>
      <c r="B868" s="16" t="s">
        <v>35</v>
      </c>
      <c r="C868" s="16" t="s">
        <v>35</v>
      </c>
      <c r="D868" s="16" t="s">
        <v>35</v>
      </c>
      <c r="E868" s="16" t="s">
        <v>35</v>
      </c>
    </row>
    <row r="869" spans="1:5">
      <c r="A869" s="16" t="s">
        <v>35</v>
      </c>
      <c r="B869" s="16" t="s">
        <v>35</v>
      </c>
      <c r="C869" s="16" t="s">
        <v>35</v>
      </c>
      <c r="D869" s="16" t="s">
        <v>35</v>
      </c>
      <c r="E869" s="16" t="s">
        <v>35</v>
      </c>
    </row>
    <row r="870" spans="1:5">
      <c r="A870" s="16" t="s">
        <v>35</v>
      </c>
      <c r="B870" s="16" t="s">
        <v>35</v>
      </c>
      <c r="C870" s="16" t="s">
        <v>35</v>
      </c>
      <c r="D870" s="16" t="s">
        <v>35</v>
      </c>
      <c r="E870" s="16" t="s">
        <v>35</v>
      </c>
    </row>
    <row r="871" spans="1:5">
      <c r="A871" s="16" t="s">
        <v>35</v>
      </c>
      <c r="B871" s="16" t="s">
        <v>35</v>
      </c>
      <c r="C871" s="16" t="s">
        <v>35</v>
      </c>
      <c r="D871" s="16" t="s">
        <v>35</v>
      </c>
      <c r="E871" s="16" t="s">
        <v>35</v>
      </c>
    </row>
    <row r="872" spans="1:5">
      <c r="A872" s="16" t="s">
        <v>35</v>
      </c>
      <c r="B872" s="16" t="s">
        <v>35</v>
      </c>
      <c r="C872" s="16" t="s">
        <v>35</v>
      </c>
      <c r="D872" s="16" t="s">
        <v>35</v>
      </c>
      <c r="E872" s="16" t="s">
        <v>35</v>
      </c>
    </row>
    <row r="873" spans="1:5">
      <c r="A873" s="16" t="s">
        <v>35</v>
      </c>
      <c r="B873" s="16" t="s">
        <v>35</v>
      </c>
      <c r="C873" s="16" t="s">
        <v>35</v>
      </c>
      <c r="D873" s="16" t="s">
        <v>35</v>
      </c>
      <c r="E873" s="16" t="s">
        <v>35</v>
      </c>
    </row>
    <row r="874" spans="1:5">
      <c r="A874" s="16" t="s">
        <v>35</v>
      </c>
      <c r="B874" s="16" t="s">
        <v>35</v>
      </c>
      <c r="C874" s="16" t="s">
        <v>35</v>
      </c>
      <c r="D874" s="16" t="s">
        <v>35</v>
      </c>
      <c r="E874" s="16" t="s">
        <v>35</v>
      </c>
    </row>
    <row r="875" spans="1:5">
      <c r="A875" s="16" t="s">
        <v>35</v>
      </c>
      <c r="B875" s="16" t="s">
        <v>35</v>
      </c>
      <c r="C875" s="16" t="s">
        <v>35</v>
      </c>
      <c r="D875" s="16" t="s">
        <v>35</v>
      </c>
      <c r="E875" s="16" t="s">
        <v>35</v>
      </c>
    </row>
    <row r="876" spans="1:5">
      <c r="A876" s="16" t="s">
        <v>35</v>
      </c>
      <c r="B876" s="16" t="s">
        <v>35</v>
      </c>
      <c r="C876" s="16" t="s">
        <v>35</v>
      </c>
      <c r="D876" s="16" t="s">
        <v>35</v>
      </c>
      <c r="E876" s="16" t="s">
        <v>35</v>
      </c>
    </row>
    <row r="877" spans="1:5">
      <c r="A877" s="16" t="s">
        <v>35</v>
      </c>
      <c r="B877" s="16" t="s">
        <v>35</v>
      </c>
      <c r="C877" s="16" t="s">
        <v>35</v>
      </c>
      <c r="D877" s="16" t="s">
        <v>35</v>
      </c>
      <c r="E877" s="16" t="s">
        <v>35</v>
      </c>
    </row>
    <row r="878" spans="1:5">
      <c r="A878" s="16" t="s">
        <v>35</v>
      </c>
      <c r="B878" s="16" t="s">
        <v>35</v>
      </c>
      <c r="C878" s="16" t="s">
        <v>35</v>
      </c>
      <c r="D878" s="16" t="s">
        <v>35</v>
      </c>
      <c r="E878" s="16" t="s">
        <v>35</v>
      </c>
    </row>
    <row r="879" spans="1:5">
      <c r="A879" s="16" t="s">
        <v>35</v>
      </c>
      <c r="B879" s="16" t="s">
        <v>35</v>
      </c>
      <c r="C879" s="16" t="s">
        <v>35</v>
      </c>
      <c r="D879" s="16" t="s">
        <v>35</v>
      </c>
      <c r="E879" s="16" t="s">
        <v>35</v>
      </c>
    </row>
    <row r="880" spans="1:5">
      <c r="A880" s="16" t="s">
        <v>35</v>
      </c>
      <c r="B880" s="16" t="s">
        <v>35</v>
      </c>
      <c r="C880" s="16" t="s">
        <v>35</v>
      </c>
      <c r="D880" s="16" t="s">
        <v>35</v>
      </c>
      <c r="E880" s="16" t="s">
        <v>35</v>
      </c>
    </row>
    <row r="881" spans="1:5">
      <c r="A881" s="16" t="s">
        <v>35</v>
      </c>
      <c r="B881" s="16" t="s">
        <v>35</v>
      </c>
      <c r="C881" s="16" t="s">
        <v>35</v>
      </c>
      <c r="D881" s="16" t="s">
        <v>35</v>
      </c>
      <c r="E881" s="16" t="s">
        <v>35</v>
      </c>
    </row>
    <row r="882" spans="1:5">
      <c r="A882" s="16" t="s">
        <v>35</v>
      </c>
      <c r="B882" s="16" t="s">
        <v>35</v>
      </c>
      <c r="C882" s="16" t="s">
        <v>35</v>
      </c>
      <c r="D882" s="16" t="s">
        <v>35</v>
      </c>
      <c r="E882" s="16" t="s">
        <v>35</v>
      </c>
    </row>
    <row r="883" spans="1:5">
      <c r="A883" s="16" t="s">
        <v>35</v>
      </c>
      <c r="B883" s="16" t="s">
        <v>35</v>
      </c>
      <c r="C883" s="16" t="s">
        <v>35</v>
      </c>
      <c r="D883" s="16" t="s">
        <v>35</v>
      </c>
      <c r="E883" s="16" t="s">
        <v>35</v>
      </c>
    </row>
    <row r="884" spans="1:5">
      <c r="A884" s="16" t="s">
        <v>35</v>
      </c>
      <c r="B884" s="16" t="s">
        <v>35</v>
      </c>
      <c r="C884" s="16" t="s">
        <v>35</v>
      </c>
      <c r="D884" s="16" t="s">
        <v>35</v>
      </c>
      <c r="E884" s="16" t="s">
        <v>35</v>
      </c>
    </row>
    <row r="885" spans="1:5">
      <c r="A885" s="16" t="s">
        <v>35</v>
      </c>
      <c r="B885" s="16" t="s">
        <v>35</v>
      </c>
      <c r="C885" s="16" t="s">
        <v>35</v>
      </c>
      <c r="D885" s="16" t="s">
        <v>35</v>
      </c>
      <c r="E885" s="16" t="s">
        <v>35</v>
      </c>
    </row>
    <row r="886" spans="1:5">
      <c r="A886" s="16" t="s">
        <v>35</v>
      </c>
      <c r="B886" s="16" t="s">
        <v>35</v>
      </c>
      <c r="C886" s="16" t="s">
        <v>35</v>
      </c>
      <c r="D886" s="16" t="s">
        <v>35</v>
      </c>
      <c r="E886" s="16" t="s">
        <v>35</v>
      </c>
    </row>
    <row r="887" spans="1:5">
      <c r="A887" s="16" t="s">
        <v>35</v>
      </c>
      <c r="B887" s="16" t="s">
        <v>35</v>
      </c>
      <c r="C887" s="16" t="s">
        <v>35</v>
      </c>
      <c r="D887" s="16" t="s">
        <v>35</v>
      </c>
      <c r="E887" s="16" t="s">
        <v>35</v>
      </c>
    </row>
    <row r="888" spans="1:5">
      <c r="A888" s="16" t="s">
        <v>35</v>
      </c>
      <c r="B888" s="16" t="s">
        <v>35</v>
      </c>
      <c r="C888" s="16" t="s">
        <v>35</v>
      </c>
      <c r="D888" s="16" t="s">
        <v>35</v>
      </c>
      <c r="E888" s="16" t="s">
        <v>35</v>
      </c>
    </row>
    <row r="889" spans="1:5">
      <c r="A889" s="16" t="s">
        <v>35</v>
      </c>
      <c r="B889" s="16" t="s">
        <v>35</v>
      </c>
      <c r="C889" s="16" t="s">
        <v>35</v>
      </c>
      <c r="D889" s="16" t="s">
        <v>35</v>
      </c>
      <c r="E889" s="16" t="s">
        <v>35</v>
      </c>
    </row>
    <row r="890" spans="1:5">
      <c r="A890" s="16" t="s">
        <v>35</v>
      </c>
      <c r="B890" s="16" t="s">
        <v>35</v>
      </c>
      <c r="C890" s="16" t="s">
        <v>35</v>
      </c>
      <c r="D890" s="16" t="s">
        <v>35</v>
      </c>
      <c r="E890" s="16" t="s">
        <v>35</v>
      </c>
    </row>
    <row r="891" spans="1:5">
      <c r="A891" s="16" t="s">
        <v>35</v>
      </c>
      <c r="B891" s="16" t="s">
        <v>35</v>
      </c>
      <c r="C891" s="16" t="s">
        <v>35</v>
      </c>
      <c r="D891" s="16" t="s">
        <v>35</v>
      </c>
      <c r="E891" s="16" t="s">
        <v>35</v>
      </c>
    </row>
    <row r="892" spans="1:5">
      <c r="A892" s="16" t="s">
        <v>35</v>
      </c>
      <c r="B892" s="16" t="s">
        <v>35</v>
      </c>
      <c r="C892" s="16" t="s">
        <v>35</v>
      </c>
      <c r="D892" s="16" t="s">
        <v>35</v>
      </c>
      <c r="E892" s="16" t="s">
        <v>35</v>
      </c>
    </row>
    <row r="893" spans="1:5">
      <c r="A893" s="16" t="s">
        <v>35</v>
      </c>
      <c r="B893" s="16" t="s">
        <v>35</v>
      </c>
      <c r="C893" s="16" t="s">
        <v>35</v>
      </c>
      <c r="D893" s="16" t="s">
        <v>35</v>
      </c>
      <c r="E893" s="16" t="s">
        <v>35</v>
      </c>
    </row>
    <row r="894" spans="1:5">
      <c r="A894" s="16" t="s">
        <v>35</v>
      </c>
      <c r="B894" s="16" t="s">
        <v>35</v>
      </c>
      <c r="C894" s="16" t="s">
        <v>35</v>
      </c>
      <c r="D894" s="16" t="s">
        <v>35</v>
      </c>
      <c r="E894" s="16" t="s">
        <v>35</v>
      </c>
    </row>
    <row r="895" spans="1:5">
      <c r="A895" s="16" t="s">
        <v>35</v>
      </c>
      <c r="B895" s="16" t="s">
        <v>35</v>
      </c>
      <c r="C895" s="16" t="s">
        <v>35</v>
      </c>
      <c r="D895" s="16" t="s">
        <v>35</v>
      </c>
      <c r="E895" s="16" t="s">
        <v>35</v>
      </c>
    </row>
    <row r="896" spans="1:5">
      <c r="A896" s="16" t="s">
        <v>35</v>
      </c>
      <c r="B896" s="16" t="s">
        <v>35</v>
      </c>
      <c r="C896" s="16" t="s">
        <v>35</v>
      </c>
      <c r="D896" s="16" t="s">
        <v>35</v>
      </c>
      <c r="E896" s="16" t="s">
        <v>35</v>
      </c>
    </row>
    <row r="897" spans="1:5">
      <c r="A897" s="16" t="s">
        <v>35</v>
      </c>
      <c r="B897" s="16" t="s">
        <v>35</v>
      </c>
      <c r="C897" s="16" t="s">
        <v>35</v>
      </c>
      <c r="D897" s="16" t="s">
        <v>35</v>
      </c>
      <c r="E897" s="16" t="s">
        <v>35</v>
      </c>
    </row>
    <row r="898" spans="1:5">
      <c r="A898" s="16" t="s">
        <v>35</v>
      </c>
      <c r="B898" s="16" t="s">
        <v>35</v>
      </c>
      <c r="C898" s="16" t="s">
        <v>35</v>
      </c>
      <c r="D898" s="16" t="s">
        <v>35</v>
      </c>
      <c r="E898" s="16" t="s">
        <v>35</v>
      </c>
    </row>
    <row r="899" spans="1:5">
      <c r="A899" s="16" t="s">
        <v>35</v>
      </c>
      <c r="B899" s="16" t="s">
        <v>35</v>
      </c>
      <c r="C899" s="16" t="s">
        <v>35</v>
      </c>
      <c r="D899" s="16" t="s">
        <v>35</v>
      </c>
      <c r="E899" s="16" t="s">
        <v>35</v>
      </c>
    </row>
    <row r="900" spans="1:5">
      <c r="A900" s="16" t="s">
        <v>35</v>
      </c>
      <c r="B900" s="16" t="s">
        <v>35</v>
      </c>
      <c r="C900" s="16" t="s">
        <v>35</v>
      </c>
      <c r="D900" s="16" t="s">
        <v>35</v>
      </c>
      <c r="E900" s="16" t="s">
        <v>35</v>
      </c>
    </row>
    <row r="901" spans="1:5">
      <c r="A901" s="16" t="s">
        <v>35</v>
      </c>
      <c r="B901" s="16" t="s">
        <v>35</v>
      </c>
      <c r="C901" s="16" t="s">
        <v>35</v>
      </c>
      <c r="D901" s="16" t="s">
        <v>35</v>
      </c>
      <c r="E901" s="16" t="s">
        <v>35</v>
      </c>
    </row>
    <row r="902" spans="1:5">
      <c r="A902" s="16" t="s">
        <v>35</v>
      </c>
      <c r="B902" s="16" t="s">
        <v>35</v>
      </c>
      <c r="C902" s="16" t="s">
        <v>35</v>
      </c>
      <c r="D902" s="16" t="s">
        <v>35</v>
      </c>
      <c r="E902" s="16" t="s">
        <v>35</v>
      </c>
    </row>
    <row r="903" spans="1:5">
      <c r="A903" s="16" t="s">
        <v>35</v>
      </c>
      <c r="B903" s="16" t="s">
        <v>35</v>
      </c>
      <c r="C903" s="16" t="s">
        <v>35</v>
      </c>
      <c r="D903" s="16" t="s">
        <v>35</v>
      </c>
      <c r="E903" s="16" t="s">
        <v>35</v>
      </c>
    </row>
    <row r="904" spans="1:5">
      <c r="A904" s="16" t="s">
        <v>35</v>
      </c>
      <c r="B904" s="16" t="s">
        <v>35</v>
      </c>
      <c r="C904" s="16" t="s">
        <v>35</v>
      </c>
      <c r="D904" s="16" t="s">
        <v>35</v>
      </c>
      <c r="E904" s="16" t="s">
        <v>35</v>
      </c>
    </row>
    <row r="905" spans="1:5">
      <c r="A905" s="16" t="s">
        <v>35</v>
      </c>
      <c r="B905" s="16" t="s">
        <v>35</v>
      </c>
      <c r="C905" s="16" t="s">
        <v>35</v>
      </c>
      <c r="D905" s="16" t="s">
        <v>35</v>
      </c>
      <c r="E905" s="16" t="s">
        <v>35</v>
      </c>
    </row>
    <row r="906" spans="1:5">
      <c r="A906" s="16" t="s">
        <v>35</v>
      </c>
      <c r="B906" s="16" t="s">
        <v>35</v>
      </c>
      <c r="C906" s="16" t="s">
        <v>35</v>
      </c>
      <c r="D906" s="16" t="s">
        <v>35</v>
      </c>
      <c r="E906" s="16" t="s">
        <v>35</v>
      </c>
    </row>
    <row r="907" spans="1:5">
      <c r="A907" s="16" t="s">
        <v>35</v>
      </c>
      <c r="B907" s="16" t="s">
        <v>35</v>
      </c>
      <c r="C907" s="16" t="s">
        <v>35</v>
      </c>
      <c r="D907" s="16" t="s">
        <v>35</v>
      </c>
      <c r="E907" s="16" t="s">
        <v>35</v>
      </c>
    </row>
    <row r="908" spans="1:5">
      <c r="A908" s="16" t="s">
        <v>35</v>
      </c>
      <c r="B908" s="16" t="s">
        <v>35</v>
      </c>
      <c r="C908" s="16" t="s">
        <v>35</v>
      </c>
      <c r="D908" s="16" t="s">
        <v>35</v>
      </c>
      <c r="E908" s="16" t="s">
        <v>35</v>
      </c>
    </row>
    <row r="909" spans="1:5">
      <c r="A909" s="16" t="s">
        <v>35</v>
      </c>
      <c r="B909" s="16" t="s">
        <v>35</v>
      </c>
      <c r="C909" s="16" t="s">
        <v>35</v>
      </c>
      <c r="D909" s="16" t="s">
        <v>35</v>
      </c>
      <c r="E909" s="16" t="s">
        <v>35</v>
      </c>
    </row>
    <row r="910" spans="1:5">
      <c r="A910" s="16" t="s">
        <v>35</v>
      </c>
      <c r="B910" s="16" t="s">
        <v>35</v>
      </c>
      <c r="C910" s="16" t="s">
        <v>35</v>
      </c>
      <c r="D910" s="16" t="s">
        <v>35</v>
      </c>
      <c r="E910" s="16" t="s">
        <v>35</v>
      </c>
    </row>
    <row r="911" spans="1:5">
      <c r="A911" s="16" t="s">
        <v>35</v>
      </c>
      <c r="B911" s="16" t="s">
        <v>35</v>
      </c>
      <c r="C911" s="16" t="s">
        <v>35</v>
      </c>
      <c r="D911" s="16" t="s">
        <v>35</v>
      </c>
      <c r="E911" s="16" t="s">
        <v>35</v>
      </c>
    </row>
    <row r="912" spans="1:5">
      <c r="A912" s="16" t="s">
        <v>35</v>
      </c>
      <c r="B912" s="16" t="s">
        <v>35</v>
      </c>
      <c r="C912" s="16" t="s">
        <v>35</v>
      </c>
      <c r="D912" s="16" t="s">
        <v>35</v>
      </c>
      <c r="E912" s="16" t="s">
        <v>35</v>
      </c>
    </row>
    <row r="913" spans="1:5">
      <c r="A913" s="16" t="s">
        <v>35</v>
      </c>
      <c r="B913" s="16" t="s">
        <v>35</v>
      </c>
      <c r="C913" s="16" t="s">
        <v>35</v>
      </c>
      <c r="D913" s="16" t="s">
        <v>35</v>
      </c>
      <c r="E913" s="16" t="s">
        <v>35</v>
      </c>
    </row>
    <row r="914" spans="1:5">
      <c r="A914" s="16" t="s">
        <v>35</v>
      </c>
      <c r="B914" s="16" t="s">
        <v>35</v>
      </c>
      <c r="C914" s="16" t="s">
        <v>35</v>
      </c>
      <c r="D914" s="16" t="s">
        <v>35</v>
      </c>
      <c r="E914" s="16" t="s">
        <v>35</v>
      </c>
    </row>
    <row r="915" spans="1:5">
      <c r="A915" s="16" t="s">
        <v>35</v>
      </c>
      <c r="B915" s="16" t="s">
        <v>35</v>
      </c>
      <c r="C915" s="16" t="s">
        <v>35</v>
      </c>
      <c r="D915" s="16" t="s">
        <v>35</v>
      </c>
      <c r="E915" s="16" t="s">
        <v>35</v>
      </c>
    </row>
    <row r="916" spans="1:5">
      <c r="A916" s="16" t="s">
        <v>35</v>
      </c>
      <c r="B916" s="16" t="s">
        <v>35</v>
      </c>
      <c r="C916" s="16" t="s">
        <v>35</v>
      </c>
      <c r="D916" s="16" t="s">
        <v>35</v>
      </c>
      <c r="E916" s="16" t="s">
        <v>35</v>
      </c>
    </row>
    <row r="917" spans="1:5">
      <c r="A917" s="16" t="s">
        <v>35</v>
      </c>
      <c r="B917" s="16" t="s">
        <v>35</v>
      </c>
      <c r="C917" s="16" t="s">
        <v>35</v>
      </c>
      <c r="D917" s="16" t="s">
        <v>35</v>
      </c>
      <c r="E917" s="16" t="s">
        <v>35</v>
      </c>
    </row>
    <row r="918" spans="1:5">
      <c r="A918" s="16" t="s">
        <v>35</v>
      </c>
      <c r="B918" s="16" t="s">
        <v>35</v>
      </c>
      <c r="C918" s="16" t="s">
        <v>35</v>
      </c>
      <c r="D918" s="16" t="s">
        <v>35</v>
      </c>
      <c r="E918" s="16" t="s">
        <v>35</v>
      </c>
    </row>
    <row r="919" spans="1:5">
      <c r="A919" s="16" t="s">
        <v>35</v>
      </c>
      <c r="B919" s="16" t="s">
        <v>35</v>
      </c>
      <c r="C919" s="16" t="s">
        <v>35</v>
      </c>
      <c r="D919" s="16" t="s">
        <v>35</v>
      </c>
      <c r="E919" s="16" t="s">
        <v>35</v>
      </c>
    </row>
    <row r="920" spans="1:5">
      <c r="A920" s="16" t="s">
        <v>35</v>
      </c>
      <c r="B920" s="16" t="s">
        <v>35</v>
      </c>
      <c r="C920" s="16" t="s">
        <v>35</v>
      </c>
      <c r="D920" s="16" t="s">
        <v>35</v>
      </c>
      <c r="E920" s="16" t="s">
        <v>35</v>
      </c>
    </row>
    <row r="921" spans="1:5">
      <c r="A921" s="16" t="s">
        <v>35</v>
      </c>
      <c r="B921" s="16" t="s">
        <v>35</v>
      </c>
      <c r="C921" s="16" t="s">
        <v>35</v>
      </c>
      <c r="D921" s="16" t="s">
        <v>35</v>
      </c>
      <c r="E921" s="16" t="s">
        <v>35</v>
      </c>
    </row>
    <row r="922" spans="1:5">
      <c r="A922" s="16" t="s">
        <v>35</v>
      </c>
      <c r="B922" s="16" t="s">
        <v>35</v>
      </c>
      <c r="C922" s="16" t="s">
        <v>35</v>
      </c>
      <c r="D922" s="16" t="s">
        <v>35</v>
      </c>
      <c r="E922" s="16" t="s">
        <v>35</v>
      </c>
    </row>
    <row r="923" spans="1:5">
      <c r="A923" s="16" t="s">
        <v>35</v>
      </c>
      <c r="B923" s="16" t="s">
        <v>35</v>
      </c>
      <c r="C923" s="16" t="s">
        <v>35</v>
      </c>
      <c r="D923" s="16" t="s">
        <v>35</v>
      </c>
      <c r="E923" s="16" t="s">
        <v>35</v>
      </c>
    </row>
    <row r="924" spans="1:5">
      <c r="A924" s="16" t="s">
        <v>35</v>
      </c>
      <c r="B924" s="16" t="s">
        <v>35</v>
      </c>
      <c r="C924" s="16" t="s">
        <v>35</v>
      </c>
      <c r="D924" s="16" t="s">
        <v>35</v>
      </c>
      <c r="E924" s="16" t="s">
        <v>35</v>
      </c>
    </row>
    <row r="925" spans="1:5">
      <c r="A925" s="16" t="s">
        <v>35</v>
      </c>
      <c r="B925" s="16" t="s">
        <v>35</v>
      </c>
      <c r="C925" s="16" t="s">
        <v>35</v>
      </c>
      <c r="D925" s="16" t="s">
        <v>35</v>
      </c>
      <c r="E925" s="16" t="s">
        <v>35</v>
      </c>
    </row>
    <row r="926" spans="1:5">
      <c r="A926" s="16" t="s">
        <v>35</v>
      </c>
      <c r="B926" s="16" t="s">
        <v>35</v>
      </c>
      <c r="C926" s="16" t="s">
        <v>35</v>
      </c>
      <c r="D926" s="16" t="s">
        <v>35</v>
      </c>
      <c r="E926" s="16" t="s">
        <v>35</v>
      </c>
    </row>
    <row r="927" spans="1:5">
      <c r="A927" s="16" t="s">
        <v>35</v>
      </c>
      <c r="B927" s="16" t="s">
        <v>35</v>
      </c>
      <c r="C927" s="16" t="s">
        <v>35</v>
      </c>
      <c r="D927" s="16" t="s">
        <v>35</v>
      </c>
      <c r="E927" s="16" t="s">
        <v>35</v>
      </c>
    </row>
    <row r="928" spans="1:5">
      <c r="A928" s="16" t="s">
        <v>35</v>
      </c>
      <c r="B928" s="16" t="s">
        <v>35</v>
      </c>
      <c r="C928" s="16" t="s">
        <v>35</v>
      </c>
      <c r="D928" s="16" t="s">
        <v>35</v>
      </c>
      <c r="E928" s="16" t="s">
        <v>35</v>
      </c>
    </row>
    <row r="929" spans="1:5">
      <c r="A929" s="16" t="s">
        <v>35</v>
      </c>
      <c r="B929" s="16" t="s">
        <v>35</v>
      </c>
      <c r="C929" s="16" t="s">
        <v>35</v>
      </c>
      <c r="D929" s="16" t="s">
        <v>35</v>
      </c>
      <c r="E929" s="16" t="s">
        <v>35</v>
      </c>
    </row>
    <row r="930" spans="1:5">
      <c r="A930" s="16" t="s">
        <v>35</v>
      </c>
      <c r="B930" s="16" t="s">
        <v>35</v>
      </c>
      <c r="C930" s="16" t="s">
        <v>35</v>
      </c>
      <c r="D930" s="16" t="s">
        <v>35</v>
      </c>
      <c r="E930" s="16" t="s">
        <v>35</v>
      </c>
    </row>
    <row r="931" spans="1:5">
      <c r="A931" s="16" t="s">
        <v>35</v>
      </c>
      <c r="B931" s="16" t="s">
        <v>35</v>
      </c>
      <c r="C931" s="16" t="s">
        <v>35</v>
      </c>
      <c r="D931" s="16" t="s">
        <v>35</v>
      </c>
      <c r="E931" s="16" t="s">
        <v>35</v>
      </c>
    </row>
    <row r="932" spans="1:5">
      <c r="A932" s="16" t="s">
        <v>35</v>
      </c>
      <c r="B932" s="16" t="s">
        <v>35</v>
      </c>
      <c r="C932" s="16" t="s">
        <v>35</v>
      </c>
      <c r="D932" s="16" t="s">
        <v>35</v>
      </c>
      <c r="E932" s="16" t="s">
        <v>35</v>
      </c>
    </row>
    <row r="933" spans="1:5">
      <c r="A933" s="16" t="s">
        <v>35</v>
      </c>
      <c r="B933" s="16" t="s">
        <v>35</v>
      </c>
      <c r="C933" s="16" t="s">
        <v>35</v>
      </c>
      <c r="D933" s="16" t="s">
        <v>35</v>
      </c>
      <c r="E933" s="16" t="s">
        <v>35</v>
      </c>
    </row>
    <row r="934" spans="1:5">
      <c r="A934" s="16" t="s">
        <v>35</v>
      </c>
      <c r="B934" s="16" t="s">
        <v>35</v>
      </c>
      <c r="C934" s="16" t="s">
        <v>35</v>
      </c>
      <c r="D934" s="16" t="s">
        <v>35</v>
      </c>
      <c r="E934" s="16" t="s">
        <v>35</v>
      </c>
    </row>
    <row r="935" spans="1:5">
      <c r="A935" s="16" t="s">
        <v>35</v>
      </c>
      <c r="B935" s="16" t="s">
        <v>35</v>
      </c>
      <c r="C935" s="16" t="s">
        <v>35</v>
      </c>
      <c r="D935" s="16" t="s">
        <v>35</v>
      </c>
      <c r="E935" s="16" t="s">
        <v>35</v>
      </c>
    </row>
    <row r="936" spans="1:5">
      <c r="A936" s="16" t="s">
        <v>35</v>
      </c>
      <c r="B936" s="16" t="s">
        <v>35</v>
      </c>
      <c r="C936" s="16" t="s">
        <v>35</v>
      </c>
      <c r="D936" s="16" t="s">
        <v>35</v>
      </c>
      <c r="E936" s="16" t="s">
        <v>35</v>
      </c>
    </row>
    <row r="937" spans="1:5">
      <c r="A937" s="16" t="s">
        <v>35</v>
      </c>
      <c r="B937" s="16" t="s">
        <v>35</v>
      </c>
      <c r="C937" s="16" t="s">
        <v>35</v>
      </c>
      <c r="D937" s="16" t="s">
        <v>35</v>
      </c>
      <c r="E937" s="16" t="s">
        <v>35</v>
      </c>
    </row>
    <row r="938" spans="1:5">
      <c r="A938" s="16" t="s">
        <v>35</v>
      </c>
      <c r="B938" s="16" t="s">
        <v>35</v>
      </c>
      <c r="C938" s="16" t="s">
        <v>35</v>
      </c>
      <c r="D938" s="16" t="s">
        <v>35</v>
      </c>
      <c r="E938" s="16" t="s">
        <v>35</v>
      </c>
    </row>
    <row r="939" spans="1:5">
      <c r="A939" s="16" t="s">
        <v>35</v>
      </c>
      <c r="B939" s="16" t="s">
        <v>35</v>
      </c>
      <c r="C939" s="16" t="s">
        <v>35</v>
      </c>
      <c r="D939" s="16" t="s">
        <v>35</v>
      </c>
      <c r="E939" s="16" t="s">
        <v>35</v>
      </c>
    </row>
    <row r="940" spans="1:5">
      <c r="A940" s="16" t="s">
        <v>35</v>
      </c>
      <c r="B940" s="16" t="s">
        <v>35</v>
      </c>
      <c r="C940" s="16" t="s">
        <v>35</v>
      </c>
      <c r="D940" s="16" t="s">
        <v>35</v>
      </c>
      <c r="E940" s="16" t="s">
        <v>35</v>
      </c>
    </row>
    <row r="941" spans="1:5">
      <c r="A941" s="16" t="s">
        <v>35</v>
      </c>
      <c r="B941" s="16" t="s">
        <v>35</v>
      </c>
      <c r="C941" s="16" t="s">
        <v>35</v>
      </c>
      <c r="D941" s="16" t="s">
        <v>35</v>
      </c>
      <c r="E941" s="16" t="s">
        <v>35</v>
      </c>
    </row>
    <row r="942" spans="1:5">
      <c r="A942" s="16" t="s">
        <v>35</v>
      </c>
      <c r="B942" s="16" t="s">
        <v>35</v>
      </c>
      <c r="C942" s="16" t="s">
        <v>35</v>
      </c>
      <c r="D942" s="16" t="s">
        <v>35</v>
      </c>
      <c r="E942" s="16" t="s">
        <v>35</v>
      </c>
    </row>
    <row r="943" spans="1:5">
      <c r="A943" s="16" t="s">
        <v>35</v>
      </c>
      <c r="B943" s="16" t="s">
        <v>35</v>
      </c>
      <c r="C943" s="16" t="s">
        <v>35</v>
      </c>
      <c r="D943" s="16" t="s">
        <v>35</v>
      </c>
      <c r="E943" s="16" t="s">
        <v>35</v>
      </c>
    </row>
    <row r="944" spans="1:5">
      <c r="A944" s="16" t="s">
        <v>35</v>
      </c>
      <c r="B944" s="16" t="s">
        <v>35</v>
      </c>
      <c r="C944" s="16" t="s">
        <v>35</v>
      </c>
      <c r="D944" s="16" t="s">
        <v>35</v>
      </c>
      <c r="E944" s="16" t="s">
        <v>35</v>
      </c>
    </row>
    <row r="945" spans="1:5">
      <c r="A945" s="16" t="s">
        <v>35</v>
      </c>
      <c r="B945" s="16" t="s">
        <v>35</v>
      </c>
      <c r="C945" s="16" t="s">
        <v>35</v>
      </c>
      <c r="D945" s="16" t="s">
        <v>35</v>
      </c>
      <c r="E945" s="16" t="s">
        <v>35</v>
      </c>
    </row>
    <row r="946" spans="1:5">
      <c r="A946" s="16" t="s">
        <v>35</v>
      </c>
      <c r="B946" s="16" t="s">
        <v>35</v>
      </c>
      <c r="C946" s="16" t="s">
        <v>35</v>
      </c>
      <c r="D946" s="16" t="s">
        <v>35</v>
      </c>
      <c r="E946" s="16" t="s">
        <v>35</v>
      </c>
    </row>
    <row r="947" spans="1:5">
      <c r="A947" s="16" t="s">
        <v>35</v>
      </c>
      <c r="B947" s="16" t="s">
        <v>35</v>
      </c>
      <c r="C947" s="16" t="s">
        <v>35</v>
      </c>
      <c r="D947" s="16" t="s">
        <v>35</v>
      </c>
      <c r="E947" s="16" t="s">
        <v>35</v>
      </c>
    </row>
    <row r="948" spans="1:5">
      <c r="A948" s="16" t="s">
        <v>35</v>
      </c>
      <c r="B948" s="16" t="s">
        <v>35</v>
      </c>
      <c r="C948" s="16" t="s">
        <v>35</v>
      </c>
      <c r="D948" s="16" t="s">
        <v>35</v>
      </c>
      <c r="E948" s="16" t="s">
        <v>35</v>
      </c>
    </row>
    <row r="949" spans="1:5">
      <c r="A949" s="16" t="s">
        <v>35</v>
      </c>
      <c r="B949" s="16" t="s">
        <v>35</v>
      </c>
      <c r="C949" s="16" t="s">
        <v>35</v>
      </c>
      <c r="D949" s="16" t="s">
        <v>35</v>
      </c>
      <c r="E949" s="16" t="s">
        <v>35</v>
      </c>
    </row>
    <row r="950" spans="1:5">
      <c r="A950" s="16" t="s">
        <v>35</v>
      </c>
      <c r="B950" s="16" t="s">
        <v>35</v>
      </c>
      <c r="C950" s="16" t="s">
        <v>35</v>
      </c>
      <c r="D950" s="16" t="s">
        <v>35</v>
      </c>
      <c r="E950" s="16" t="s">
        <v>35</v>
      </c>
    </row>
    <row r="951" spans="1:5">
      <c r="A951" s="16" t="s">
        <v>35</v>
      </c>
      <c r="B951" s="16" t="s">
        <v>35</v>
      </c>
      <c r="C951" s="16" t="s">
        <v>35</v>
      </c>
      <c r="D951" s="16" t="s">
        <v>35</v>
      </c>
      <c r="E951" s="16" t="s">
        <v>35</v>
      </c>
    </row>
    <row r="952" spans="1:5">
      <c r="A952" s="16" t="s">
        <v>35</v>
      </c>
      <c r="B952" s="16" t="s">
        <v>35</v>
      </c>
      <c r="C952" s="16" t="s">
        <v>35</v>
      </c>
      <c r="D952" s="16" t="s">
        <v>35</v>
      </c>
      <c r="E952" s="16" t="s">
        <v>35</v>
      </c>
    </row>
    <row r="953" spans="1:5">
      <c r="A953" s="16" t="s">
        <v>35</v>
      </c>
      <c r="B953" s="16" t="s">
        <v>35</v>
      </c>
      <c r="C953" s="16" t="s">
        <v>35</v>
      </c>
      <c r="D953" s="16" t="s">
        <v>35</v>
      </c>
      <c r="E953" s="16" t="s">
        <v>35</v>
      </c>
    </row>
    <row r="954" spans="1:5">
      <c r="A954" s="16" t="s">
        <v>35</v>
      </c>
      <c r="B954" s="16" t="s">
        <v>35</v>
      </c>
      <c r="C954" s="16" t="s">
        <v>35</v>
      </c>
      <c r="D954" s="16" t="s">
        <v>35</v>
      </c>
      <c r="E954" s="16" t="s">
        <v>35</v>
      </c>
    </row>
    <row r="955" spans="1:5">
      <c r="A955" s="16" t="s">
        <v>35</v>
      </c>
      <c r="B955" s="16" t="s">
        <v>35</v>
      </c>
      <c r="C955" s="16" t="s">
        <v>35</v>
      </c>
      <c r="D955" s="16" t="s">
        <v>35</v>
      </c>
      <c r="E955" s="16" t="s">
        <v>35</v>
      </c>
    </row>
    <row r="956" spans="1:5">
      <c r="A956" s="16" t="s">
        <v>35</v>
      </c>
      <c r="B956" s="16" t="s">
        <v>35</v>
      </c>
      <c r="C956" s="16" t="s">
        <v>35</v>
      </c>
      <c r="D956" s="16" t="s">
        <v>35</v>
      </c>
      <c r="E956" s="16" t="s">
        <v>35</v>
      </c>
    </row>
    <row r="957" spans="1:5">
      <c r="A957" s="16" t="s">
        <v>35</v>
      </c>
      <c r="B957" s="16" t="s">
        <v>35</v>
      </c>
      <c r="C957" s="16" t="s">
        <v>35</v>
      </c>
      <c r="D957" s="16" t="s">
        <v>35</v>
      </c>
      <c r="E957" s="16" t="s">
        <v>35</v>
      </c>
    </row>
    <row r="958" spans="1:5">
      <c r="A958" s="16" t="s">
        <v>35</v>
      </c>
      <c r="B958" s="16" t="s">
        <v>35</v>
      </c>
      <c r="C958" s="16" t="s">
        <v>35</v>
      </c>
      <c r="D958" s="16" t="s">
        <v>35</v>
      </c>
      <c r="E958" s="16" t="s">
        <v>35</v>
      </c>
    </row>
    <row r="959" spans="1:5">
      <c r="A959" s="16" t="s">
        <v>35</v>
      </c>
      <c r="B959" s="16" t="s">
        <v>35</v>
      </c>
      <c r="C959" s="16" t="s">
        <v>35</v>
      </c>
      <c r="D959" s="16" t="s">
        <v>35</v>
      </c>
      <c r="E959" s="16" t="s">
        <v>35</v>
      </c>
    </row>
    <row r="960" spans="1:5">
      <c r="A960" s="16" t="s">
        <v>35</v>
      </c>
      <c r="B960" s="16" t="s">
        <v>35</v>
      </c>
      <c r="C960" s="16" t="s">
        <v>35</v>
      </c>
      <c r="D960" s="16" t="s">
        <v>35</v>
      </c>
      <c r="E960" s="16" t="s">
        <v>35</v>
      </c>
    </row>
    <row r="961" spans="1:5">
      <c r="A961" s="16" t="s">
        <v>35</v>
      </c>
      <c r="B961" s="16" t="s">
        <v>35</v>
      </c>
      <c r="C961" s="16" t="s">
        <v>35</v>
      </c>
      <c r="D961" s="16" t="s">
        <v>35</v>
      </c>
      <c r="E961" s="16" t="s">
        <v>35</v>
      </c>
    </row>
    <row r="962" spans="1:5">
      <c r="A962" s="16" t="s">
        <v>35</v>
      </c>
      <c r="B962" s="16" t="s">
        <v>35</v>
      </c>
      <c r="C962" s="16" t="s">
        <v>35</v>
      </c>
      <c r="D962" s="16" t="s">
        <v>35</v>
      </c>
      <c r="E962" s="16" t="s">
        <v>35</v>
      </c>
    </row>
    <row r="963" spans="1:5">
      <c r="A963" s="16" t="s">
        <v>35</v>
      </c>
      <c r="B963" s="16" t="s">
        <v>35</v>
      </c>
      <c r="C963" s="16" t="s">
        <v>35</v>
      </c>
      <c r="D963" s="16" t="s">
        <v>35</v>
      </c>
      <c r="E963" s="16" t="s">
        <v>35</v>
      </c>
    </row>
    <row r="964" spans="1:5">
      <c r="A964" s="16" t="s">
        <v>35</v>
      </c>
      <c r="B964" s="16" t="s">
        <v>35</v>
      </c>
      <c r="C964" s="16" t="s">
        <v>35</v>
      </c>
      <c r="D964" s="16" t="s">
        <v>35</v>
      </c>
      <c r="E964" s="16" t="s">
        <v>35</v>
      </c>
    </row>
    <row r="965" spans="1:5">
      <c r="A965" s="16" t="s">
        <v>35</v>
      </c>
      <c r="B965" s="16" t="s">
        <v>35</v>
      </c>
      <c r="C965" s="16" t="s">
        <v>35</v>
      </c>
      <c r="D965" s="16" t="s">
        <v>35</v>
      </c>
      <c r="E965" s="16" t="s">
        <v>35</v>
      </c>
    </row>
    <row r="966" spans="1:5">
      <c r="A966" s="16" t="s">
        <v>35</v>
      </c>
      <c r="B966" s="16" t="s">
        <v>35</v>
      </c>
      <c r="C966" s="16" t="s">
        <v>35</v>
      </c>
      <c r="D966" s="16" t="s">
        <v>35</v>
      </c>
      <c r="E966" s="16" t="s">
        <v>35</v>
      </c>
    </row>
    <row r="967" spans="1:5">
      <c r="A967" s="16" t="s">
        <v>35</v>
      </c>
      <c r="B967" s="16" t="s">
        <v>35</v>
      </c>
      <c r="C967" s="16" t="s">
        <v>35</v>
      </c>
      <c r="D967" s="16" t="s">
        <v>35</v>
      </c>
      <c r="E967" s="16" t="s">
        <v>35</v>
      </c>
    </row>
    <row r="968" spans="1:5">
      <c r="A968" s="16" t="s">
        <v>35</v>
      </c>
      <c r="B968" s="16" t="s">
        <v>35</v>
      </c>
      <c r="C968" s="16" t="s">
        <v>35</v>
      </c>
      <c r="D968" s="16" t="s">
        <v>35</v>
      </c>
      <c r="E968" s="16" t="s">
        <v>35</v>
      </c>
    </row>
    <row r="969" spans="1:5">
      <c r="A969" s="16" t="s">
        <v>35</v>
      </c>
      <c r="B969" s="16" t="s">
        <v>35</v>
      </c>
      <c r="C969" s="16" t="s">
        <v>35</v>
      </c>
      <c r="D969" s="16" t="s">
        <v>35</v>
      </c>
      <c r="E969" s="16" t="s">
        <v>35</v>
      </c>
    </row>
    <row r="970" spans="1:5">
      <c r="A970" s="16" t="s">
        <v>35</v>
      </c>
      <c r="B970" s="16" t="s">
        <v>35</v>
      </c>
      <c r="C970" s="16" t="s">
        <v>35</v>
      </c>
      <c r="D970" s="16" t="s">
        <v>35</v>
      </c>
      <c r="E970" s="16" t="s">
        <v>35</v>
      </c>
    </row>
    <row r="971" spans="1:5">
      <c r="A971" s="16" t="s">
        <v>35</v>
      </c>
      <c r="B971" s="16" t="s">
        <v>35</v>
      </c>
      <c r="C971" s="16" t="s">
        <v>35</v>
      </c>
      <c r="D971" s="16" t="s">
        <v>35</v>
      </c>
      <c r="E971" s="16" t="s">
        <v>35</v>
      </c>
    </row>
    <row r="972" spans="1:5">
      <c r="A972" s="16" t="s">
        <v>35</v>
      </c>
      <c r="B972" s="16" t="s">
        <v>35</v>
      </c>
      <c r="C972" s="16" t="s">
        <v>35</v>
      </c>
      <c r="D972" s="16" t="s">
        <v>35</v>
      </c>
      <c r="E972" s="16" t="s">
        <v>35</v>
      </c>
    </row>
    <row r="973" spans="1:5">
      <c r="A973" s="16" t="s">
        <v>35</v>
      </c>
      <c r="B973" s="16" t="s">
        <v>35</v>
      </c>
      <c r="C973" s="16" t="s">
        <v>35</v>
      </c>
      <c r="D973" s="16" t="s">
        <v>35</v>
      </c>
      <c r="E973" s="16" t="s">
        <v>35</v>
      </c>
    </row>
    <row r="974" spans="1:5">
      <c r="A974" s="16" t="s">
        <v>35</v>
      </c>
      <c r="B974" s="16" t="s">
        <v>35</v>
      </c>
      <c r="C974" s="16" t="s">
        <v>35</v>
      </c>
      <c r="D974" s="16" t="s">
        <v>35</v>
      </c>
      <c r="E974" s="16" t="s">
        <v>35</v>
      </c>
    </row>
    <row r="975" spans="1:5">
      <c r="A975" s="16" t="s">
        <v>35</v>
      </c>
      <c r="B975" s="16" t="s">
        <v>35</v>
      </c>
      <c r="C975" s="16" t="s">
        <v>35</v>
      </c>
      <c r="D975" s="16" t="s">
        <v>35</v>
      </c>
      <c r="E975" s="16" t="s">
        <v>35</v>
      </c>
    </row>
    <row r="976" spans="1:5">
      <c r="A976" s="16" t="s">
        <v>35</v>
      </c>
      <c r="B976" s="16" t="s">
        <v>35</v>
      </c>
      <c r="C976" s="16" t="s">
        <v>35</v>
      </c>
      <c r="D976" s="16" t="s">
        <v>35</v>
      </c>
      <c r="E976" s="16" t="s">
        <v>35</v>
      </c>
    </row>
    <row r="977" spans="1:5">
      <c r="A977" s="16" t="s">
        <v>35</v>
      </c>
      <c r="B977" s="16" t="s">
        <v>35</v>
      </c>
      <c r="C977" s="16" t="s">
        <v>35</v>
      </c>
      <c r="D977" s="16" t="s">
        <v>35</v>
      </c>
      <c r="E977" s="16" t="s">
        <v>35</v>
      </c>
    </row>
    <row r="978" spans="1:5">
      <c r="A978" s="16" t="s">
        <v>35</v>
      </c>
      <c r="B978" s="16" t="s">
        <v>35</v>
      </c>
      <c r="C978" s="16" t="s">
        <v>35</v>
      </c>
      <c r="D978" s="16" t="s">
        <v>35</v>
      </c>
      <c r="E978" s="16" t="s">
        <v>35</v>
      </c>
    </row>
    <row r="979" spans="1:5">
      <c r="A979" s="16" t="s">
        <v>35</v>
      </c>
      <c r="B979" s="16" t="s">
        <v>35</v>
      </c>
      <c r="C979" s="16" t="s">
        <v>35</v>
      </c>
      <c r="D979" s="16" t="s">
        <v>35</v>
      </c>
      <c r="E979" s="16" t="s">
        <v>35</v>
      </c>
    </row>
    <row r="980" spans="1:5">
      <c r="A980" s="16" t="s">
        <v>35</v>
      </c>
      <c r="B980" s="16" t="s">
        <v>35</v>
      </c>
      <c r="C980" s="16" t="s">
        <v>35</v>
      </c>
      <c r="D980" s="16" t="s">
        <v>35</v>
      </c>
      <c r="E980" s="16" t="s">
        <v>35</v>
      </c>
    </row>
    <row r="981" spans="1:5">
      <c r="A981" s="16" t="s">
        <v>35</v>
      </c>
      <c r="B981" s="16" t="s">
        <v>35</v>
      </c>
      <c r="C981" s="16" t="s">
        <v>35</v>
      </c>
      <c r="D981" s="16" t="s">
        <v>35</v>
      </c>
      <c r="E981" s="16" t="s">
        <v>35</v>
      </c>
    </row>
    <row r="982" spans="1:5">
      <c r="A982" s="16" t="s">
        <v>35</v>
      </c>
      <c r="B982" s="16" t="s">
        <v>35</v>
      </c>
      <c r="C982" s="16" t="s">
        <v>35</v>
      </c>
      <c r="D982" s="16" t="s">
        <v>35</v>
      </c>
      <c r="E982" s="16" t="s">
        <v>35</v>
      </c>
    </row>
    <row r="983" spans="1:5">
      <c r="A983" s="16" t="s">
        <v>35</v>
      </c>
      <c r="B983" s="16" t="s">
        <v>35</v>
      </c>
      <c r="C983" s="16" t="s">
        <v>35</v>
      </c>
      <c r="D983" s="16" t="s">
        <v>35</v>
      </c>
      <c r="E983" s="16" t="s">
        <v>35</v>
      </c>
    </row>
    <row r="984" spans="1:5">
      <c r="A984" s="16" t="s">
        <v>35</v>
      </c>
      <c r="B984" s="16" t="s">
        <v>35</v>
      </c>
      <c r="C984" s="16" t="s">
        <v>35</v>
      </c>
      <c r="D984" s="16" t="s">
        <v>35</v>
      </c>
      <c r="E984" s="16" t="s">
        <v>35</v>
      </c>
    </row>
    <row r="985" spans="1:5">
      <c r="A985" s="16" t="s">
        <v>35</v>
      </c>
      <c r="B985" s="16" t="s">
        <v>35</v>
      </c>
      <c r="C985" s="16" t="s">
        <v>35</v>
      </c>
      <c r="D985" s="16" t="s">
        <v>35</v>
      </c>
      <c r="E985" s="16" t="s">
        <v>35</v>
      </c>
    </row>
    <row r="986" spans="1:5">
      <c r="A986" s="16" t="s">
        <v>35</v>
      </c>
      <c r="B986" s="16" t="s">
        <v>35</v>
      </c>
      <c r="C986" s="16" t="s">
        <v>35</v>
      </c>
      <c r="D986" s="16" t="s">
        <v>35</v>
      </c>
      <c r="E986" s="16" t="s">
        <v>35</v>
      </c>
    </row>
    <row r="987" spans="1:5">
      <c r="A987" s="16" t="s">
        <v>35</v>
      </c>
      <c r="B987" s="16" t="s">
        <v>35</v>
      </c>
      <c r="C987" s="16" t="s">
        <v>35</v>
      </c>
      <c r="D987" s="16" t="s">
        <v>35</v>
      </c>
      <c r="E987" s="16" t="s">
        <v>35</v>
      </c>
    </row>
    <row r="988" spans="1:5">
      <c r="A988" s="16" t="s">
        <v>35</v>
      </c>
      <c r="B988" s="16" t="s">
        <v>35</v>
      </c>
      <c r="C988" s="16" t="s">
        <v>35</v>
      </c>
      <c r="D988" s="16" t="s">
        <v>35</v>
      </c>
      <c r="E988" s="16" t="s">
        <v>35</v>
      </c>
    </row>
    <row r="989" spans="1:5">
      <c r="A989" s="16" t="s">
        <v>35</v>
      </c>
      <c r="B989" s="16" t="s">
        <v>35</v>
      </c>
      <c r="C989" s="16" t="s">
        <v>35</v>
      </c>
      <c r="D989" s="16" t="s">
        <v>35</v>
      </c>
      <c r="E989" s="16" t="s">
        <v>35</v>
      </c>
    </row>
    <row r="990" spans="1:5">
      <c r="A990" s="16" t="s">
        <v>35</v>
      </c>
      <c r="B990" s="16" t="s">
        <v>35</v>
      </c>
      <c r="C990" s="16" t="s">
        <v>35</v>
      </c>
      <c r="D990" s="16" t="s">
        <v>35</v>
      </c>
      <c r="E990" s="16" t="s">
        <v>35</v>
      </c>
    </row>
    <row r="991" spans="1:5">
      <c r="A991" s="16" t="s">
        <v>35</v>
      </c>
      <c r="B991" s="16" t="s">
        <v>35</v>
      </c>
      <c r="C991" s="16" t="s">
        <v>35</v>
      </c>
      <c r="D991" s="16" t="s">
        <v>35</v>
      </c>
      <c r="E991" s="16" t="s">
        <v>35</v>
      </c>
    </row>
    <row r="992" spans="1:5">
      <c r="A992" s="16" t="s">
        <v>35</v>
      </c>
      <c r="B992" s="16" t="s">
        <v>35</v>
      </c>
      <c r="C992" s="16" t="s">
        <v>35</v>
      </c>
      <c r="D992" s="16" t="s">
        <v>35</v>
      </c>
      <c r="E992" s="16" t="s">
        <v>35</v>
      </c>
    </row>
    <row r="993" spans="1:5">
      <c r="A993" s="16" t="s">
        <v>35</v>
      </c>
      <c r="B993" s="16" t="s">
        <v>35</v>
      </c>
      <c r="C993" s="16" t="s">
        <v>35</v>
      </c>
      <c r="D993" s="16" t="s">
        <v>35</v>
      </c>
      <c r="E993" s="16" t="s">
        <v>35</v>
      </c>
    </row>
    <row r="994" spans="1:5">
      <c r="A994" s="16" t="s">
        <v>35</v>
      </c>
      <c r="B994" s="16" t="s">
        <v>35</v>
      </c>
      <c r="C994" s="16" t="s">
        <v>35</v>
      </c>
      <c r="D994" s="16" t="s">
        <v>35</v>
      </c>
      <c r="E994" s="16" t="s">
        <v>35</v>
      </c>
    </row>
    <row r="995" spans="1:5">
      <c r="A995" s="16" t="s">
        <v>35</v>
      </c>
      <c r="B995" s="16" t="s">
        <v>35</v>
      </c>
      <c r="C995" s="16" t="s">
        <v>35</v>
      </c>
      <c r="D995" s="16" t="s">
        <v>35</v>
      </c>
      <c r="E995" s="16" t="s">
        <v>35</v>
      </c>
    </row>
    <row r="996" spans="1:5">
      <c r="A996" s="16" t="s">
        <v>35</v>
      </c>
      <c r="B996" s="16" t="s">
        <v>35</v>
      </c>
      <c r="C996" s="16" t="s">
        <v>35</v>
      </c>
      <c r="D996" s="16" t="s">
        <v>35</v>
      </c>
      <c r="E996" s="16" t="s">
        <v>35</v>
      </c>
    </row>
    <row r="997" spans="1:5">
      <c r="A997" s="16" t="s">
        <v>35</v>
      </c>
      <c r="B997" s="16" t="s">
        <v>35</v>
      </c>
      <c r="C997" s="16" t="s">
        <v>35</v>
      </c>
      <c r="D997" s="16" t="s">
        <v>35</v>
      </c>
      <c r="E997" s="16" t="s">
        <v>35</v>
      </c>
    </row>
    <row r="998" spans="1:5">
      <c r="A998" s="16" t="s">
        <v>35</v>
      </c>
      <c r="B998" s="16" t="s">
        <v>35</v>
      </c>
      <c r="C998" s="16" t="s">
        <v>35</v>
      </c>
      <c r="D998" s="16" t="s">
        <v>35</v>
      </c>
      <c r="E998" s="16" t="s">
        <v>35</v>
      </c>
    </row>
    <row r="999" spans="1:5">
      <c r="A999" s="16" t="s">
        <v>35</v>
      </c>
      <c r="B999" s="16" t="s">
        <v>35</v>
      </c>
      <c r="C999" s="16" t="s">
        <v>35</v>
      </c>
      <c r="D999" s="16" t="s">
        <v>35</v>
      </c>
      <c r="E999" s="16" t="s">
        <v>35</v>
      </c>
    </row>
    <row r="1000" spans="1:5">
      <c r="A1000" s="16" t="s">
        <v>35</v>
      </c>
      <c r="B1000" s="16" t="s">
        <v>35</v>
      </c>
      <c r="C1000" s="16" t="s">
        <v>35</v>
      </c>
      <c r="D1000" s="16" t="s">
        <v>35</v>
      </c>
      <c r="E1000" s="16" t="s">
        <v>35</v>
      </c>
    </row>
    <row r="1001" spans="1:5">
      <c r="A1001" s="16" t="s">
        <v>35</v>
      </c>
      <c r="B1001" s="16" t="s">
        <v>35</v>
      </c>
      <c r="C1001" s="16" t="s">
        <v>35</v>
      </c>
      <c r="D1001" s="16" t="s">
        <v>35</v>
      </c>
      <c r="E1001" s="16" t="s">
        <v>35</v>
      </c>
    </row>
    <row r="1002" spans="1:5">
      <c r="A1002" s="16" t="s">
        <v>35</v>
      </c>
      <c r="B1002" s="16" t="s">
        <v>35</v>
      </c>
      <c r="C1002" s="16" t="s">
        <v>35</v>
      </c>
      <c r="D1002" s="16" t="s">
        <v>35</v>
      </c>
      <c r="E1002" s="16" t="s">
        <v>35</v>
      </c>
    </row>
    <row r="1003" spans="1:5">
      <c r="A1003" s="16" t="s">
        <v>35</v>
      </c>
      <c r="B1003" s="16" t="s">
        <v>35</v>
      </c>
      <c r="C1003" s="16" t="s">
        <v>35</v>
      </c>
      <c r="D1003" s="16" t="s">
        <v>35</v>
      </c>
      <c r="E1003" s="16" t="s">
        <v>35</v>
      </c>
    </row>
    <row r="1004" spans="1:5">
      <c r="A1004" s="16" t="s">
        <v>35</v>
      </c>
      <c r="B1004" s="16" t="s">
        <v>35</v>
      </c>
      <c r="C1004" s="16" t="s">
        <v>35</v>
      </c>
      <c r="D1004" s="16" t="s">
        <v>35</v>
      </c>
      <c r="E1004" s="16" t="s">
        <v>35</v>
      </c>
    </row>
    <row r="1005" spans="1:5">
      <c r="A1005" s="16" t="s">
        <v>35</v>
      </c>
      <c r="B1005" s="16" t="s">
        <v>35</v>
      </c>
      <c r="C1005" s="16" t="s">
        <v>35</v>
      </c>
      <c r="D1005" s="16" t="s">
        <v>35</v>
      </c>
      <c r="E1005" s="16" t="s">
        <v>35</v>
      </c>
    </row>
    <row r="1006" spans="1:5">
      <c r="A1006" s="16" t="s">
        <v>35</v>
      </c>
      <c r="B1006" s="16" t="s">
        <v>35</v>
      </c>
      <c r="C1006" s="16" t="s">
        <v>35</v>
      </c>
      <c r="D1006" s="16" t="s">
        <v>35</v>
      </c>
      <c r="E1006" s="16" t="s">
        <v>35</v>
      </c>
    </row>
    <row r="1007" spans="1:5">
      <c r="A1007" s="16" t="s">
        <v>35</v>
      </c>
      <c r="B1007" s="16" t="s">
        <v>35</v>
      </c>
      <c r="C1007" s="16" t="s">
        <v>35</v>
      </c>
      <c r="D1007" s="16" t="s">
        <v>35</v>
      </c>
      <c r="E1007" s="16" t="s">
        <v>35</v>
      </c>
    </row>
    <row r="1008" spans="1:5">
      <c r="A1008" s="16" t="s">
        <v>35</v>
      </c>
      <c r="B1008" s="16" t="s">
        <v>35</v>
      </c>
      <c r="C1008" s="16" t="s">
        <v>35</v>
      </c>
      <c r="D1008" s="16" t="s">
        <v>35</v>
      </c>
      <c r="E1008" s="16" t="s">
        <v>35</v>
      </c>
    </row>
    <row r="1009" spans="1:5">
      <c r="A1009" s="16" t="s">
        <v>35</v>
      </c>
      <c r="B1009" s="16" t="s">
        <v>35</v>
      </c>
      <c r="C1009" s="16" t="s">
        <v>35</v>
      </c>
      <c r="D1009" s="16" t="s">
        <v>35</v>
      </c>
      <c r="E1009" s="16" t="s">
        <v>35</v>
      </c>
    </row>
    <row r="1010" spans="1:5">
      <c r="A1010" s="16" t="s">
        <v>35</v>
      </c>
      <c r="B1010" s="16" t="s">
        <v>35</v>
      </c>
      <c r="C1010" s="16" t="s">
        <v>35</v>
      </c>
      <c r="D1010" s="16" t="s">
        <v>35</v>
      </c>
      <c r="E1010" s="16" t="s">
        <v>35</v>
      </c>
    </row>
    <row r="1011" spans="1:5">
      <c r="A1011" s="16" t="s">
        <v>35</v>
      </c>
      <c r="B1011" s="16" t="s">
        <v>35</v>
      </c>
      <c r="C1011" s="16" t="s">
        <v>35</v>
      </c>
      <c r="D1011" s="16" t="s">
        <v>35</v>
      </c>
      <c r="E1011" s="16" t="s">
        <v>35</v>
      </c>
    </row>
    <row r="1012" spans="1:5">
      <c r="A1012" s="16" t="s">
        <v>35</v>
      </c>
      <c r="B1012" s="16" t="s">
        <v>35</v>
      </c>
      <c r="C1012" s="16" t="s">
        <v>35</v>
      </c>
      <c r="D1012" s="16" t="s">
        <v>35</v>
      </c>
      <c r="E1012" s="16" t="s">
        <v>35</v>
      </c>
    </row>
    <row r="1013" spans="1:5">
      <c r="A1013" s="16" t="s">
        <v>35</v>
      </c>
      <c r="B1013" s="16" t="s">
        <v>35</v>
      </c>
      <c r="C1013" s="16" t="s">
        <v>35</v>
      </c>
      <c r="D1013" s="16" t="s">
        <v>35</v>
      </c>
      <c r="E1013" s="16" t="s">
        <v>35</v>
      </c>
    </row>
    <row r="1014" spans="1:5">
      <c r="A1014" s="16" t="s">
        <v>35</v>
      </c>
      <c r="B1014" s="16" t="s">
        <v>35</v>
      </c>
      <c r="C1014" s="16" t="s">
        <v>35</v>
      </c>
      <c r="D1014" s="16" t="s">
        <v>35</v>
      </c>
      <c r="E1014" s="16" t="s">
        <v>35</v>
      </c>
    </row>
    <row r="1015" spans="1:5">
      <c r="A1015" s="16" t="s">
        <v>35</v>
      </c>
      <c r="B1015" s="16" t="s">
        <v>35</v>
      </c>
      <c r="C1015" s="16" t="s">
        <v>35</v>
      </c>
      <c r="D1015" s="16" t="s">
        <v>35</v>
      </c>
      <c r="E1015" s="16" t="s">
        <v>35</v>
      </c>
    </row>
    <row r="1016" spans="1:5">
      <c r="A1016" s="16" t="s">
        <v>35</v>
      </c>
      <c r="B1016" s="16" t="s">
        <v>35</v>
      </c>
      <c r="C1016" s="16" t="s">
        <v>35</v>
      </c>
      <c r="D1016" s="16" t="s">
        <v>35</v>
      </c>
      <c r="E1016" s="16" t="s">
        <v>35</v>
      </c>
    </row>
    <row r="1017" spans="1:5">
      <c r="A1017" s="16" t="s">
        <v>35</v>
      </c>
      <c r="B1017" s="16" t="s">
        <v>35</v>
      </c>
      <c r="C1017" s="16" t="s">
        <v>35</v>
      </c>
      <c r="D1017" s="16" t="s">
        <v>35</v>
      </c>
      <c r="E1017" s="16" t="s">
        <v>35</v>
      </c>
    </row>
    <row r="1018" spans="1:5">
      <c r="A1018" s="16" t="s">
        <v>35</v>
      </c>
      <c r="B1018" s="16" t="s">
        <v>35</v>
      </c>
      <c r="C1018" s="16" t="s">
        <v>35</v>
      </c>
      <c r="D1018" s="16" t="s">
        <v>35</v>
      </c>
      <c r="E1018" s="16" t="s">
        <v>35</v>
      </c>
    </row>
    <row r="1019" spans="1:5">
      <c r="A1019" s="16" t="s">
        <v>35</v>
      </c>
      <c r="B1019" s="16" t="s">
        <v>35</v>
      </c>
      <c r="C1019" s="16" t="s">
        <v>35</v>
      </c>
      <c r="D1019" s="16" t="s">
        <v>35</v>
      </c>
      <c r="E1019" s="16" t="s">
        <v>35</v>
      </c>
    </row>
    <row r="1020" spans="1:5">
      <c r="A1020" s="16" t="s">
        <v>35</v>
      </c>
      <c r="B1020" s="16" t="s">
        <v>35</v>
      </c>
      <c r="C1020" s="16" t="s">
        <v>35</v>
      </c>
      <c r="D1020" s="16" t="s">
        <v>35</v>
      </c>
      <c r="E1020" s="16" t="s">
        <v>35</v>
      </c>
    </row>
    <row r="1021" spans="1:5">
      <c r="A1021" s="16" t="s">
        <v>35</v>
      </c>
      <c r="B1021" s="16" t="s">
        <v>35</v>
      </c>
      <c r="C1021" s="16" t="s">
        <v>35</v>
      </c>
      <c r="D1021" s="16" t="s">
        <v>35</v>
      </c>
      <c r="E1021" s="16" t="s">
        <v>35</v>
      </c>
    </row>
    <row r="1022" spans="1:5">
      <c r="A1022" s="16" t="s">
        <v>35</v>
      </c>
      <c r="B1022" s="16" t="s">
        <v>35</v>
      </c>
      <c r="C1022" s="16" t="s">
        <v>35</v>
      </c>
      <c r="D1022" s="16" t="s">
        <v>35</v>
      </c>
      <c r="E1022" s="16" t="s">
        <v>35</v>
      </c>
    </row>
    <row r="1023" spans="1:5">
      <c r="A1023" s="16" t="s">
        <v>35</v>
      </c>
      <c r="B1023" s="16" t="s">
        <v>35</v>
      </c>
      <c r="C1023" s="16" t="s">
        <v>35</v>
      </c>
      <c r="D1023" s="16" t="s">
        <v>35</v>
      </c>
      <c r="E1023" s="16" t="s">
        <v>35</v>
      </c>
    </row>
    <row r="1024" spans="1:5">
      <c r="A1024" s="16" t="s">
        <v>35</v>
      </c>
      <c r="B1024" s="16" t="s">
        <v>35</v>
      </c>
      <c r="C1024" s="16" t="s">
        <v>35</v>
      </c>
      <c r="D1024" s="16" t="s">
        <v>35</v>
      </c>
      <c r="E1024" s="16" t="s">
        <v>35</v>
      </c>
    </row>
    <row r="1025" spans="1:5">
      <c r="A1025" s="16" t="s">
        <v>35</v>
      </c>
      <c r="B1025" s="16" t="s">
        <v>35</v>
      </c>
      <c r="C1025" s="16" t="s">
        <v>35</v>
      </c>
      <c r="D1025" s="16" t="s">
        <v>35</v>
      </c>
      <c r="E1025" s="16" t="s">
        <v>35</v>
      </c>
    </row>
    <row r="1026" spans="1:5">
      <c r="A1026" s="16" t="s">
        <v>35</v>
      </c>
      <c r="B1026" s="16" t="s">
        <v>35</v>
      </c>
      <c r="C1026" s="16" t="s">
        <v>35</v>
      </c>
      <c r="D1026" s="16" t="s">
        <v>35</v>
      </c>
      <c r="E1026" s="16" t="s">
        <v>35</v>
      </c>
    </row>
    <row r="1027" spans="1:5">
      <c r="A1027" s="16" t="s">
        <v>35</v>
      </c>
      <c r="B1027" s="16" t="s">
        <v>35</v>
      </c>
      <c r="C1027" s="16" t="s">
        <v>35</v>
      </c>
      <c r="D1027" s="16" t="s">
        <v>35</v>
      </c>
      <c r="E1027" s="16" t="s">
        <v>35</v>
      </c>
    </row>
    <row r="1028" spans="1:5">
      <c r="A1028" s="16" t="s">
        <v>35</v>
      </c>
      <c r="B1028" s="16" t="s">
        <v>35</v>
      </c>
      <c r="C1028" s="16" t="s">
        <v>35</v>
      </c>
      <c r="D1028" s="16" t="s">
        <v>35</v>
      </c>
      <c r="E1028" s="16" t="s">
        <v>35</v>
      </c>
    </row>
    <row r="1029" spans="1:5">
      <c r="A1029" s="16" t="s">
        <v>35</v>
      </c>
      <c r="B1029" s="16" t="s">
        <v>35</v>
      </c>
      <c r="C1029" s="16" t="s">
        <v>35</v>
      </c>
      <c r="D1029" s="16" t="s">
        <v>35</v>
      </c>
      <c r="E1029" s="16" t="s">
        <v>35</v>
      </c>
    </row>
    <row r="1030" spans="1:5">
      <c r="A1030" s="16" t="s">
        <v>35</v>
      </c>
      <c r="B1030" s="16" t="s">
        <v>35</v>
      </c>
      <c r="C1030" s="16" t="s">
        <v>35</v>
      </c>
      <c r="D1030" s="16" t="s">
        <v>35</v>
      </c>
      <c r="E1030" s="16" t="s">
        <v>35</v>
      </c>
    </row>
    <row r="1031" spans="1:5">
      <c r="A1031" s="16" t="s">
        <v>35</v>
      </c>
      <c r="B1031" s="16" t="s">
        <v>35</v>
      </c>
      <c r="C1031" s="16" t="s">
        <v>35</v>
      </c>
      <c r="D1031" s="16" t="s">
        <v>35</v>
      </c>
      <c r="E1031" s="16" t="s">
        <v>35</v>
      </c>
    </row>
    <row r="1032" spans="1:5">
      <c r="A1032" s="16" t="s">
        <v>35</v>
      </c>
      <c r="B1032" s="16" t="s">
        <v>35</v>
      </c>
      <c r="C1032" s="16" t="s">
        <v>35</v>
      </c>
      <c r="D1032" s="16" t="s">
        <v>35</v>
      </c>
      <c r="E1032" s="16" t="s">
        <v>35</v>
      </c>
    </row>
    <row r="1033" spans="1:5">
      <c r="A1033" s="16" t="s">
        <v>35</v>
      </c>
      <c r="B1033" s="16" t="s">
        <v>35</v>
      </c>
      <c r="C1033" s="16" t="s">
        <v>35</v>
      </c>
      <c r="D1033" s="16" t="s">
        <v>35</v>
      </c>
      <c r="E1033" s="16" t="s">
        <v>35</v>
      </c>
    </row>
    <row r="1034" spans="1:5">
      <c r="A1034" s="16" t="s">
        <v>35</v>
      </c>
      <c r="B1034" s="16" t="s">
        <v>35</v>
      </c>
      <c r="C1034" s="16" t="s">
        <v>35</v>
      </c>
      <c r="D1034" s="16" t="s">
        <v>35</v>
      </c>
      <c r="E1034" s="16" t="s">
        <v>35</v>
      </c>
    </row>
    <row r="1035" spans="1:5">
      <c r="A1035" s="16" t="s">
        <v>35</v>
      </c>
      <c r="B1035" s="16" t="s">
        <v>35</v>
      </c>
      <c r="C1035" s="16" t="s">
        <v>35</v>
      </c>
      <c r="D1035" s="16" t="s">
        <v>35</v>
      </c>
      <c r="E1035" s="16" t="s">
        <v>35</v>
      </c>
    </row>
    <row r="1036" spans="1:5">
      <c r="A1036" s="16" t="s">
        <v>35</v>
      </c>
      <c r="B1036" s="16" t="s">
        <v>35</v>
      </c>
      <c r="C1036" s="16" t="s">
        <v>35</v>
      </c>
      <c r="D1036" s="16" t="s">
        <v>35</v>
      </c>
      <c r="E1036" s="16" t="s">
        <v>35</v>
      </c>
    </row>
    <row r="1037" spans="1:5">
      <c r="A1037" s="16" t="s">
        <v>35</v>
      </c>
      <c r="B1037" s="16" t="s">
        <v>35</v>
      </c>
      <c r="C1037" s="16" t="s">
        <v>35</v>
      </c>
      <c r="D1037" s="16" t="s">
        <v>35</v>
      </c>
      <c r="E1037" s="16" t="s">
        <v>35</v>
      </c>
    </row>
    <row r="1038" spans="1:5">
      <c r="A1038" s="16" t="s">
        <v>35</v>
      </c>
      <c r="B1038" s="16" t="s">
        <v>35</v>
      </c>
      <c r="C1038" s="16" t="s">
        <v>35</v>
      </c>
      <c r="D1038" s="16" t="s">
        <v>35</v>
      </c>
      <c r="E1038" s="16" t="s">
        <v>35</v>
      </c>
    </row>
    <row r="1039" spans="1:5">
      <c r="A1039" s="16" t="s">
        <v>35</v>
      </c>
      <c r="B1039" s="16" t="s">
        <v>35</v>
      </c>
      <c r="C1039" s="16" t="s">
        <v>35</v>
      </c>
      <c r="D1039" s="16" t="s">
        <v>35</v>
      </c>
      <c r="E1039" s="16" t="s">
        <v>35</v>
      </c>
    </row>
    <row r="1040" spans="1:5">
      <c r="A1040" s="16" t="s">
        <v>35</v>
      </c>
      <c r="B1040" s="16" t="s">
        <v>35</v>
      </c>
      <c r="C1040" s="16" t="s">
        <v>35</v>
      </c>
      <c r="D1040" s="16" t="s">
        <v>35</v>
      </c>
      <c r="E1040" s="16" t="s">
        <v>35</v>
      </c>
    </row>
    <row r="1041" spans="1:5">
      <c r="A1041" s="16" t="s">
        <v>35</v>
      </c>
      <c r="B1041" s="16" t="s">
        <v>35</v>
      </c>
      <c r="C1041" s="16" t="s">
        <v>35</v>
      </c>
      <c r="D1041" s="16" t="s">
        <v>35</v>
      </c>
      <c r="E1041" s="16" t="s">
        <v>35</v>
      </c>
    </row>
    <row r="1042" spans="1:5">
      <c r="A1042" s="16" t="s">
        <v>35</v>
      </c>
      <c r="B1042" s="16" t="s">
        <v>35</v>
      </c>
      <c r="C1042" s="16" t="s">
        <v>35</v>
      </c>
      <c r="D1042" s="16" t="s">
        <v>35</v>
      </c>
      <c r="E1042" s="16" t="s">
        <v>35</v>
      </c>
    </row>
    <row r="1043" spans="1:5">
      <c r="A1043" s="16" t="s">
        <v>35</v>
      </c>
      <c r="B1043" s="16" t="s">
        <v>35</v>
      </c>
      <c r="C1043" s="16" t="s">
        <v>35</v>
      </c>
      <c r="D1043" s="16" t="s">
        <v>35</v>
      </c>
      <c r="E1043" s="16" t="s">
        <v>35</v>
      </c>
    </row>
    <row r="1044" spans="1:5">
      <c r="A1044" s="16" t="s">
        <v>35</v>
      </c>
      <c r="B1044" s="16" t="s">
        <v>35</v>
      </c>
      <c r="C1044" s="16" t="s">
        <v>35</v>
      </c>
      <c r="D1044" s="16" t="s">
        <v>35</v>
      </c>
      <c r="E1044" s="16" t="s">
        <v>35</v>
      </c>
    </row>
    <row r="1045" spans="1:5">
      <c r="A1045" s="16" t="s">
        <v>35</v>
      </c>
      <c r="B1045" s="16" t="s">
        <v>35</v>
      </c>
      <c r="C1045" s="16" t="s">
        <v>35</v>
      </c>
      <c r="D1045" s="16" t="s">
        <v>35</v>
      </c>
      <c r="E1045" s="16" t="s">
        <v>35</v>
      </c>
    </row>
    <row r="1046" spans="1:5">
      <c r="A1046" s="16" t="s">
        <v>35</v>
      </c>
      <c r="B1046" s="16" t="s">
        <v>35</v>
      </c>
      <c r="C1046" s="16" t="s">
        <v>35</v>
      </c>
      <c r="D1046" s="16" t="s">
        <v>35</v>
      </c>
      <c r="E1046" s="16" t="s">
        <v>35</v>
      </c>
    </row>
    <row r="1047" spans="1:5">
      <c r="A1047" s="16" t="s">
        <v>35</v>
      </c>
      <c r="B1047" s="16" t="s">
        <v>35</v>
      </c>
      <c r="C1047" s="16" t="s">
        <v>35</v>
      </c>
      <c r="D1047" s="16" t="s">
        <v>35</v>
      </c>
      <c r="E1047" s="16" t="s">
        <v>35</v>
      </c>
    </row>
    <row r="1048" spans="1:5">
      <c r="A1048" s="16" t="s">
        <v>35</v>
      </c>
      <c r="B1048" s="16" t="s">
        <v>35</v>
      </c>
      <c r="C1048" s="16" t="s">
        <v>35</v>
      </c>
      <c r="D1048" s="16" t="s">
        <v>35</v>
      </c>
      <c r="E1048" s="16" t="s">
        <v>35</v>
      </c>
    </row>
    <row r="1049" spans="1:5">
      <c r="A1049" s="16" t="s">
        <v>35</v>
      </c>
      <c r="B1049" s="16" t="s">
        <v>35</v>
      </c>
      <c r="C1049" s="16" t="s">
        <v>35</v>
      </c>
      <c r="D1049" s="16" t="s">
        <v>35</v>
      </c>
      <c r="E1049" s="16" t="s">
        <v>35</v>
      </c>
    </row>
    <row r="1050" spans="1:5">
      <c r="A1050" s="16" t="s">
        <v>35</v>
      </c>
      <c r="B1050" s="16" t="s">
        <v>35</v>
      </c>
      <c r="C1050" s="16" t="s">
        <v>35</v>
      </c>
      <c r="D1050" s="16" t="s">
        <v>35</v>
      </c>
      <c r="E1050" s="16" t="s">
        <v>35</v>
      </c>
    </row>
    <row r="1051" spans="1:5">
      <c r="A1051" s="16" t="s">
        <v>35</v>
      </c>
      <c r="B1051" s="16" t="s">
        <v>35</v>
      </c>
      <c r="C1051" s="16" t="s">
        <v>35</v>
      </c>
      <c r="D1051" s="16" t="s">
        <v>35</v>
      </c>
      <c r="E1051" s="16" t="s">
        <v>35</v>
      </c>
    </row>
    <row r="1052" spans="1:5">
      <c r="A1052" s="16" t="s">
        <v>35</v>
      </c>
      <c r="B1052" s="16" t="s">
        <v>35</v>
      </c>
      <c r="C1052" s="16" t="s">
        <v>35</v>
      </c>
      <c r="D1052" s="16" t="s">
        <v>35</v>
      </c>
      <c r="E1052" s="16" t="s">
        <v>35</v>
      </c>
    </row>
    <row r="1053" spans="1:5">
      <c r="A1053" s="16" t="s">
        <v>35</v>
      </c>
      <c r="B1053" s="16" t="s">
        <v>35</v>
      </c>
      <c r="C1053" s="16" t="s">
        <v>35</v>
      </c>
      <c r="D1053" s="16" t="s">
        <v>35</v>
      </c>
      <c r="E1053" s="16" t="s">
        <v>35</v>
      </c>
    </row>
    <row r="1054" spans="1:5">
      <c r="A1054" s="16" t="s">
        <v>35</v>
      </c>
      <c r="B1054" s="16" t="s">
        <v>35</v>
      </c>
      <c r="C1054" s="16" t="s">
        <v>35</v>
      </c>
      <c r="D1054" s="16" t="s">
        <v>35</v>
      </c>
      <c r="E1054" s="16" t="s">
        <v>35</v>
      </c>
    </row>
    <row r="1055" spans="1:5">
      <c r="A1055" s="16" t="s">
        <v>35</v>
      </c>
      <c r="B1055" s="16" t="s">
        <v>35</v>
      </c>
      <c r="C1055" s="16" t="s">
        <v>35</v>
      </c>
      <c r="D1055" s="16" t="s">
        <v>35</v>
      </c>
      <c r="E1055" s="16" t="s">
        <v>35</v>
      </c>
    </row>
    <row r="1056" spans="1:5">
      <c r="A1056" s="16" t="s">
        <v>35</v>
      </c>
      <c r="B1056" s="16" t="s">
        <v>35</v>
      </c>
      <c r="C1056" s="16" t="s">
        <v>35</v>
      </c>
      <c r="D1056" s="16" t="s">
        <v>35</v>
      </c>
      <c r="E1056" s="16" t="s">
        <v>35</v>
      </c>
    </row>
    <row r="1057" spans="1:5">
      <c r="A1057" s="16" t="s">
        <v>35</v>
      </c>
      <c r="B1057" s="16" t="s">
        <v>35</v>
      </c>
      <c r="C1057" s="16" t="s">
        <v>35</v>
      </c>
      <c r="D1057" s="16" t="s">
        <v>35</v>
      </c>
      <c r="E1057" s="16" t="s">
        <v>35</v>
      </c>
    </row>
    <row r="1058" spans="1:5">
      <c r="A1058" s="16" t="s">
        <v>35</v>
      </c>
      <c r="B1058" s="16" t="s">
        <v>35</v>
      </c>
      <c r="C1058" s="16" t="s">
        <v>35</v>
      </c>
      <c r="D1058" s="16" t="s">
        <v>35</v>
      </c>
      <c r="E1058" s="16" t="s">
        <v>35</v>
      </c>
    </row>
    <row r="1059" spans="1:5">
      <c r="A1059" s="16" t="s">
        <v>35</v>
      </c>
      <c r="B1059" s="16" t="s">
        <v>35</v>
      </c>
      <c r="C1059" s="16" t="s">
        <v>35</v>
      </c>
      <c r="D1059" s="16" t="s">
        <v>35</v>
      </c>
      <c r="E1059" s="16" t="s">
        <v>35</v>
      </c>
    </row>
    <row r="1060" spans="1:5">
      <c r="A1060" s="16" t="s">
        <v>35</v>
      </c>
      <c r="B1060" s="16" t="s">
        <v>35</v>
      </c>
      <c r="C1060" s="16" t="s">
        <v>35</v>
      </c>
      <c r="D1060" s="16" t="s">
        <v>35</v>
      </c>
      <c r="E1060" s="16" t="s">
        <v>35</v>
      </c>
    </row>
    <row r="1061" spans="1:5">
      <c r="A1061" s="16" t="s">
        <v>35</v>
      </c>
      <c r="B1061" s="16" t="s">
        <v>35</v>
      </c>
      <c r="C1061" s="16" t="s">
        <v>35</v>
      </c>
      <c r="D1061" s="16" t="s">
        <v>35</v>
      </c>
      <c r="E1061" s="16" t="s">
        <v>35</v>
      </c>
    </row>
    <row r="1062" spans="1:5">
      <c r="A1062" s="16" t="s">
        <v>35</v>
      </c>
      <c r="B1062" s="16" t="s">
        <v>35</v>
      </c>
      <c r="C1062" s="16" t="s">
        <v>35</v>
      </c>
      <c r="D1062" s="16" t="s">
        <v>35</v>
      </c>
      <c r="E1062" s="16" t="s">
        <v>35</v>
      </c>
    </row>
    <row r="1063" spans="1:5">
      <c r="A1063" s="16" t="s">
        <v>35</v>
      </c>
      <c r="B1063" s="16" t="s">
        <v>35</v>
      </c>
      <c r="C1063" s="16" t="s">
        <v>35</v>
      </c>
      <c r="D1063" s="16" t="s">
        <v>35</v>
      </c>
      <c r="E1063" s="16" t="s">
        <v>35</v>
      </c>
    </row>
    <row r="1064" spans="1:5">
      <c r="A1064" s="16" t="s">
        <v>35</v>
      </c>
      <c r="B1064" s="16" t="s">
        <v>35</v>
      </c>
      <c r="C1064" s="16" t="s">
        <v>35</v>
      </c>
      <c r="D1064" s="16" t="s">
        <v>35</v>
      </c>
      <c r="E1064" s="16" t="s">
        <v>35</v>
      </c>
    </row>
    <row r="1065" spans="1:5">
      <c r="A1065" s="16" t="s">
        <v>35</v>
      </c>
      <c r="B1065" s="16" t="s">
        <v>35</v>
      </c>
      <c r="C1065" s="16" t="s">
        <v>35</v>
      </c>
      <c r="D1065" s="16" t="s">
        <v>35</v>
      </c>
      <c r="E1065" s="16" t="s">
        <v>35</v>
      </c>
    </row>
    <row r="1066" spans="1:5">
      <c r="A1066" s="16" t="s">
        <v>35</v>
      </c>
      <c r="B1066" s="16" t="s">
        <v>35</v>
      </c>
      <c r="C1066" s="16" t="s">
        <v>35</v>
      </c>
      <c r="D1066" s="16" t="s">
        <v>35</v>
      </c>
      <c r="E1066" s="16" t="s">
        <v>35</v>
      </c>
    </row>
    <row r="1067" spans="1:5">
      <c r="A1067" s="16" t="s">
        <v>35</v>
      </c>
      <c r="B1067" s="16" t="s">
        <v>35</v>
      </c>
      <c r="C1067" s="16" t="s">
        <v>35</v>
      </c>
      <c r="D1067" s="16" t="s">
        <v>35</v>
      </c>
      <c r="E1067" s="16" t="s">
        <v>35</v>
      </c>
    </row>
    <row r="1068" spans="1:5">
      <c r="A1068" s="16" t="s">
        <v>35</v>
      </c>
      <c r="B1068" s="16" t="s">
        <v>35</v>
      </c>
      <c r="C1068" s="16" t="s">
        <v>35</v>
      </c>
      <c r="D1068" s="16" t="s">
        <v>35</v>
      </c>
      <c r="E1068" s="16" t="s">
        <v>35</v>
      </c>
    </row>
    <row r="1069" spans="1:5">
      <c r="A1069" s="16" t="s">
        <v>35</v>
      </c>
      <c r="B1069" s="16" t="s">
        <v>35</v>
      </c>
      <c r="C1069" s="16" t="s">
        <v>35</v>
      </c>
      <c r="D1069" s="16" t="s">
        <v>35</v>
      </c>
      <c r="E1069" s="16" t="s">
        <v>35</v>
      </c>
    </row>
    <row r="1070" spans="1:5">
      <c r="A1070" s="16" t="s">
        <v>35</v>
      </c>
      <c r="B1070" s="16" t="s">
        <v>35</v>
      </c>
      <c r="C1070" s="16" t="s">
        <v>35</v>
      </c>
      <c r="D1070" s="16" t="s">
        <v>35</v>
      </c>
      <c r="E1070" s="16" t="s">
        <v>35</v>
      </c>
    </row>
    <row r="1071" spans="1:5">
      <c r="A1071" s="16" t="s">
        <v>35</v>
      </c>
      <c r="B1071" s="16" t="s">
        <v>35</v>
      </c>
      <c r="C1071" s="16" t="s">
        <v>35</v>
      </c>
      <c r="D1071" s="16" t="s">
        <v>35</v>
      </c>
      <c r="E1071" s="16" t="s">
        <v>35</v>
      </c>
    </row>
    <row r="1072" spans="1:5">
      <c r="A1072" s="16" t="s">
        <v>35</v>
      </c>
      <c r="B1072" s="16" t="s">
        <v>35</v>
      </c>
      <c r="C1072" s="16" t="s">
        <v>35</v>
      </c>
      <c r="D1072" s="16" t="s">
        <v>35</v>
      </c>
      <c r="E1072" s="16" t="s">
        <v>35</v>
      </c>
    </row>
    <row r="1073" spans="1:5">
      <c r="A1073" s="16" t="s">
        <v>35</v>
      </c>
      <c r="B1073" s="16" t="s">
        <v>35</v>
      </c>
      <c r="C1073" s="16" t="s">
        <v>35</v>
      </c>
      <c r="D1073" s="16" t="s">
        <v>35</v>
      </c>
      <c r="E1073" s="16" t="s">
        <v>35</v>
      </c>
    </row>
    <row r="1074" spans="1:5">
      <c r="A1074" s="16" t="s">
        <v>35</v>
      </c>
      <c r="B1074" s="16" t="s">
        <v>35</v>
      </c>
      <c r="C1074" s="16" t="s">
        <v>35</v>
      </c>
      <c r="D1074" s="16" t="s">
        <v>35</v>
      </c>
      <c r="E1074" s="16" t="s">
        <v>35</v>
      </c>
    </row>
    <row r="1075" spans="1:5">
      <c r="A1075" s="16" t="s">
        <v>35</v>
      </c>
      <c r="B1075" s="16" t="s">
        <v>35</v>
      </c>
      <c r="C1075" s="16" t="s">
        <v>35</v>
      </c>
      <c r="D1075" s="16" t="s">
        <v>35</v>
      </c>
      <c r="E1075" s="16" t="s">
        <v>35</v>
      </c>
    </row>
    <row r="1076" spans="1:5">
      <c r="A1076" s="16" t="s">
        <v>35</v>
      </c>
      <c r="B1076" s="16" t="s">
        <v>35</v>
      </c>
      <c r="C1076" s="16" t="s">
        <v>35</v>
      </c>
      <c r="D1076" s="16" t="s">
        <v>35</v>
      </c>
      <c r="E1076" s="16" t="s">
        <v>35</v>
      </c>
    </row>
    <row r="1077" spans="1:5">
      <c r="A1077" s="16" t="s">
        <v>35</v>
      </c>
      <c r="B1077" s="16" t="s">
        <v>35</v>
      </c>
      <c r="C1077" s="16" t="s">
        <v>35</v>
      </c>
      <c r="D1077" s="16" t="s">
        <v>35</v>
      </c>
      <c r="E1077" s="16" t="s">
        <v>35</v>
      </c>
    </row>
    <row r="1078" spans="1:5">
      <c r="A1078" s="16" t="s">
        <v>35</v>
      </c>
      <c r="B1078" s="16" t="s">
        <v>35</v>
      </c>
      <c r="C1078" s="16" t="s">
        <v>35</v>
      </c>
      <c r="D1078" s="16" t="s">
        <v>35</v>
      </c>
      <c r="E1078" s="16" t="s">
        <v>35</v>
      </c>
    </row>
    <row r="1079" spans="1:5">
      <c r="A1079" s="16" t="s">
        <v>35</v>
      </c>
      <c r="B1079" s="16" t="s">
        <v>35</v>
      </c>
      <c r="C1079" s="16" t="s">
        <v>35</v>
      </c>
      <c r="D1079" s="16" t="s">
        <v>35</v>
      </c>
      <c r="E1079" s="16" t="s">
        <v>35</v>
      </c>
    </row>
    <row r="1080" spans="1:5">
      <c r="A1080" s="16" t="s">
        <v>35</v>
      </c>
      <c r="B1080" s="16" t="s">
        <v>35</v>
      </c>
      <c r="C1080" s="16" t="s">
        <v>35</v>
      </c>
      <c r="D1080" s="16" t="s">
        <v>35</v>
      </c>
      <c r="E1080" s="16" t="s">
        <v>35</v>
      </c>
    </row>
    <row r="1081" spans="1:5">
      <c r="A1081" s="16" t="s">
        <v>35</v>
      </c>
      <c r="B1081" s="16" t="s">
        <v>35</v>
      </c>
      <c r="C1081" s="16" t="s">
        <v>35</v>
      </c>
      <c r="D1081" s="16" t="s">
        <v>35</v>
      </c>
      <c r="E1081" s="16" t="s">
        <v>35</v>
      </c>
    </row>
    <row r="1082" spans="1:5">
      <c r="A1082" s="16" t="s">
        <v>35</v>
      </c>
      <c r="B1082" s="16" t="s">
        <v>35</v>
      </c>
      <c r="C1082" s="16" t="s">
        <v>35</v>
      </c>
      <c r="D1082" s="16" t="s">
        <v>35</v>
      </c>
      <c r="E1082" s="16" t="s">
        <v>35</v>
      </c>
    </row>
    <row r="1083" spans="1:5">
      <c r="A1083" s="16" t="s">
        <v>35</v>
      </c>
      <c r="B1083" s="16" t="s">
        <v>35</v>
      </c>
      <c r="C1083" s="16" t="s">
        <v>35</v>
      </c>
      <c r="D1083" s="16" t="s">
        <v>35</v>
      </c>
      <c r="E1083" s="16" t="s">
        <v>35</v>
      </c>
    </row>
    <row r="1084" spans="1:5">
      <c r="A1084" s="16" t="s">
        <v>35</v>
      </c>
      <c r="B1084" s="16" t="s">
        <v>35</v>
      </c>
      <c r="C1084" s="16" t="s">
        <v>35</v>
      </c>
      <c r="D1084" s="16" t="s">
        <v>35</v>
      </c>
      <c r="E1084" s="16" t="s">
        <v>35</v>
      </c>
    </row>
    <row r="1085" spans="1:5">
      <c r="A1085" s="16" t="s">
        <v>35</v>
      </c>
      <c r="B1085" s="16" t="s">
        <v>35</v>
      </c>
      <c r="C1085" s="16" t="s">
        <v>35</v>
      </c>
      <c r="D1085" s="16" t="s">
        <v>35</v>
      </c>
      <c r="E1085" s="16" t="s">
        <v>35</v>
      </c>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hyperlinks>
    <hyperlink ref="C4" location="Indice!A1" display="Indice!A1" xr:uid="{00000000-0004-0000-07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B1:E24"/>
  <sheetViews>
    <sheetView showGridLines="0" showRowColHeaders="0" topLeftCell="D2" workbookViewId="0">
      <selection activeCell="I20" sqref="I20"/>
    </sheetView>
  </sheetViews>
  <sheetFormatPr baseColWidth="10" defaultRowHeight="12.75"/>
  <cols>
    <col min="1" max="1" width="0.140625" customWidth="1"/>
    <col min="2" max="2" width="2.7109375" customWidth="1"/>
    <col min="3" max="3" width="23.7109375" customWidth="1"/>
    <col min="4" max="4" width="1.28515625" customWidth="1"/>
    <col min="5" max="5" width="105.7109375" customWidth="1"/>
  </cols>
  <sheetData>
    <row r="1" spans="2:5" ht="0.6" customHeight="1">
      <c r="C1" s="16"/>
      <c r="D1" s="16"/>
    </row>
    <row r="2" spans="2:5" ht="21" customHeight="1">
      <c r="C2" s="16"/>
      <c r="D2" s="16"/>
      <c r="E2" s="95" t="s">
        <v>78</v>
      </c>
    </row>
    <row r="3" spans="2:5" ht="15" customHeight="1">
      <c r="B3" s="21"/>
      <c r="C3" s="21"/>
      <c r="D3" s="19"/>
      <c r="E3" s="18" t="s">
        <v>339</v>
      </c>
    </row>
    <row r="4" spans="2:5" ht="19.899999999999999" customHeight="1">
      <c r="B4" s="21"/>
      <c r="C4" s="21" t="str">
        <f>Indice!C4</f>
        <v>Mercados eléctricos</v>
      </c>
      <c r="D4" s="19"/>
      <c r="E4" s="19"/>
    </row>
    <row r="5" spans="2:5" ht="12.6" customHeight="1">
      <c r="C5" s="25" t="s">
        <v>35</v>
      </c>
      <c r="D5" s="39" t="s">
        <v>35</v>
      </c>
      <c r="E5" s="39" t="s">
        <v>35</v>
      </c>
    </row>
    <row r="6" spans="2:5" s="409" customFormat="1" ht="13.15" customHeight="1">
      <c r="D6" s="410" t="s">
        <v>35</v>
      </c>
      <c r="E6" s="411" t="s">
        <v>35</v>
      </c>
    </row>
    <row r="7" spans="2:5" ht="12.6" customHeight="1">
      <c r="C7" s="251" t="s">
        <v>279</v>
      </c>
      <c r="D7" s="39" t="s">
        <v>35</v>
      </c>
      <c r="E7" s="333" t="s">
        <v>35</v>
      </c>
    </row>
    <row r="8" spans="2:5" ht="12.6" customHeight="1">
      <c r="C8" s="251" t="s">
        <v>82</v>
      </c>
      <c r="D8" s="39" t="s">
        <v>35</v>
      </c>
      <c r="E8" s="333" t="s">
        <v>35</v>
      </c>
    </row>
    <row r="9" spans="2:5" ht="12.6" customHeight="1">
      <c r="B9" s="251"/>
      <c r="C9" s="251"/>
      <c r="D9" s="39" t="s">
        <v>35</v>
      </c>
      <c r="E9" s="333" t="s">
        <v>35</v>
      </c>
    </row>
    <row r="10" spans="2:5" ht="12.6" customHeight="1">
      <c r="C10" s="251"/>
      <c r="D10" s="39" t="s">
        <v>35</v>
      </c>
      <c r="E10" s="333" t="s">
        <v>35</v>
      </c>
    </row>
    <row r="11" spans="2:5" ht="12.6" customHeight="1">
      <c r="C11" s="25" t="s">
        <v>35</v>
      </c>
      <c r="D11" s="39" t="s">
        <v>35</v>
      </c>
      <c r="E11" s="288" t="s">
        <v>35</v>
      </c>
    </row>
    <row r="12" spans="2:5" ht="12.6" customHeight="1">
      <c r="C12" s="25" t="s">
        <v>35</v>
      </c>
      <c r="D12" s="39" t="s">
        <v>35</v>
      </c>
      <c r="E12" s="288" t="s">
        <v>35</v>
      </c>
    </row>
    <row r="13" spans="2:5" ht="12.6" customHeight="1">
      <c r="C13" s="25" t="s">
        <v>35</v>
      </c>
      <c r="D13" s="39" t="s">
        <v>35</v>
      </c>
      <c r="E13" s="288" t="s">
        <v>35</v>
      </c>
    </row>
    <row r="14" spans="2:5" ht="12.6" customHeight="1">
      <c r="C14" s="25" t="s">
        <v>35</v>
      </c>
      <c r="D14" s="39" t="s">
        <v>35</v>
      </c>
      <c r="E14" s="288" t="s">
        <v>35</v>
      </c>
    </row>
    <row r="15" spans="2:5" ht="12.6" customHeight="1">
      <c r="C15" s="25" t="s">
        <v>35</v>
      </c>
      <c r="D15" s="39" t="s">
        <v>35</v>
      </c>
      <c r="E15" s="288" t="s">
        <v>35</v>
      </c>
    </row>
    <row r="16" spans="2:5" ht="12.6" customHeight="1">
      <c r="C16" s="25" t="s">
        <v>35</v>
      </c>
      <c r="D16" s="39" t="s">
        <v>35</v>
      </c>
      <c r="E16" s="288" t="s">
        <v>35</v>
      </c>
    </row>
    <row r="17" spans="3:5" ht="12.6" customHeight="1">
      <c r="C17" s="25" t="s">
        <v>35</v>
      </c>
      <c r="D17" s="39" t="s">
        <v>35</v>
      </c>
      <c r="E17" s="288" t="s">
        <v>35</v>
      </c>
    </row>
    <row r="18" spans="3:5" ht="12.6" customHeight="1">
      <c r="C18" s="25" t="s">
        <v>35</v>
      </c>
      <c r="D18" s="39" t="s">
        <v>35</v>
      </c>
      <c r="E18" s="288" t="s">
        <v>35</v>
      </c>
    </row>
    <row r="19" spans="3:5" ht="12.6" customHeight="1">
      <c r="C19" s="25" t="s">
        <v>35</v>
      </c>
      <c r="D19" s="39" t="s">
        <v>35</v>
      </c>
      <c r="E19" s="288" t="s">
        <v>35</v>
      </c>
    </row>
    <row r="20" spans="3:5" ht="12.6" customHeight="1">
      <c r="C20" s="25" t="s">
        <v>35</v>
      </c>
      <c r="D20" s="39" t="s">
        <v>35</v>
      </c>
      <c r="E20" s="288" t="s">
        <v>35</v>
      </c>
    </row>
    <row r="21" spans="3:5" ht="12.6" customHeight="1">
      <c r="C21" s="16" t="s">
        <v>35</v>
      </c>
      <c r="D21" s="16" t="s">
        <v>35</v>
      </c>
      <c r="E21" s="288" t="s">
        <v>35</v>
      </c>
    </row>
    <row r="22" spans="3:5" ht="12.6" customHeight="1">
      <c r="C22" s="16" t="s">
        <v>35</v>
      </c>
      <c r="D22" s="16" t="s">
        <v>35</v>
      </c>
      <c r="E22" s="334" t="s">
        <v>35</v>
      </c>
    </row>
    <row r="23" spans="3:5" ht="12.6" customHeight="1">
      <c r="E23" s="334" t="s">
        <v>35</v>
      </c>
    </row>
    <row r="24" spans="3:5" ht="12.6" customHeight="1">
      <c r="E24" s="334" t="s">
        <v>35</v>
      </c>
    </row>
  </sheetData>
  <hyperlinks>
    <hyperlink ref="C4" location="Indice!A1" display="Indice!A1"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E24"/>
  <sheetViews>
    <sheetView showGridLines="0" showRowColHeaders="0" topLeftCell="A2" workbookViewId="0">
      <selection activeCell="E4" sqref="E4"/>
    </sheetView>
  </sheetViews>
  <sheetFormatPr baseColWidth="10" defaultRowHeight="12.75"/>
  <cols>
    <col min="1" max="1" width="0.140625" customWidth="1"/>
    <col min="2" max="2" width="2.7109375" customWidth="1"/>
    <col min="3" max="3" width="23.7109375" customWidth="1"/>
    <col min="4" max="4" width="1.28515625" customWidth="1"/>
    <col min="5" max="5" width="105.7109375" customWidth="1"/>
  </cols>
  <sheetData>
    <row r="1" spans="2:5" ht="0.6" customHeight="1">
      <c r="C1" s="16"/>
      <c r="D1" s="16"/>
    </row>
    <row r="2" spans="2:5" ht="21" customHeight="1">
      <c r="C2" s="16"/>
      <c r="D2" s="16"/>
      <c r="E2" s="95" t="s">
        <v>78</v>
      </c>
    </row>
    <row r="3" spans="2:5" ht="15" customHeight="1">
      <c r="B3" s="21"/>
      <c r="C3" s="21"/>
      <c r="D3" s="19"/>
      <c r="E3" s="18" t="s">
        <v>339</v>
      </c>
    </row>
    <row r="4" spans="2:5" ht="19.899999999999999" customHeight="1">
      <c r="B4" s="21"/>
      <c r="C4" s="21" t="str">
        <f>Indice!C4</f>
        <v>Mercados eléctricos</v>
      </c>
      <c r="D4" s="19"/>
      <c r="E4" s="19"/>
    </row>
    <row r="5" spans="2:5" ht="12.6" customHeight="1">
      <c r="C5" s="25" t="s">
        <v>35</v>
      </c>
      <c r="D5" s="39" t="s">
        <v>35</v>
      </c>
      <c r="E5" s="39" t="s">
        <v>35</v>
      </c>
    </row>
    <row r="6" spans="2:5" s="409" customFormat="1" ht="13.15" customHeight="1">
      <c r="D6" s="410" t="s">
        <v>35</v>
      </c>
      <c r="E6" s="411" t="s">
        <v>35</v>
      </c>
    </row>
    <row r="7" spans="2:5" ht="12.6" customHeight="1">
      <c r="C7" s="755" t="s">
        <v>280</v>
      </c>
      <c r="D7" s="39" t="s">
        <v>35</v>
      </c>
      <c r="E7" s="333" t="s">
        <v>35</v>
      </c>
    </row>
    <row r="8" spans="2:5" ht="12.6" customHeight="1">
      <c r="C8" s="755"/>
      <c r="D8" s="39" t="s">
        <v>35</v>
      </c>
      <c r="E8" s="333" t="s">
        <v>35</v>
      </c>
    </row>
    <row r="9" spans="2:5" ht="12.6" customHeight="1">
      <c r="B9" s="251"/>
      <c r="C9" s="251" t="s">
        <v>82</v>
      </c>
      <c r="D9" s="39" t="s">
        <v>35</v>
      </c>
      <c r="E9" s="333" t="s">
        <v>35</v>
      </c>
    </row>
    <row r="10" spans="2:5" ht="12.6" customHeight="1">
      <c r="C10" s="251"/>
      <c r="D10" s="39" t="s">
        <v>35</v>
      </c>
      <c r="E10" s="333" t="s">
        <v>35</v>
      </c>
    </row>
    <row r="11" spans="2:5" ht="12.6" customHeight="1">
      <c r="C11" s="25" t="s">
        <v>35</v>
      </c>
      <c r="D11" s="39" t="s">
        <v>35</v>
      </c>
      <c r="E11" s="288" t="s">
        <v>35</v>
      </c>
    </row>
    <row r="12" spans="2:5" ht="12.6" customHeight="1">
      <c r="C12" s="25" t="s">
        <v>35</v>
      </c>
      <c r="D12" s="39" t="s">
        <v>35</v>
      </c>
      <c r="E12" s="288" t="s">
        <v>35</v>
      </c>
    </row>
    <row r="13" spans="2:5" ht="12.6" customHeight="1">
      <c r="C13" s="25" t="s">
        <v>35</v>
      </c>
      <c r="D13" s="39" t="s">
        <v>35</v>
      </c>
      <c r="E13" s="288" t="s">
        <v>35</v>
      </c>
    </row>
    <row r="14" spans="2:5" ht="12.6" customHeight="1">
      <c r="C14" s="25" t="s">
        <v>35</v>
      </c>
      <c r="D14" s="39" t="s">
        <v>35</v>
      </c>
      <c r="E14" s="288" t="s">
        <v>35</v>
      </c>
    </row>
    <row r="15" spans="2:5" ht="12.6" customHeight="1">
      <c r="C15" s="25" t="s">
        <v>35</v>
      </c>
      <c r="D15" s="39" t="s">
        <v>35</v>
      </c>
      <c r="E15" s="288" t="s">
        <v>35</v>
      </c>
    </row>
    <row r="16" spans="2:5" ht="12.6" customHeight="1">
      <c r="C16" s="25" t="s">
        <v>35</v>
      </c>
      <c r="D16" s="39" t="s">
        <v>35</v>
      </c>
      <c r="E16" s="288" t="s">
        <v>35</v>
      </c>
    </row>
    <row r="17" spans="3:5" ht="12.6" customHeight="1">
      <c r="C17" s="25" t="s">
        <v>35</v>
      </c>
      <c r="D17" s="39" t="s">
        <v>35</v>
      </c>
      <c r="E17" s="288" t="s">
        <v>35</v>
      </c>
    </row>
    <row r="18" spans="3:5" ht="12.6" customHeight="1">
      <c r="C18" s="25" t="s">
        <v>35</v>
      </c>
      <c r="D18" s="39" t="s">
        <v>35</v>
      </c>
      <c r="E18" s="288" t="s">
        <v>35</v>
      </c>
    </row>
    <row r="19" spans="3:5" ht="12.6" customHeight="1">
      <c r="C19" s="25" t="s">
        <v>35</v>
      </c>
      <c r="D19" s="39" t="s">
        <v>35</v>
      </c>
      <c r="E19" s="288" t="s">
        <v>35</v>
      </c>
    </row>
    <row r="20" spans="3:5" ht="12.6" customHeight="1">
      <c r="C20" s="25" t="s">
        <v>35</v>
      </c>
      <c r="D20" s="39" t="s">
        <v>35</v>
      </c>
      <c r="E20" s="288" t="s">
        <v>35</v>
      </c>
    </row>
    <row r="21" spans="3:5" ht="12.6" customHeight="1">
      <c r="C21" s="16" t="s">
        <v>35</v>
      </c>
      <c r="D21" s="16" t="s">
        <v>35</v>
      </c>
      <c r="E21" s="288" t="s">
        <v>35</v>
      </c>
    </row>
    <row r="22" spans="3:5" ht="12.6" customHeight="1">
      <c r="C22" s="16" t="s">
        <v>35</v>
      </c>
      <c r="D22" s="16" t="s">
        <v>35</v>
      </c>
      <c r="E22" s="334" t="s">
        <v>35</v>
      </c>
    </row>
    <row r="23" spans="3:5" ht="12.6" customHeight="1">
      <c r="E23" s="334" t="s">
        <v>35</v>
      </c>
    </row>
    <row r="24" spans="3:5" ht="12.6" customHeight="1">
      <c r="E24" s="334" t="s">
        <v>35</v>
      </c>
    </row>
  </sheetData>
  <mergeCells count="1">
    <mergeCell ref="C7:C8"/>
  </mergeCells>
  <hyperlinks>
    <hyperlink ref="C4" location="Indice!A1" display="Indice!A1"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5">
    <pageSetUpPr autoPageBreaks="0"/>
  </sheetPr>
  <dimension ref="A1:T82"/>
  <sheetViews>
    <sheetView showGridLines="0" showRowColHeaders="0" showOutlineSymbols="0" topLeftCell="A2" zoomScaleNormal="100" workbookViewId="0">
      <selection activeCell="L38" sqref="L38"/>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8.7109375" style="4" bestFit="1" customWidth="1"/>
    <col min="6" max="7" width="10.7109375" style="4" customWidth="1"/>
    <col min="8" max="8" width="1.28515625" style="4" customWidth="1"/>
    <col min="9" max="9" width="13" style="4" bestFit="1" customWidth="1"/>
    <col min="10" max="10" width="13.85546875" style="1" customWidth="1"/>
    <col min="11" max="11" width="2.42578125" style="4" customWidth="1"/>
    <col min="12" max="12" width="6.42578125" style="4" customWidth="1"/>
    <col min="13" max="13" width="6.140625" style="4" bestFit="1" customWidth="1"/>
    <col min="14" max="21" width="4.5703125" style="4" customWidth="1"/>
    <col min="22" max="16384" width="11.42578125" style="4"/>
  </cols>
  <sheetData>
    <row r="1" spans="1:20" s="16" customFormat="1" ht="0.6" customHeight="1"/>
    <row r="2" spans="1:20" s="16" customFormat="1" ht="21" customHeight="1">
      <c r="D2" s="752" t="s">
        <v>78</v>
      </c>
      <c r="E2" s="752"/>
      <c r="F2" s="752"/>
      <c r="G2" s="752"/>
      <c r="H2" s="752"/>
      <c r="I2" s="752"/>
      <c r="J2" s="752"/>
      <c r="R2" s="45"/>
    </row>
    <row r="3" spans="1:20" s="16" customFormat="1" ht="15" customHeight="1">
      <c r="D3" s="753" t="s">
        <v>339</v>
      </c>
      <c r="E3" s="753"/>
      <c r="F3" s="753"/>
      <c r="G3" s="753"/>
      <c r="H3" s="753"/>
      <c r="I3" s="753"/>
      <c r="J3" s="753"/>
      <c r="R3" s="45"/>
    </row>
    <row r="4" spans="1:20" s="19" customFormat="1" ht="19.899999999999999" customHeight="1">
      <c r="B4" s="20"/>
      <c r="C4" s="21" t="str">
        <f>Indice!C4</f>
        <v>Mercados eléctricos</v>
      </c>
    </row>
    <row r="5" spans="1:20" s="19" customFormat="1" ht="12.6" customHeight="1">
      <c r="B5" s="20"/>
      <c r="C5" s="22"/>
    </row>
    <row r="6" spans="1:20" s="19" customFormat="1" ht="13.15" customHeight="1">
      <c r="B6" s="20"/>
      <c r="C6" s="25"/>
      <c r="D6" s="39"/>
      <c r="E6" s="39"/>
    </row>
    <row r="7" spans="1:20" s="5" customFormat="1" ht="18" customHeight="1">
      <c r="A7" s="19"/>
      <c r="B7" s="20"/>
      <c r="C7" s="754" t="s">
        <v>317</v>
      </c>
      <c r="D7" s="39"/>
      <c r="E7" s="9"/>
      <c r="F7" s="763" t="s">
        <v>202</v>
      </c>
      <c r="G7" s="765" t="s">
        <v>211</v>
      </c>
      <c r="H7" s="50"/>
      <c r="I7" s="762" t="s">
        <v>84</v>
      </c>
      <c r="J7" s="762"/>
      <c r="K7" s="55"/>
      <c r="L7" s="761"/>
      <c r="M7" s="761"/>
    </row>
    <row r="8" spans="1:20" s="6" customFormat="1" ht="18" customHeight="1">
      <c r="A8" s="19"/>
      <c r="B8" s="20"/>
      <c r="C8" s="755"/>
      <c r="D8" s="39"/>
      <c r="E8" s="53"/>
      <c r="F8" s="764"/>
      <c r="G8" s="766"/>
      <c r="H8" s="51"/>
      <c r="I8" s="51" t="s">
        <v>66</v>
      </c>
      <c r="J8" s="51" t="s">
        <v>79</v>
      </c>
      <c r="L8" s="8"/>
      <c r="M8" s="8"/>
    </row>
    <row r="9" spans="1:20" s="6" customFormat="1" ht="12.75" customHeight="1">
      <c r="A9" s="19"/>
      <c r="B9" s="20"/>
      <c r="C9" s="755"/>
      <c r="D9" s="39"/>
      <c r="E9" s="336" t="s">
        <v>51</v>
      </c>
      <c r="F9" s="345">
        <f>'Data 1'!H77+'Data 1'!H91+'Data 1'!H105</f>
        <v>2469</v>
      </c>
      <c r="G9" s="345">
        <f>'Data 1'!H105+'Data 1'!I105</f>
        <v>587</v>
      </c>
      <c r="H9" s="346"/>
      <c r="I9" s="730">
        <v>41.91</v>
      </c>
      <c r="J9" s="730">
        <v>69.52</v>
      </c>
      <c r="K9" s="108"/>
      <c r="L9" s="73"/>
      <c r="M9" s="63"/>
      <c r="N9" s="63"/>
      <c r="O9" s="63"/>
      <c r="P9" s="72"/>
      <c r="Q9" s="72"/>
      <c r="R9" s="72"/>
      <c r="S9" s="72"/>
      <c r="T9" s="72"/>
    </row>
    <row r="10" spans="1:20" s="6" customFormat="1" ht="12.75" customHeight="1">
      <c r="A10" s="19"/>
      <c r="B10" s="20"/>
      <c r="C10" s="755"/>
      <c r="D10" s="39"/>
      <c r="E10" s="336" t="s">
        <v>52</v>
      </c>
      <c r="F10" s="345">
        <f>'Data 1'!H78+'Data 1'!H92+'Data 1'!H106</f>
        <v>2059</v>
      </c>
      <c r="G10" s="699">
        <f>'Data 1'!H106+'Data 1'!I106</f>
        <v>408</v>
      </c>
      <c r="H10" s="346"/>
      <c r="I10" s="730">
        <v>36.28</v>
      </c>
      <c r="J10" s="730">
        <v>51.59</v>
      </c>
      <c r="K10" s="108"/>
      <c r="L10" s="73"/>
      <c r="M10" s="63"/>
      <c r="N10" s="159"/>
      <c r="O10" s="63"/>
      <c r="P10" s="72"/>
      <c r="Q10" s="72"/>
      <c r="R10" s="72"/>
      <c r="S10" s="72"/>
      <c r="T10" s="72"/>
    </row>
    <row r="11" spans="1:20" s="6" customFormat="1" ht="12.75" customHeight="1">
      <c r="A11" s="19"/>
      <c r="B11" s="20"/>
      <c r="C11" s="36"/>
      <c r="D11" s="39"/>
      <c r="E11" s="336" t="s">
        <v>53</v>
      </c>
      <c r="F11" s="345">
        <f>'Data 1'!H79+'Data 1'!H93+'Data 1'!H107</f>
        <v>2252</v>
      </c>
      <c r="G11" s="345">
        <f>'Data 1'!H107+'Data 1'!I107</f>
        <v>326</v>
      </c>
      <c r="H11" s="346"/>
      <c r="I11" s="730">
        <v>28.33</v>
      </c>
      <c r="J11" s="730">
        <v>52.15</v>
      </c>
      <c r="K11" s="108"/>
      <c r="L11" s="73"/>
      <c r="M11" s="63"/>
      <c r="N11" s="159"/>
      <c r="O11" s="63"/>
      <c r="P11" s="72"/>
      <c r="Q11" s="72"/>
      <c r="R11" s="72"/>
      <c r="S11" s="72"/>
      <c r="T11" s="72"/>
    </row>
    <row r="12" spans="1:20" s="6" customFormat="1" ht="12.75" customHeight="1">
      <c r="A12" s="19"/>
      <c r="B12" s="20"/>
      <c r="D12" s="39"/>
      <c r="E12" s="336" t="s">
        <v>54</v>
      </c>
      <c r="F12" s="345">
        <f>'Data 1'!H80+'Data 1'!H94+'Data 1'!H108</f>
        <v>2148</v>
      </c>
      <c r="G12" s="345">
        <f>'Data 1'!H108+'Data 1'!I108</f>
        <v>312</v>
      </c>
      <c r="H12" s="346"/>
      <c r="I12" s="730">
        <v>17.95</v>
      </c>
      <c r="J12" s="730">
        <v>31.01</v>
      </c>
      <c r="K12" s="108"/>
      <c r="L12" s="73"/>
      <c r="M12" s="63"/>
      <c r="N12" s="159"/>
      <c r="O12" s="63"/>
      <c r="P12" s="72"/>
      <c r="Q12" s="72"/>
      <c r="R12" s="72"/>
      <c r="S12" s="72"/>
      <c r="T12" s="72"/>
    </row>
    <row r="13" spans="1:20" s="6" customFormat="1" ht="12.75" customHeight="1">
      <c r="A13" s="19"/>
      <c r="B13" s="20"/>
      <c r="C13" s="8"/>
      <c r="D13" s="39"/>
      <c r="E13" s="336" t="s">
        <v>55</v>
      </c>
      <c r="F13" s="345">
        <f>'Data 1'!H81+'Data 1'!H95+'Data 1'!H109</f>
        <v>2134</v>
      </c>
      <c r="G13" s="345">
        <f>'Data 1'!H109+'Data 1'!I109</f>
        <v>358</v>
      </c>
      <c r="H13" s="346"/>
      <c r="I13" s="730">
        <v>21.36</v>
      </c>
      <c r="J13" s="730">
        <v>36.78</v>
      </c>
      <c r="K13" s="108"/>
      <c r="L13" s="73"/>
      <c r="M13" s="63"/>
      <c r="N13" s="159"/>
      <c r="P13" s="72"/>
      <c r="Q13" s="72"/>
      <c r="R13" s="72"/>
      <c r="S13" s="72"/>
      <c r="T13" s="72"/>
    </row>
    <row r="14" spans="1:20" s="6" customFormat="1" ht="12.75" customHeight="1">
      <c r="A14" s="19"/>
      <c r="B14" s="20"/>
      <c r="C14" s="59"/>
      <c r="D14" s="39"/>
      <c r="E14" s="336" t="s">
        <v>56</v>
      </c>
      <c r="F14" s="345">
        <f>'Data 1'!H82+'Data 1'!H96+'Data 1'!H110</f>
        <v>2239</v>
      </c>
      <c r="G14" s="345">
        <f>'Data 1'!H110+'Data 1'!I110</f>
        <v>383</v>
      </c>
      <c r="H14" s="346"/>
      <c r="I14" s="730">
        <v>30.91</v>
      </c>
      <c r="J14" s="730">
        <v>44.88</v>
      </c>
      <c r="K14" s="108"/>
      <c r="L14" s="73"/>
      <c r="M14" s="63"/>
      <c r="N14" s="159"/>
      <c r="O14" s="63"/>
      <c r="P14" s="72"/>
      <c r="Q14" s="72"/>
      <c r="R14" s="72"/>
      <c r="S14" s="72"/>
      <c r="T14" s="72"/>
    </row>
    <row r="15" spans="1:20" s="6" customFormat="1" ht="12.75" customHeight="1">
      <c r="A15" s="16"/>
      <c r="B15" s="16"/>
      <c r="C15" s="60"/>
      <c r="D15" s="16"/>
      <c r="E15" s="336" t="s">
        <v>57</v>
      </c>
      <c r="F15" s="345">
        <f>'Data 1'!H83+'Data 1'!H97+'Data 1'!H111</f>
        <v>2374</v>
      </c>
      <c r="G15" s="345">
        <f>'Data 1'!H111+'Data 1'!I111</f>
        <v>443</v>
      </c>
      <c r="H15" s="346"/>
      <c r="I15" s="730">
        <v>35.380000000000003</v>
      </c>
      <c r="J15" s="730">
        <v>51.01</v>
      </c>
      <c r="K15" s="108"/>
      <c r="L15" s="73"/>
      <c r="M15" s="63"/>
      <c r="N15" s="159"/>
      <c r="O15" s="63"/>
      <c r="P15" s="72"/>
      <c r="Q15" s="72"/>
      <c r="R15" s="72"/>
      <c r="S15" s="72"/>
      <c r="T15" s="72"/>
    </row>
    <row r="16" spans="1:20" s="6" customFormat="1" ht="12.75" customHeight="1">
      <c r="A16" s="16"/>
      <c r="B16" s="16"/>
      <c r="C16" s="8"/>
      <c r="D16" s="16"/>
      <c r="E16" s="336" t="s">
        <v>58</v>
      </c>
      <c r="F16" s="345">
        <f>'Data 1'!H84+'Data 1'!H98+'Data 1'!H112</f>
        <v>2172</v>
      </c>
      <c r="G16" s="345">
        <f>'Data 1'!H112+'Data 1'!I112</f>
        <v>345</v>
      </c>
      <c r="H16" s="346"/>
      <c r="I16" s="730">
        <v>36.89</v>
      </c>
      <c r="J16" s="730">
        <v>80</v>
      </c>
      <c r="K16" s="108"/>
      <c r="L16" s="73"/>
      <c r="M16" s="63"/>
      <c r="N16" s="159"/>
      <c r="O16" s="63"/>
      <c r="P16" s="72"/>
      <c r="Q16" s="72"/>
      <c r="R16" s="72"/>
      <c r="S16" s="72"/>
      <c r="T16" s="72"/>
    </row>
    <row r="17" spans="1:20" s="6" customFormat="1" ht="12.75" customHeight="1">
      <c r="A17" s="16"/>
      <c r="B17" s="16"/>
      <c r="C17" s="121"/>
      <c r="D17" s="16"/>
      <c r="E17" s="336" t="s">
        <v>59</v>
      </c>
      <c r="F17" s="345">
        <f>'Data 1'!H85+'Data 1'!H99+'Data 1'!H113</f>
        <v>2126</v>
      </c>
      <c r="G17" s="345">
        <f>'Data 1'!H113+'Data 1'!I113</f>
        <v>343</v>
      </c>
      <c r="H17" s="346"/>
      <c r="I17" s="730">
        <v>42.61</v>
      </c>
      <c r="J17" s="730">
        <v>84.9</v>
      </c>
      <c r="K17" s="108"/>
      <c r="L17" s="73"/>
      <c r="M17" s="63"/>
      <c r="N17" s="159"/>
      <c r="O17" s="63"/>
      <c r="P17" s="72"/>
      <c r="Q17" s="72"/>
      <c r="R17" s="72"/>
      <c r="S17" s="72"/>
      <c r="T17" s="72"/>
    </row>
    <row r="18" spans="1:20" s="6" customFormat="1" ht="12.75" customHeight="1">
      <c r="A18" s="16"/>
      <c r="B18" s="16"/>
      <c r="C18" s="56"/>
      <c r="D18" s="16"/>
      <c r="E18" s="336" t="s">
        <v>60</v>
      </c>
      <c r="F18" s="345">
        <f>'Data 1'!H86+'Data 1'!H100+'Data 1'!H114</f>
        <v>2332</v>
      </c>
      <c r="G18" s="345">
        <f>'Data 1'!H114+'Data 1'!I114</f>
        <v>672</v>
      </c>
      <c r="H18" s="346"/>
      <c r="I18" s="730">
        <v>36.619999999999997</v>
      </c>
      <c r="J18" s="730">
        <v>67.3</v>
      </c>
      <c r="K18" s="108"/>
      <c r="L18" s="73"/>
      <c r="M18" s="63"/>
      <c r="N18" s="159"/>
      <c r="O18" s="63"/>
      <c r="P18" s="72"/>
      <c r="Q18" s="72"/>
      <c r="R18" s="72"/>
      <c r="S18" s="72"/>
      <c r="T18" s="72"/>
    </row>
    <row r="19" spans="1:20" s="6" customFormat="1" ht="12.75" customHeight="1">
      <c r="A19" s="16"/>
      <c r="B19" s="16"/>
      <c r="C19" s="59"/>
      <c r="D19" s="16"/>
      <c r="E19" s="336" t="s">
        <v>61</v>
      </c>
      <c r="F19" s="345">
        <f>'Data 1'!H87+'Data 1'!H101+'Data 1'!H115</f>
        <v>2329</v>
      </c>
      <c r="G19" s="345">
        <f>'Data 1'!H115+'Data 1'!I115</f>
        <v>739</v>
      </c>
      <c r="H19" s="346"/>
      <c r="I19" s="730">
        <v>42.06</v>
      </c>
      <c r="J19" s="730">
        <v>80</v>
      </c>
      <c r="K19"/>
      <c r="L19" s="73"/>
      <c r="M19" s="63"/>
      <c r="N19" s="159"/>
      <c r="O19" s="63"/>
      <c r="P19" s="72"/>
      <c r="Q19" s="72"/>
      <c r="R19" s="72"/>
      <c r="S19" s="72"/>
      <c r="T19" s="72"/>
    </row>
    <row r="20" spans="1:20" ht="12.75" customHeight="1">
      <c r="C20" s="60"/>
      <c r="E20" s="340" t="s">
        <v>62</v>
      </c>
      <c r="F20" s="345">
        <f>'Data 1'!H88+'Data 1'!H102+'Data 1'!H116</f>
        <v>2381</v>
      </c>
      <c r="G20" s="345">
        <f>'Data 1'!H116+'Data 1'!I116</f>
        <v>630</v>
      </c>
      <c r="H20" s="347"/>
      <c r="I20" s="730">
        <v>43.33</v>
      </c>
      <c r="J20" s="730">
        <v>77.569999999999993</v>
      </c>
      <c r="K20"/>
      <c r="L20" s="73"/>
      <c r="M20" s="63"/>
      <c r="N20" s="159"/>
      <c r="O20" s="63"/>
      <c r="P20" s="72"/>
      <c r="Q20" s="72"/>
      <c r="R20" s="72"/>
      <c r="S20" s="72"/>
      <c r="T20" s="72"/>
    </row>
    <row r="21" spans="1:20" ht="16.5" customHeight="1">
      <c r="E21" s="342" t="s">
        <v>177</v>
      </c>
      <c r="F21" s="348">
        <f>SUM(F9:F20)</f>
        <v>27015</v>
      </c>
      <c r="G21" s="715">
        <f>SUM('Data 1'!H105:H116)+SUM('Data 1'!I105:I116)</f>
        <v>5546</v>
      </c>
      <c r="H21" s="347"/>
      <c r="I21" s="700">
        <v>34.479999999999997</v>
      </c>
      <c r="J21" s="700">
        <f>MAX(J9:J20)</f>
        <v>84.9</v>
      </c>
      <c r="K21"/>
      <c r="L21" s="205"/>
      <c r="M21" s="267"/>
      <c r="N21" s="159"/>
      <c r="O21" s="79"/>
      <c r="P21" s="72"/>
      <c r="Q21" s="72"/>
      <c r="R21" s="72"/>
      <c r="S21" s="72"/>
      <c r="T21" s="72"/>
    </row>
    <row r="22" spans="1:20" ht="16.149999999999999" customHeight="1">
      <c r="E22" s="760" t="s">
        <v>212</v>
      </c>
      <c r="F22" s="760"/>
      <c r="G22" s="760"/>
      <c r="H22" s="760"/>
      <c r="I22" s="760"/>
      <c r="J22" s="760"/>
      <c r="L22" s="206"/>
      <c r="M22" s="204"/>
      <c r="O22" s="159"/>
    </row>
    <row r="23" spans="1:20">
      <c r="E23" s="760" t="s">
        <v>382</v>
      </c>
      <c r="F23" s="760"/>
      <c r="G23" s="760"/>
      <c r="H23" s="760"/>
      <c r="I23" s="760"/>
      <c r="J23" s="760"/>
      <c r="O23" s="159"/>
    </row>
    <row r="24" spans="1:20">
      <c r="F24" s="712"/>
      <c r="G24" s="738"/>
      <c r="H24" s="179"/>
      <c r="I24" s="180"/>
      <c r="J24" s="7"/>
      <c r="O24" s="159"/>
    </row>
    <row r="25" spans="1:20">
      <c r="E25" s="7"/>
      <c r="F25" s="737"/>
      <c r="G25" s="7"/>
      <c r="H25" s="7"/>
      <c r="I25" s="180"/>
      <c r="J25" s="7"/>
      <c r="M25" s="268"/>
      <c r="O25" s="159"/>
    </row>
    <row r="26" spans="1:20">
      <c r="E26" s="7"/>
      <c r="F26" s="152"/>
      <c r="G26" s="7"/>
      <c r="H26" s="7"/>
      <c r="I26" s="268"/>
      <c r="J26" s="7"/>
      <c r="O26" s="159"/>
    </row>
    <row r="27" spans="1:20">
      <c r="E27" s="7"/>
      <c r="F27" s="152"/>
      <c r="G27" s="7"/>
      <c r="H27" s="7"/>
      <c r="I27" s="7"/>
      <c r="J27" s="7"/>
      <c r="O27" s="159"/>
    </row>
    <row r="28" spans="1:20">
      <c r="E28" s="7"/>
      <c r="F28" s="152"/>
      <c r="G28" s="7"/>
      <c r="H28" s="7"/>
      <c r="I28" s="7"/>
      <c r="J28" s="7"/>
      <c r="O28" s="159"/>
    </row>
    <row r="29" spans="1:20">
      <c r="E29" s="7"/>
      <c r="F29" s="152"/>
      <c r="G29" s="7"/>
      <c r="H29" s="7"/>
      <c r="I29" s="7"/>
      <c r="J29" s="7"/>
      <c r="O29" s="159"/>
    </row>
    <row r="30" spans="1:20">
      <c r="E30" s="7"/>
      <c r="F30" s="152"/>
      <c r="G30" s="7"/>
      <c r="H30" s="7"/>
      <c r="I30" s="7"/>
      <c r="J30" s="7"/>
      <c r="O30" s="159"/>
    </row>
    <row r="31" spans="1:20">
      <c r="E31" s="7"/>
      <c r="F31" s="152"/>
      <c r="G31" s="7"/>
      <c r="H31" s="7"/>
      <c r="I31" s="7"/>
      <c r="J31" s="7"/>
      <c r="O31" s="159"/>
    </row>
    <row r="32" spans="1:20">
      <c r="E32" s="7"/>
      <c r="F32" s="152"/>
      <c r="G32" s="7"/>
      <c r="H32" s="7"/>
      <c r="I32" s="7"/>
      <c r="J32" s="7"/>
      <c r="O32" s="159"/>
    </row>
    <row r="33" spans="5:15">
      <c r="E33" s="7"/>
      <c r="F33" s="152"/>
      <c r="G33" s="7"/>
      <c r="H33" s="7"/>
      <c r="I33" s="7"/>
      <c r="J33" s="7"/>
      <c r="O33" s="159"/>
    </row>
    <row r="34" spans="5:15">
      <c r="E34" s="7"/>
      <c r="F34" s="152"/>
      <c r="G34" s="7"/>
      <c r="H34" s="7"/>
      <c r="I34" s="7"/>
      <c r="J34" s="7"/>
    </row>
    <row r="35" spans="5:15">
      <c r="E35" s="7"/>
      <c r="F35" s="152"/>
      <c r="G35" s="7"/>
      <c r="H35" s="7"/>
      <c r="I35" s="7"/>
      <c r="J35" s="7"/>
    </row>
    <row r="36" spans="5:15">
      <c r="E36" s="7"/>
      <c r="F36" s="7"/>
      <c r="G36" s="7"/>
      <c r="H36" s="7"/>
      <c r="I36" s="7"/>
      <c r="J36" s="7"/>
    </row>
    <row r="37" spans="5:15">
      <c r="E37" s="7"/>
      <c r="F37" s="7"/>
      <c r="G37" s="7"/>
      <c r="H37" s="7"/>
      <c r="I37" s="7"/>
      <c r="J37" s="7"/>
    </row>
    <row r="38" spans="5:15">
      <c r="E38" s="7"/>
      <c r="F38" s="7"/>
      <c r="G38" s="7"/>
      <c r="H38" s="7"/>
      <c r="I38" s="7"/>
      <c r="J38" s="7"/>
    </row>
    <row r="39" spans="5:15">
      <c r="E39" s="7"/>
      <c r="F39" s="7"/>
      <c r="G39" s="7"/>
      <c r="H39" s="7"/>
      <c r="I39" s="7"/>
      <c r="J39" s="7"/>
    </row>
    <row r="40" spans="5:15">
      <c r="E40" s="7"/>
      <c r="F40" s="7"/>
      <c r="G40" s="7"/>
      <c r="H40" s="7"/>
      <c r="I40" s="7"/>
      <c r="J40" s="7"/>
    </row>
    <row r="41" spans="5:15">
      <c r="E41" s="7"/>
      <c r="F41" s="7"/>
      <c r="G41" s="7"/>
      <c r="H41" s="7"/>
      <c r="I41" s="7"/>
      <c r="J41" s="7"/>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9">
    <mergeCell ref="E22:J22"/>
    <mergeCell ref="E23:J23"/>
    <mergeCell ref="C7:C10"/>
    <mergeCell ref="L7:M7"/>
    <mergeCell ref="D2:J2"/>
    <mergeCell ref="D3:J3"/>
    <mergeCell ref="I7:J7"/>
    <mergeCell ref="F7:F8"/>
    <mergeCell ref="G7:G8"/>
  </mergeCells>
  <phoneticPr fontId="0" type="noConversion"/>
  <hyperlinks>
    <hyperlink ref="C4" location="Indice!A1" display="Indice!A1" xr:uid="{00000000-0004-0000-0A00-000000000000}"/>
  </hyperlinks>
  <printOptions horizontalCentered="1" verticalCentered="1"/>
  <pageMargins left="0.78740157480314965" right="0.78740157480314965" top="0.78740157480314965" bottom="0.98425196850393704" header="0" footer="0"/>
  <pageSetup paperSize="9" orientation="landscape" cellComments="asDisplayed" verticalDpi="4294967292" r:id="rId1"/>
  <headerFooter alignWithMargins="0">
    <oddFooter>&amp;R&amp;A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2">
    <pageSetUpPr autoPageBreaks="0"/>
  </sheetPr>
  <dimension ref="A1:S85"/>
  <sheetViews>
    <sheetView showGridLines="0" showRowColHeaders="0" showOutlineSymbols="0" topLeftCell="A2" zoomScaleNormal="100" workbookViewId="0">
      <selection activeCell="E20" sqref="E20:M22"/>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29" style="16" customWidth="1"/>
    <col min="6" max="7" width="6.140625" customWidth="1"/>
    <col min="8" max="8" width="0.85546875" customWidth="1"/>
    <col min="9" max="10" width="6.140625" customWidth="1"/>
    <col min="11" max="11" width="0.85546875" customWidth="1"/>
    <col min="12" max="13" width="6.140625" customWidth="1"/>
  </cols>
  <sheetData>
    <row r="1" spans="2:19" s="16" customFormat="1" ht="0.6" customHeight="1"/>
    <row r="2" spans="2:19" s="16" customFormat="1" ht="21" customHeight="1">
      <c r="E2" s="752" t="s">
        <v>78</v>
      </c>
      <c r="F2" s="752"/>
      <c r="G2" s="752"/>
      <c r="H2" s="752"/>
      <c r="I2" s="752"/>
      <c r="J2" s="752"/>
      <c r="K2" s="752"/>
      <c r="L2" s="752"/>
      <c r="M2" s="752"/>
    </row>
    <row r="3" spans="2:19" s="16" customFormat="1" ht="15" customHeight="1">
      <c r="E3" s="753" t="s">
        <v>339</v>
      </c>
      <c r="F3" s="753"/>
      <c r="G3" s="753"/>
      <c r="H3" s="753"/>
      <c r="I3" s="753"/>
      <c r="J3" s="753"/>
      <c r="K3" s="753"/>
      <c r="L3" s="753"/>
      <c r="M3" s="753"/>
    </row>
    <row r="4" spans="2:19" s="19" customFormat="1" ht="19.899999999999999" customHeight="1">
      <c r="B4" s="20"/>
      <c r="C4" s="21" t="str">
        <f>Indice!C4</f>
        <v>Mercados eléctricos</v>
      </c>
    </row>
    <row r="5" spans="2:19" s="19" customFormat="1" ht="12.6" customHeight="1">
      <c r="B5" s="20"/>
      <c r="C5" s="22"/>
    </row>
    <row r="6" spans="2:19" s="19" customFormat="1" ht="13.15" customHeight="1">
      <c r="B6" s="20"/>
      <c r="C6" s="25"/>
      <c r="D6" s="39"/>
      <c r="E6" s="39"/>
    </row>
    <row r="7" spans="2:19" s="19" customFormat="1" ht="12.75" customHeight="1">
      <c r="B7" s="20"/>
      <c r="C7" s="757" t="s">
        <v>361</v>
      </c>
      <c r="D7" s="39"/>
      <c r="E7" s="9"/>
      <c r="F7" s="773">
        <v>2019</v>
      </c>
      <c r="G7" s="773"/>
      <c r="H7" s="50"/>
      <c r="I7" s="773">
        <v>2020</v>
      </c>
      <c r="J7" s="773"/>
      <c r="K7" s="50"/>
      <c r="L7" s="773" t="s">
        <v>343</v>
      </c>
      <c r="M7" s="774"/>
      <c r="Q7" s="129"/>
    </row>
    <row r="8" spans="2:19" s="19" customFormat="1" ht="12.75" customHeight="1">
      <c r="B8" s="20"/>
      <c r="C8" s="757"/>
      <c r="D8" s="39"/>
      <c r="E8" s="53"/>
      <c r="F8" s="210" t="s">
        <v>63</v>
      </c>
      <c r="G8" s="210" t="s">
        <v>64</v>
      </c>
      <c r="H8" s="211"/>
      <c r="I8" s="210" t="s">
        <v>63</v>
      </c>
      <c r="J8" s="210" t="s">
        <v>64</v>
      </c>
      <c r="K8" s="210"/>
      <c r="L8" s="210" t="s">
        <v>63</v>
      </c>
      <c r="M8" s="210" t="s">
        <v>64</v>
      </c>
      <c r="N8" s="277"/>
      <c r="O8" s="277"/>
      <c r="P8" s="769"/>
      <c r="Q8" s="769"/>
      <c r="R8" s="772"/>
      <c r="S8" s="772"/>
    </row>
    <row r="9" spans="2:19" s="19" customFormat="1" ht="12.75" hidden="1" customHeight="1">
      <c r="B9" s="20"/>
      <c r="C9" s="757"/>
      <c r="D9" s="39"/>
      <c r="E9" s="26"/>
      <c r="F9" s="181"/>
      <c r="G9" s="181"/>
      <c r="H9" s="181"/>
      <c r="I9" s="181"/>
      <c r="J9" s="181"/>
      <c r="K9" s="181"/>
      <c r="L9" s="182"/>
      <c r="M9" s="181"/>
      <c r="N9" s="278">
        <f>F9</f>
        <v>0</v>
      </c>
      <c r="O9" s="278">
        <f>I9</f>
        <v>0</v>
      </c>
      <c r="P9" s="279" t="e">
        <f t="shared" ref="P9:P15" si="0">((O9/N9)-1)*100</f>
        <v>#DIV/0!</v>
      </c>
      <c r="Q9" s="280"/>
      <c r="R9" s="138"/>
      <c r="S9" s="138"/>
    </row>
    <row r="10" spans="2:19" s="19" customFormat="1" ht="0.95" customHeight="1">
      <c r="B10" s="20"/>
      <c r="C10" s="757"/>
      <c r="D10" s="39"/>
      <c r="E10" s="336"/>
      <c r="F10" s="351"/>
      <c r="G10" s="352"/>
      <c r="H10" s="352"/>
      <c r="I10" s="352"/>
      <c r="J10" s="352"/>
      <c r="K10" s="352"/>
      <c r="L10" s="353"/>
      <c r="M10" s="352"/>
      <c r="N10" s="278"/>
      <c r="O10" s="278"/>
      <c r="P10" s="279"/>
      <c r="Q10" s="283"/>
      <c r="R10" s="138"/>
      <c r="S10" s="138"/>
    </row>
    <row r="11" spans="2:19" s="19" customFormat="1" ht="12.75" customHeight="1">
      <c r="B11" s="20"/>
      <c r="C11" s="757"/>
      <c r="D11" s="39"/>
      <c r="E11" s="336" t="s">
        <v>331</v>
      </c>
      <c r="F11" s="683">
        <f>'Data 2'!E25</f>
        <v>6801.4366</v>
      </c>
      <c r="G11" s="683">
        <f>'Data 2'!F25</f>
        <v>257.06770000000006</v>
      </c>
      <c r="H11" s="659"/>
      <c r="I11" s="683">
        <f>'Data 2'!G25</f>
        <v>9431.1530000000002</v>
      </c>
      <c r="J11" s="683">
        <f>'Data 2'!H25</f>
        <v>548.25609999999995</v>
      </c>
      <c r="K11" s="659"/>
      <c r="L11" s="684">
        <f>(I11/F11-1)*100</f>
        <v>38.664131633602224</v>
      </c>
      <c r="M11" s="684">
        <f>(J11/G11-1)*100</f>
        <v>113.27304052590033</v>
      </c>
      <c r="N11" s="278">
        <f>F11+G11</f>
        <v>7058.5043000000005</v>
      </c>
      <c r="O11" s="278">
        <f>I11+J11</f>
        <v>9979.4091000000008</v>
      </c>
      <c r="P11" s="279">
        <f>((O11/N11)-1)*100</f>
        <v>41.381356104012013</v>
      </c>
      <c r="Q11" s="280"/>
      <c r="R11" s="138"/>
      <c r="S11" s="138"/>
    </row>
    <row r="12" spans="2:19" s="19" customFormat="1" ht="12.75" customHeight="1">
      <c r="B12" s="20"/>
      <c r="C12" s="252" t="s">
        <v>48</v>
      </c>
      <c r="D12" s="39"/>
      <c r="E12" s="336" t="s">
        <v>30</v>
      </c>
      <c r="F12" s="683">
        <f>'Data 2'!E26</f>
        <v>970.75080000000014</v>
      </c>
      <c r="G12" s="683">
        <f>'Data 2'!F26</f>
        <v>1678.8257999999996</v>
      </c>
      <c r="H12" s="685"/>
      <c r="I12" s="683">
        <f>'Data 2'!G26</f>
        <v>1212.0149000000001</v>
      </c>
      <c r="J12" s="683">
        <f>'Data 2'!H26</f>
        <v>1631.0697</v>
      </c>
      <c r="K12" s="685"/>
      <c r="L12" s="684">
        <f t="shared" ref="L12:M15" si="1">(I12/F12-1)*100</f>
        <v>24.853350623043525</v>
      </c>
      <c r="M12" s="684">
        <f t="shared" si="1"/>
        <v>-2.8446131814271358</v>
      </c>
      <c r="N12" s="278">
        <f>F12+G12</f>
        <v>2649.5765999999999</v>
      </c>
      <c r="O12" s="278">
        <f>I12+J12</f>
        <v>2843.0846000000001</v>
      </c>
      <c r="P12" s="279">
        <f t="shared" si="0"/>
        <v>7.303355562545355</v>
      </c>
      <c r="Q12" s="280"/>
      <c r="R12" s="138"/>
      <c r="S12" s="138"/>
    </row>
    <row r="13" spans="2:19" s="19" customFormat="1" ht="12.75" customHeight="1">
      <c r="B13" s="20"/>
      <c r="C13" s="252"/>
      <c r="D13" s="39"/>
      <c r="E13" s="355" t="s">
        <v>31</v>
      </c>
      <c r="F13" s="683">
        <f>'Data 2'!E27</f>
        <v>1351.4425000000001</v>
      </c>
      <c r="G13" s="683">
        <f>'Data 2'!F27</f>
        <v>680.87430000000006</v>
      </c>
      <c r="H13" s="685"/>
      <c r="I13" s="683">
        <f>'Data 2'!G27</f>
        <v>1542.7</v>
      </c>
      <c r="J13" s="683">
        <f>'Data 2'!H27</f>
        <v>1060.5714</v>
      </c>
      <c r="K13" s="685"/>
      <c r="L13" s="684">
        <f t="shared" si="1"/>
        <v>14.152100440825265</v>
      </c>
      <c r="M13" s="684">
        <f t="shared" si="1"/>
        <v>55.766108369782771</v>
      </c>
      <c r="N13" s="278">
        <f>F13+G13</f>
        <v>2032.3168000000001</v>
      </c>
      <c r="O13" s="278">
        <f>I13+J13</f>
        <v>2603.2714000000001</v>
      </c>
      <c r="P13" s="279">
        <f t="shared" si="0"/>
        <v>28.093779473751333</v>
      </c>
      <c r="Q13" s="280"/>
      <c r="R13" s="138"/>
      <c r="S13" s="138"/>
    </row>
    <row r="14" spans="2:19" s="19" customFormat="1" ht="12.75" customHeight="1">
      <c r="B14" s="20"/>
      <c r="C14" s="252"/>
      <c r="D14" s="39"/>
      <c r="E14" s="336" t="s">
        <v>348</v>
      </c>
      <c r="F14" s="683">
        <f>'Data 2'!E28</f>
        <v>2224.7192</v>
      </c>
      <c r="G14" s="683">
        <f>'Data 2'!F28</f>
        <v>866.45810000000006</v>
      </c>
      <c r="H14" s="685"/>
      <c r="I14" s="683">
        <f>'Data 2'!G28</f>
        <v>2107.3498</v>
      </c>
      <c r="J14" s="683">
        <f>'Data 2'!H28</f>
        <v>871.51649999999995</v>
      </c>
      <c r="K14" s="685"/>
      <c r="L14" s="684">
        <f t="shared" si="1"/>
        <v>-5.2756950180499196</v>
      </c>
      <c r="M14" s="684">
        <f t="shared" si="1"/>
        <v>0.58380203266608088</v>
      </c>
      <c r="N14" s="278">
        <f>F14+G14</f>
        <v>3091.1773000000003</v>
      </c>
      <c r="O14" s="278">
        <f>I14+J14</f>
        <v>2978.8662999999997</v>
      </c>
      <c r="P14" s="279">
        <f t="shared" si="0"/>
        <v>-3.6332759042970619</v>
      </c>
      <c r="Q14" s="280"/>
      <c r="R14" s="138"/>
      <c r="S14" s="138"/>
    </row>
    <row r="15" spans="2:19" s="19" customFormat="1" ht="12.75" customHeight="1">
      <c r="B15" s="20"/>
      <c r="C15" s="25"/>
      <c r="D15" s="39"/>
      <c r="E15" s="356" t="s">
        <v>332</v>
      </c>
      <c r="F15" s="686">
        <f>'Data 2'!E29</f>
        <v>101.12730000000001</v>
      </c>
      <c r="G15" s="686">
        <f>'Data 2'!F29</f>
        <v>193.41149999999999</v>
      </c>
      <c r="H15" s="687"/>
      <c r="I15" s="686">
        <f>'Data 2'!G29</f>
        <v>728.25060000000008</v>
      </c>
      <c r="J15" s="686">
        <f>'Data 2'!H29</f>
        <v>366.01869999999997</v>
      </c>
      <c r="K15" s="687"/>
      <c r="L15" s="688">
        <f t="shared" si="1"/>
        <v>620.13254581107185</v>
      </c>
      <c r="M15" s="688">
        <f t="shared" si="1"/>
        <v>89.243504134966116</v>
      </c>
      <c r="N15" s="278">
        <f>F15+G15</f>
        <v>294.53879999999998</v>
      </c>
      <c r="O15" s="278">
        <f>I15+J15</f>
        <v>1094.2692999999999</v>
      </c>
      <c r="P15" s="279">
        <f t="shared" si="0"/>
        <v>271.51957568917913</v>
      </c>
      <c r="Q15" s="274"/>
    </row>
    <row r="16" spans="2:19" ht="6" customHeight="1">
      <c r="O16" s="139"/>
      <c r="P16" s="139"/>
      <c r="Q16" s="139"/>
      <c r="R16" s="139"/>
      <c r="S16" s="139"/>
    </row>
    <row r="17" spans="5:19" ht="17.25" customHeight="1">
      <c r="E17" s="357" t="s">
        <v>130</v>
      </c>
      <c r="F17" s="771">
        <f>SUM(F11:F15)+SUM(G11:G15)</f>
        <v>15126.113799999999</v>
      </c>
      <c r="G17" s="771"/>
      <c r="H17" s="358"/>
      <c r="I17" s="771">
        <f>SUM(I11:I15)+SUM(J11:J15)</f>
        <v>19498.900699999998</v>
      </c>
      <c r="J17" s="771"/>
      <c r="K17" s="358"/>
      <c r="L17" s="770">
        <f>((I17/F17)-1)*100</f>
        <v>28.908858929780102</v>
      </c>
      <c r="M17" s="770"/>
      <c r="P17" s="139"/>
      <c r="Q17" s="139"/>
      <c r="R17" s="139"/>
      <c r="S17" s="139"/>
    </row>
    <row r="18" spans="5:19" ht="25.15" customHeight="1">
      <c r="E18" s="775" t="s">
        <v>330</v>
      </c>
      <c r="F18" s="775"/>
      <c r="G18" s="775"/>
      <c r="H18" s="775"/>
      <c r="I18" s="775"/>
      <c r="J18" s="775"/>
      <c r="K18" s="775"/>
      <c r="L18" s="775"/>
      <c r="M18" s="775"/>
      <c r="O18" s="139"/>
      <c r="P18" s="139"/>
      <c r="Q18" s="139"/>
      <c r="R18" s="139"/>
      <c r="S18" s="139"/>
    </row>
    <row r="19" spans="5:19" ht="23.45" customHeight="1">
      <c r="E19" s="768" t="s">
        <v>333</v>
      </c>
      <c r="F19" s="768"/>
      <c r="G19" s="768"/>
      <c r="H19" s="768"/>
      <c r="I19" s="768"/>
      <c r="J19" s="768"/>
      <c r="K19" s="768"/>
      <c r="L19" s="768"/>
      <c r="M19" s="768"/>
      <c r="O19" s="139"/>
      <c r="P19" s="139"/>
      <c r="Q19" s="139"/>
      <c r="R19" s="139"/>
      <c r="S19" s="139"/>
    </row>
    <row r="20" spans="5:19" ht="14.45" customHeight="1">
      <c r="E20" s="767" t="s">
        <v>377</v>
      </c>
      <c r="F20" s="767"/>
      <c r="G20" s="767"/>
      <c r="H20" s="767"/>
      <c r="I20" s="767"/>
      <c r="J20" s="767"/>
      <c r="K20" s="767"/>
      <c r="L20" s="767"/>
      <c r="M20" s="767"/>
      <c r="O20" s="139"/>
      <c r="P20" s="139"/>
      <c r="Q20" s="139"/>
      <c r="R20" s="139"/>
      <c r="S20" s="139"/>
    </row>
    <row r="21" spans="5:19" ht="15" customHeight="1">
      <c r="E21" s="767"/>
      <c r="F21" s="767"/>
      <c r="G21" s="767"/>
      <c r="H21" s="767"/>
      <c r="I21" s="767"/>
      <c r="J21" s="767"/>
      <c r="K21" s="767"/>
      <c r="L21" s="767"/>
      <c r="M21" s="767"/>
      <c r="O21" s="139"/>
      <c r="P21" s="139"/>
      <c r="Q21" s="139"/>
      <c r="R21" s="139"/>
      <c r="S21" s="139"/>
    </row>
    <row r="22" spans="5:19" ht="12.75" customHeight="1">
      <c r="E22" s="767"/>
      <c r="F22" s="767"/>
      <c r="G22" s="767"/>
      <c r="H22" s="767"/>
      <c r="I22" s="767"/>
      <c r="J22" s="767"/>
      <c r="K22" s="767"/>
      <c r="L22" s="767"/>
      <c r="M22" s="767"/>
    </row>
    <row r="23" spans="5:19">
      <c r="F23" s="231"/>
      <c r="G23" s="232"/>
      <c r="H23" s="168"/>
      <c r="I23" s="232"/>
      <c r="J23" s="232"/>
      <c r="K23" s="168"/>
      <c r="L23" s="168"/>
      <c r="M23" s="168"/>
      <c r="N23" s="168"/>
    </row>
    <row r="24" spans="5:19">
      <c r="F24" s="94"/>
      <c r="G24" s="81"/>
      <c r="I24" s="81"/>
      <c r="J24" s="81"/>
    </row>
    <row r="25" spans="5:19">
      <c r="F25" s="94"/>
      <c r="G25" s="81"/>
      <c r="I25" s="81"/>
      <c r="J25" s="81"/>
    </row>
    <row r="85" spans="2:2">
      <c r="B85"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4">
    <mergeCell ref="R8:S8"/>
    <mergeCell ref="F7:G7"/>
    <mergeCell ref="I7:J7"/>
    <mergeCell ref="L7:M7"/>
    <mergeCell ref="E18:M18"/>
    <mergeCell ref="E20:M22"/>
    <mergeCell ref="E19:M19"/>
    <mergeCell ref="C7:C11"/>
    <mergeCell ref="P8:Q8"/>
    <mergeCell ref="E2:M2"/>
    <mergeCell ref="E3:M3"/>
    <mergeCell ref="L17:M17"/>
    <mergeCell ref="F17:G17"/>
    <mergeCell ref="I17:J17"/>
  </mergeCells>
  <phoneticPr fontId="0" type="noConversion"/>
  <hyperlinks>
    <hyperlink ref="C4" location="Indice!A1" display="Indice!A1" xr:uid="{00000000-0004-0000-0B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pageSetUpPr autoPageBreaks="0"/>
  </sheetPr>
  <dimension ref="A1:F82"/>
  <sheetViews>
    <sheetView showGridLines="0" showRowColHeaders="0" showOutlineSymbols="0" topLeftCell="A2" zoomScaleNormal="100" workbookViewId="0">
      <selection activeCell="E39" sqref="E39"/>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76" t="s">
        <v>362</v>
      </c>
      <c r="D7" s="39"/>
      <c r="E7" s="333" t="s">
        <v>35</v>
      </c>
    </row>
    <row r="8" spans="2:5" s="19" customFormat="1" ht="12.75" customHeight="1">
      <c r="B8" s="20"/>
      <c r="C8" s="776"/>
      <c r="D8" s="39"/>
      <c r="E8" s="333" t="s">
        <v>35</v>
      </c>
    </row>
    <row r="9" spans="2:5" s="19" customFormat="1" ht="12.75" customHeight="1">
      <c r="B9" s="20"/>
      <c r="C9" s="776"/>
      <c r="D9" s="39"/>
      <c r="E9" s="333" t="s">
        <v>35</v>
      </c>
    </row>
    <row r="10" spans="2:5" s="19" customFormat="1" ht="12.75" customHeight="1">
      <c r="B10" s="20"/>
      <c r="C10" s="776"/>
      <c r="D10" s="39"/>
      <c r="E10" s="333" t="s">
        <v>35</v>
      </c>
    </row>
    <row r="11" spans="2:5" s="19" customFormat="1" ht="12.75" customHeight="1">
      <c r="B11" s="20"/>
      <c r="C11" s="776"/>
      <c r="D11" s="39"/>
      <c r="E11" s="288" t="s">
        <v>35</v>
      </c>
    </row>
    <row r="12" spans="2:5" s="19" customFormat="1" ht="12.75" customHeight="1">
      <c r="B12" s="20"/>
      <c r="C12" s="297" t="s">
        <v>281</v>
      </c>
      <c r="D12" s="39"/>
      <c r="E12" s="288" t="s">
        <v>35</v>
      </c>
    </row>
    <row r="13" spans="2:5" s="19" customFormat="1" ht="12.75" customHeight="1">
      <c r="B13" s="20"/>
      <c r="C13" s="252"/>
      <c r="D13" s="39"/>
      <c r="E13" s="288" t="s">
        <v>35</v>
      </c>
    </row>
    <row r="14" spans="2:5" s="19" customFormat="1" ht="12.75" customHeight="1">
      <c r="B14" s="20"/>
      <c r="C14" s="252"/>
      <c r="D14" s="39"/>
      <c r="E14" s="288" t="s">
        <v>35</v>
      </c>
    </row>
    <row r="15" spans="2:5" s="19" customFormat="1" ht="12.75" customHeight="1">
      <c r="B15" s="20"/>
      <c r="C15" s="252"/>
      <c r="D15" s="39"/>
      <c r="E15" s="288" t="s">
        <v>35</v>
      </c>
    </row>
    <row r="16" spans="2:5" s="19" customFormat="1" ht="12.75" customHeight="1">
      <c r="B16" s="20"/>
      <c r="C16" s="25"/>
      <c r="D16" s="39"/>
      <c r="E16" s="288" t="s">
        <v>35</v>
      </c>
    </row>
    <row r="17" spans="2:5" s="19" customFormat="1" ht="12.75" customHeight="1">
      <c r="B17" s="20"/>
      <c r="C17" s="25"/>
      <c r="D17" s="39"/>
      <c r="E17" s="288" t="s">
        <v>35</v>
      </c>
    </row>
    <row r="18" spans="2:5" s="19" customFormat="1" ht="12.75" customHeight="1">
      <c r="B18" s="20"/>
      <c r="C18" s="25"/>
      <c r="D18" s="39"/>
      <c r="E18" s="288" t="s">
        <v>35</v>
      </c>
    </row>
    <row r="19" spans="2:5" s="19" customFormat="1" ht="12.75" customHeight="1">
      <c r="B19" s="20"/>
      <c r="C19" s="25"/>
      <c r="D19" s="39"/>
      <c r="E19" s="288" t="s">
        <v>35</v>
      </c>
    </row>
    <row r="20" spans="2:5" s="19" customFormat="1" ht="12.75" customHeight="1">
      <c r="B20" s="20"/>
      <c r="C20" s="25"/>
      <c r="D20" s="39"/>
      <c r="E20" s="288" t="s">
        <v>35</v>
      </c>
    </row>
    <row r="21" spans="2:5" s="19" customFormat="1" ht="12.75" customHeight="1">
      <c r="B21" s="20"/>
      <c r="C21" s="25"/>
      <c r="D21" s="39"/>
      <c r="E21" s="288" t="s">
        <v>35</v>
      </c>
    </row>
    <row r="22" spans="2:5">
      <c r="E22" s="334" t="s">
        <v>35</v>
      </c>
    </row>
    <row r="23" spans="2:5">
      <c r="E23" s="334" t="s">
        <v>35</v>
      </c>
    </row>
    <row r="24" spans="2:5">
      <c r="E24" s="334" t="s">
        <v>35</v>
      </c>
    </row>
    <row r="82" spans="2:2">
      <c r="B82" s="96"/>
    </row>
  </sheetData>
  <mergeCells count="1">
    <mergeCell ref="C7:C11"/>
  </mergeCells>
  <hyperlinks>
    <hyperlink ref="C4" location="Indice!A1" display="Indice!A1" xr:uid="{00000000-0004-0000-0C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6">
    <pageSetUpPr autoPageBreaks="0"/>
  </sheetPr>
  <dimension ref="A1:V83"/>
  <sheetViews>
    <sheetView showGridLines="0" showRowColHeaders="0" showOutlineSymbols="0" topLeftCell="A2" zoomScaleNormal="100" workbookViewId="0">
      <selection activeCell="H10" sqref="H10:H21"/>
    </sheetView>
  </sheetViews>
  <sheetFormatPr baseColWidth="10" defaultColWidth="11.42578125" defaultRowHeight="12.75"/>
  <cols>
    <col min="1" max="1" width="0.140625" style="47" customWidth="1"/>
    <col min="2" max="2" width="2.7109375" style="47" customWidth="1"/>
    <col min="3" max="3" width="23.7109375" style="47" customWidth="1"/>
    <col min="4" max="4" width="1.28515625" style="47" customWidth="1"/>
    <col min="5" max="5" width="8.85546875" style="13" customWidth="1"/>
    <col min="6" max="6" width="10.28515625" style="13" customWidth="1"/>
    <col min="7" max="7" width="9.7109375" style="218" customWidth="1"/>
    <col min="8" max="8" width="11.85546875" style="218" bestFit="1" customWidth="1"/>
    <col min="9" max="9" width="1.140625" style="218" customWidth="1"/>
    <col min="10" max="10" width="10.28515625" style="218" customWidth="1"/>
    <col min="11" max="11" width="9.7109375" style="218" customWidth="1"/>
    <col min="12" max="12" width="8" style="13" customWidth="1"/>
    <col min="13" max="13" width="13" style="13" customWidth="1"/>
    <col min="14" max="15" width="4.5703125" style="13" customWidth="1"/>
    <col min="16" max="16" width="7.28515625" style="13" customWidth="1"/>
    <col min="17" max="17" width="6" style="13" customWidth="1"/>
    <col min="18" max="16384" width="11.42578125" style="13"/>
  </cols>
  <sheetData>
    <row r="1" spans="1:22" s="47" customFormat="1" ht="0.6" customHeight="1"/>
    <row r="2" spans="1:22" s="47" customFormat="1" ht="21" customHeight="1">
      <c r="E2" s="752" t="s">
        <v>78</v>
      </c>
      <c r="F2" s="752"/>
      <c r="G2" s="752"/>
      <c r="H2" s="752"/>
      <c r="I2" s="752"/>
      <c r="J2" s="752"/>
      <c r="K2" s="752"/>
      <c r="L2" s="752"/>
      <c r="R2" s="45"/>
    </row>
    <row r="3" spans="1:22" s="47" customFormat="1" ht="15" customHeight="1">
      <c r="E3" s="753" t="s">
        <v>339</v>
      </c>
      <c r="F3" s="753"/>
      <c r="G3" s="753"/>
      <c r="H3" s="753"/>
      <c r="I3" s="753"/>
      <c r="J3" s="753"/>
      <c r="K3" s="753"/>
      <c r="L3" s="753"/>
      <c r="R3" s="45"/>
    </row>
    <row r="4" spans="1:22" s="46" customFormat="1" ht="19.899999999999999" customHeight="1">
      <c r="B4" s="48"/>
      <c r="C4" s="21" t="str">
        <f>Indice!C4</f>
        <v>Mercados eléctricos</v>
      </c>
    </row>
    <row r="5" spans="1:22" s="46" customFormat="1" ht="12.6" customHeight="1">
      <c r="B5" s="48"/>
      <c r="C5" s="22"/>
    </row>
    <row r="6" spans="1:22" s="46" customFormat="1" ht="13.15" customHeight="1">
      <c r="B6" s="48"/>
      <c r="C6" s="25"/>
      <c r="D6" s="39"/>
      <c r="E6" s="39"/>
      <c r="F6" s="39"/>
    </row>
    <row r="7" spans="1:22" s="12" customFormat="1" ht="12.75" customHeight="1">
      <c r="A7" s="46"/>
      <c r="B7" s="48"/>
      <c r="C7" s="755" t="s">
        <v>282</v>
      </c>
      <c r="D7" s="39"/>
      <c r="E7" s="10"/>
      <c r="F7" s="762" t="s">
        <v>32</v>
      </c>
      <c r="G7" s="762"/>
      <c r="H7" s="762"/>
      <c r="I7" s="50"/>
      <c r="J7" s="762" t="s">
        <v>33</v>
      </c>
      <c r="K7" s="762"/>
      <c r="L7" s="762"/>
      <c r="O7" s="160"/>
      <c r="P7" s="777"/>
      <c r="Q7" s="777"/>
      <c r="R7" s="777"/>
      <c r="S7" s="161"/>
      <c r="T7" s="777"/>
      <c r="U7" s="777"/>
      <c r="V7" s="777"/>
    </row>
    <row r="8" spans="1:22" s="12" customFormat="1">
      <c r="A8" s="46"/>
      <c r="B8" s="48"/>
      <c r="C8" s="755"/>
      <c r="D8" s="39"/>
      <c r="E8" s="10"/>
      <c r="F8" s="781" t="s">
        <v>159</v>
      </c>
      <c r="G8" s="779" t="s">
        <v>81</v>
      </c>
      <c r="H8" s="779"/>
      <c r="I8" s="50"/>
      <c r="J8" s="781" t="s">
        <v>159</v>
      </c>
      <c r="K8" s="780" t="s">
        <v>81</v>
      </c>
      <c r="L8" s="780"/>
      <c r="O8" s="160"/>
      <c r="P8" s="161"/>
      <c r="Q8" s="161"/>
      <c r="R8" s="161"/>
      <c r="S8" s="161"/>
      <c r="T8" s="161"/>
      <c r="U8" s="161"/>
      <c r="V8" s="161"/>
    </row>
    <row r="9" spans="1:22" s="12" customFormat="1" ht="22.5">
      <c r="A9" s="46"/>
      <c r="B9" s="48"/>
      <c r="C9" s="755"/>
      <c r="D9" s="39"/>
      <c r="E9" s="53"/>
      <c r="F9" s="766"/>
      <c r="G9" s="201" t="s">
        <v>157</v>
      </c>
      <c r="H9" s="51" t="s">
        <v>72</v>
      </c>
      <c r="I9" s="51"/>
      <c r="J9" s="766"/>
      <c r="K9" s="201" t="s">
        <v>157</v>
      </c>
      <c r="L9" s="51" t="s">
        <v>72</v>
      </c>
      <c r="O9" s="160"/>
      <c r="P9" s="161"/>
      <c r="Q9" s="777"/>
      <c r="R9" s="777"/>
      <c r="S9" s="161"/>
      <c r="T9" s="161"/>
      <c r="U9" s="778"/>
      <c r="V9" s="778"/>
    </row>
    <row r="10" spans="1:22" s="12" customFormat="1">
      <c r="A10" s="46"/>
      <c r="B10" s="48"/>
      <c r="C10" s="755"/>
      <c r="D10" s="39"/>
      <c r="E10" s="336" t="s">
        <v>51</v>
      </c>
      <c r="F10" s="359">
        <f>'Data 2'!D56</f>
        <v>701.50400000000002</v>
      </c>
      <c r="G10" s="360">
        <f>'Data 2'!F56</f>
        <v>82.571699077980995</v>
      </c>
      <c r="H10" s="360">
        <v>105.7762435991</v>
      </c>
      <c r="I10" s="359"/>
      <c r="J10" s="359">
        <f>IF('Data 2'!E56=0,"-      ",'Data 2'!E56)</f>
        <v>3.4446999999999997</v>
      </c>
      <c r="K10" s="360">
        <f>'Data 2'!G56</f>
        <v>40.145056849283797</v>
      </c>
      <c r="L10" s="694">
        <v>51.919883040899997</v>
      </c>
      <c r="M10" s="106"/>
      <c r="N10" s="130"/>
      <c r="O10" s="162"/>
      <c r="P10" s="161"/>
      <c r="Q10" s="161"/>
      <c r="R10" s="161"/>
      <c r="S10" s="161"/>
      <c r="T10" s="161"/>
      <c r="U10" s="161"/>
      <c r="V10" s="161"/>
    </row>
    <row r="11" spans="1:22" s="12" customFormat="1">
      <c r="A11" s="46"/>
      <c r="B11" s="48"/>
      <c r="C11" s="56"/>
      <c r="D11" s="39"/>
      <c r="E11" s="336" t="s">
        <v>52</v>
      </c>
      <c r="F11" s="359">
        <f>'Data 2'!D57</f>
        <v>726.67730000000006</v>
      </c>
      <c r="G11" s="360">
        <f>'Data 2'!F57</f>
        <v>74.016771199540699</v>
      </c>
      <c r="H11" s="360">
        <v>94.424616940199996</v>
      </c>
      <c r="I11" s="359"/>
      <c r="J11" s="359">
        <f>'Data 2'!E57</f>
        <v>4.6578999999999997</v>
      </c>
      <c r="K11" s="360">
        <f>'Data 2'!G57</f>
        <v>34.889660995327603</v>
      </c>
      <c r="L11" s="694">
        <v>50.330004943200002</v>
      </c>
      <c r="M11" s="106"/>
      <c r="N11" s="65"/>
      <c r="O11" s="86"/>
      <c r="P11" s="242"/>
      <c r="Q11" s="238"/>
      <c r="R11" s="242"/>
    </row>
    <row r="12" spans="1:22" s="12" customFormat="1">
      <c r="A12" s="46"/>
      <c r="B12" s="48"/>
      <c r="C12" s="121"/>
      <c r="D12" s="39"/>
      <c r="E12" s="336" t="s">
        <v>53</v>
      </c>
      <c r="F12" s="359">
        <f>'Data 2'!D58</f>
        <v>960.15290000000005</v>
      </c>
      <c r="G12" s="360">
        <f>'Data 2'!F58</f>
        <v>69.328448760608893</v>
      </c>
      <c r="H12" s="360">
        <v>108.53680634200001</v>
      </c>
      <c r="I12" s="359"/>
      <c r="J12" s="359">
        <f>'Data 2'!E58</f>
        <v>3.3038000000000003</v>
      </c>
      <c r="K12" s="360">
        <f>'Data 2'!G58</f>
        <v>26.482139240531399</v>
      </c>
      <c r="L12" s="694">
        <v>43.58</v>
      </c>
      <c r="M12" s="106"/>
      <c r="N12" s="65"/>
      <c r="O12" s="86"/>
      <c r="P12" s="242"/>
      <c r="Q12" s="238"/>
      <c r="R12" s="242"/>
    </row>
    <row r="13" spans="1:22" s="12" customFormat="1">
      <c r="A13" s="46"/>
      <c r="B13" s="48"/>
      <c r="C13" s="56"/>
      <c r="D13" s="39"/>
      <c r="E13" s="336" t="s">
        <v>54</v>
      </c>
      <c r="F13" s="359">
        <f>'Data 2'!D59</f>
        <v>1378.2074</v>
      </c>
      <c r="G13" s="360">
        <f>'Data 2'!F59</f>
        <v>70.480682834818595</v>
      </c>
      <c r="H13" s="360">
        <v>93.300952066099995</v>
      </c>
      <c r="I13" s="359"/>
      <c r="J13" s="359">
        <f>'Data 2'!E59</f>
        <v>0.22750000000000001</v>
      </c>
      <c r="K13" s="360">
        <f>'Data 2'!G59</f>
        <v>16.942672728357099</v>
      </c>
      <c r="L13" s="694">
        <v>24.1903225806</v>
      </c>
      <c r="M13" s="106"/>
      <c r="N13" s="65"/>
      <c r="O13" s="86"/>
      <c r="P13" s="242"/>
      <c r="Q13" s="238"/>
      <c r="R13" s="242"/>
    </row>
    <row r="14" spans="1:22" s="12" customFormat="1">
      <c r="A14" s="46"/>
      <c r="B14" s="48"/>
      <c r="C14" s="121"/>
      <c r="D14" s="39"/>
      <c r="E14" s="336" t="s">
        <v>55</v>
      </c>
      <c r="F14" s="359">
        <f>'Data 2'!D60</f>
        <v>1108.9719</v>
      </c>
      <c r="G14" s="360">
        <f>'Data 2'!F60</f>
        <v>66.470122552248597</v>
      </c>
      <c r="H14" s="360">
        <v>111.5437788018</v>
      </c>
      <c r="I14" s="359"/>
      <c r="J14" s="359">
        <f>'Data 2'!E60</f>
        <v>1.5241</v>
      </c>
      <c r="K14" s="360">
        <f>'Data 2'!G60</f>
        <v>20.0988045504129</v>
      </c>
      <c r="L14" s="694">
        <v>34.259919839699997</v>
      </c>
      <c r="M14" s="106"/>
      <c r="N14" s="65"/>
      <c r="O14" s="86"/>
      <c r="P14" s="242"/>
      <c r="Q14" s="238"/>
      <c r="R14" s="242"/>
    </row>
    <row r="15" spans="1:22" s="12" customFormat="1">
      <c r="A15" s="46"/>
      <c r="B15" s="48"/>
      <c r="C15" s="56"/>
      <c r="D15" s="39"/>
      <c r="E15" s="336" t="s">
        <v>56</v>
      </c>
      <c r="F15" s="359">
        <f>'Data 2'!D61</f>
        <v>711.75149999999996</v>
      </c>
      <c r="G15" s="360">
        <f>'Data 2'!F61</f>
        <v>72.682289687988799</v>
      </c>
      <c r="H15" s="360">
        <v>95.732035928100004</v>
      </c>
      <c r="I15" s="359"/>
      <c r="J15" s="359">
        <f>'Data 2'!E61</f>
        <v>82.525399999999991</v>
      </c>
      <c r="K15" s="360">
        <f>'Data 2'!G61</f>
        <v>29.131069002158799</v>
      </c>
      <c r="L15" s="694">
        <v>42.093333333300002</v>
      </c>
      <c r="M15" s="106"/>
      <c r="N15" s="65"/>
      <c r="O15" s="86"/>
      <c r="P15" s="242"/>
      <c r="Q15" s="238"/>
      <c r="R15" s="242"/>
    </row>
    <row r="16" spans="1:22" s="12" customFormat="1">
      <c r="A16" s="46"/>
      <c r="B16" s="48"/>
      <c r="C16" s="49"/>
      <c r="D16" s="39"/>
      <c r="E16" s="336" t="s">
        <v>57</v>
      </c>
      <c r="F16" s="359">
        <f>'Data 2'!D62</f>
        <v>444.01929999999999</v>
      </c>
      <c r="G16" s="360">
        <f>'Data 2'!F62</f>
        <v>77.264298531297698</v>
      </c>
      <c r="H16" s="360">
        <v>113.6727272727</v>
      </c>
      <c r="I16" s="359"/>
      <c r="J16" s="359">
        <f>'Data 2'!E62</f>
        <v>247.4632</v>
      </c>
      <c r="K16" s="360">
        <f>'Data 2'!G62</f>
        <v>34.580210697132699</v>
      </c>
      <c r="L16" s="694">
        <v>46.139998925500002</v>
      </c>
      <c r="M16" s="106"/>
      <c r="N16" s="65"/>
      <c r="O16" s="86"/>
      <c r="P16" s="242"/>
      <c r="Q16" s="238"/>
      <c r="R16" s="242"/>
    </row>
    <row r="17" spans="1:21" s="12" customFormat="1">
      <c r="A17" s="47"/>
      <c r="B17" s="47"/>
      <c r="C17" s="47"/>
      <c r="D17" s="47"/>
      <c r="E17" s="336" t="s">
        <v>58</v>
      </c>
      <c r="F17" s="359">
        <f>'Data 2'!D63</f>
        <v>548.73619999999994</v>
      </c>
      <c r="G17" s="360">
        <f>'Data 2'!F63</f>
        <v>83.621371904935401</v>
      </c>
      <c r="H17" s="360">
        <v>104.1460869565</v>
      </c>
      <c r="I17" s="359"/>
      <c r="J17" s="359">
        <f>'Data 2'!E63</f>
        <v>107.2</v>
      </c>
      <c r="K17" s="360">
        <f>'Data 2'!G63</f>
        <v>35.661521116094903</v>
      </c>
      <c r="L17" s="694">
        <v>55.690019762799999</v>
      </c>
      <c r="M17" s="106"/>
      <c r="N17" s="65"/>
      <c r="O17" s="86"/>
      <c r="P17" s="242"/>
      <c r="Q17" s="238"/>
      <c r="R17" s="242"/>
    </row>
    <row r="18" spans="1:21" s="12" customFormat="1">
      <c r="A18" s="47"/>
      <c r="B18" s="47"/>
      <c r="C18" s="47"/>
      <c r="D18" s="47"/>
      <c r="E18" s="336" t="s">
        <v>59</v>
      </c>
      <c r="F18" s="359">
        <f>'Data 2'!D64</f>
        <v>540.52869999999996</v>
      </c>
      <c r="G18" s="360">
        <f>'Data 2'!F64</f>
        <v>76.806715394713194</v>
      </c>
      <c r="H18" s="360">
        <v>103.136697861</v>
      </c>
      <c r="I18" s="359"/>
      <c r="J18" s="359">
        <f>'Data 2'!E64</f>
        <v>55.3108</v>
      </c>
      <c r="K18" s="360">
        <f>'Data 2'!G64</f>
        <v>40.431379108227901</v>
      </c>
      <c r="L18" s="694">
        <v>61.140013821700002</v>
      </c>
      <c r="M18" s="106"/>
      <c r="N18" s="65"/>
      <c r="O18" s="86"/>
      <c r="P18" s="242"/>
      <c r="Q18" s="238"/>
      <c r="R18" s="242"/>
    </row>
    <row r="19" spans="1:21" s="12" customFormat="1">
      <c r="A19" s="47"/>
      <c r="B19" s="47"/>
      <c r="C19" s="47"/>
      <c r="D19" s="47"/>
      <c r="E19" s="336" t="s">
        <v>60</v>
      </c>
      <c r="F19" s="359">
        <f>'Data 2'!D65</f>
        <v>853.98709999999994</v>
      </c>
      <c r="G19" s="360">
        <f>'Data 2'!F65</f>
        <v>75.506191159093603</v>
      </c>
      <c r="H19" s="360">
        <v>109.50886882259999</v>
      </c>
      <c r="I19" s="359"/>
      <c r="J19" s="359">
        <f>'Data 2'!E65</f>
        <v>31.4832</v>
      </c>
      <c r="K19" s="360">
        <f>'Data 2'!G65</f>
        <v>35.116271838298303</v>
      </c>
      <c r="L19" s="694">
        <v>59.3</v>
      </c>
      <c r="M19" s="109"/>
      <c r="N19" s="65"/>
      <c r="O19" s="86"/>
      <c r="P19" s="242"/>
      <c r="Q19" s="238"/>
      <c r="R19" s="242"/>
    </row>
    <row r="20" spans="1:21">
      <c r="E20" s="336" t="s">
        <v>61</v>
      </c>
      <c r="F20" s="359">
        <f>'Data 2'!D66</f>
        <v>772.79359999999997</v>
      </c>
      <c r="G20" s="360">
        <f>'Data 2'!F66</f>
        <v>83.130386664692907</v>
      </c>
      <c r="H20" s="360">
        <v>140.7321618954</v>
      </c>
      <c r="I20" s="359"/>
      <c r="J20" s="359">
        <f>'Data 2'!E66</f>
        <v>6.7119</v>
      </c>
      <c r="K20" s="360">
        <f>'Data 2'!G66</f>
        <v>39.834223161268397</v>
      </c>
      <c r="L20" s="694">
        <v>62.380555555599997</v>
      </c>
      <c r="M20" s="106"/>
      <c r="N20" s="243"/>
      <c r="O20" s="86"/>
      <c r="P20" s="242"/>
      <c r="Q20" s="238"/>
      <c r="R20" s="242"/>
      <c r="S20" s="12"/>
    </row>
    <row r="21" spans="1:21">
      <c r="E21" s="340" t="s">
        <v>62</v>
      </c>
      <c r="F21" s="361">
        <f>'Data 2'!D67</f>
        <v>683.82309999999995</v>
      </c>
      <c r="G21" s="362">
        <f>'Data 2'!F67</f>
        <v>85.642874029207206</v>
      </c>
      <c r="H21" s="363">
        <v>180</v>
      </c>
      <c r="I21" s="359"/>
      <c r="J21" s="361">
        <f>'Data 2'!E67</f>
        <v>4.4036</v>
      </c>
      <c r="K21" s="362">
        <f>'Data 2'!G67</f>
        <v>38.783071759927402</v>
      </c>
      <c r="L21" s="728">
        <v>60.188888888900003</v>
      </c>
      <c r="M21" s="106"/>
      <c r="N21" s="65"/>
      <c r="O21" s="86"/>
      <c r="P21" s="242"/>
      <c r="Q21" s="238"/>
      <c r="R21" s="242"/>
      <c r="S21" s="12"/>
    </row>
    <row r="22" spans="1:21">
      <c r="E22" s="342" t="s">
        <v>177</v>
      </c>
      <c r="F22" s="364">
        <f>'Data 2'!D68</f>
        <v>9431.1530000000002</v>
      </c>
      <c r="G22" s="365">
        <f>'Data 2'!F68</f>
        <v>75.295600067750001</v>
      </c>
      <c r="H22" s="366">
        <f>MAX(H10:H21)</f>
        <v>180</v>
      </c>
      <c r="I22" s="367">
        <f>MAX(I10:I21)</f>
        <v>0</v>
      </c>
      <c r="J22" s="364">
        <f>SUM(J10:J21)</f>
        <v>548.25609999999995</v>
      </c>
      <c r="K22" s="695">
        <f>'Data 2'!G68</f>
        <v>30.734972898940001</v>
      </c>
      <c r="L22" s="729">
        <f>MAX(L10:L21)</f>
        <v>62.380555555599997</v>
      </c>
      <c r="M22" s="64"/>
      <c r="N22" s="143"/>
      <c r="O22" s="86"/>
      <c r="P22" s="242"/>
      <c r="Q22" s="242"/>
      <c r="R22" s="242"/>
    </row>
    <row r="23" spans="1:21">
      <c r="E23" s="156"/>
      <c r="F23" s="156"/>
      <c r="G23" s="235"/>
      <c r="J23" s="235"/>
      <c r="K23" s="13"/>
    </row>
    <row r="26" spans="1:21">
      <c r="S26" s="244"/>
      <c r="T26" s="244"/>
      <c r="U26" s="244"/>
    </row>
    <row r="30" spans="1:21">
      <c r="G30" s="269"/>
    </row>
    <row r="31" spans="1:21">
      <c r="G31" s="269"/>
    </row>
    <row r="32" spans="1:21">
      <c r="G32" s="269"/>
    </row>
    <row r="33" spans="7:7">
      <c r="G33" s="269"/>
    </row>
    <row r="34" spans="7:7">
      <c r="G34" s="269"/>
    </row>
    <row r="35" spans="7:7">
      <c r="G35" s="269"/>
    </row>
    <row r="36" spans="7:7">
      <c r="G36" s="269"/>
    </row>
    <row r="37" spans="7:7">
      <c r="G37" s="207"/>
    </row>
    <row r="38" spans="7:7">
      <c r="G38" s="207"/>
    </row>
    <row r="39" spans="7:7">
      <c r="G39" s="207"/>
    </row>
    <row r="40" spans="7:7">
      <c r="G40" s="207"/>
    </row>
    <row r="41" spans="7:7">
      <c r="G41" s="269"/>
    </row>
    <row r="83" spans="2:2">
      <c r="B83" s="97"/>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3">
    <mergeCell ref="C7:C10"/>
    <mergeCell ref="E2:L2"/>
    <mergeCell ref="E3:L3"/>
    <mergeCell ref="Q9:R9"/>
    <mergeCell ref="U9:V9"/>
    <mergeCell ref="G8:H8"/>
    <mergeCell ref="K8:L8"/>
    <mergeCell ref="P7:R7"/>
    <mergeCell ref="T7:V7"/>
    <mergeCell ref="F7:H7"/>
    <mergeCell ref="J7:L7"/>
    <mergeCell ref="F8:F9"/>
    <mergeCell ref="J8:J9"/>
  </mergeCells>
  <phoneticPr fontId="0" type="noConversion"/>
  <hyperlinks>
    <hyperlink ref="C4" location="Indice!A1" display="Indice!A1" xr:uid="{00000000-0004-0000-0D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sheetPr>
  <dimension ref="A1:L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12" s="16" customFormat="1" ht="0.6" customHeight="1"/>
    <row r="2" spans="2:12" s="16" customFormat="1" ht="21" customHeight="1">
      <c r="E2" s="95" t="s">
        <v>78</v>
      </c>
    </row>
    <row r="3" spans="2:12" s="16" customFormat="1" ht="15" customHeight="1">
      <c r="E3" s="18" t="s">
        <v>339</v>
      </c>
    </row>
    <row r="4" spans="2:12" s="19" customFormat="1" ht="19.899999999999999" customHeight="1">
      <c r="B4" s="20"/>
      <c r="C4" s="21" t="str">
        <f>Indice!C4</f>
        <v>Mercados eléctricos</v>
      </c>
    </row>
    <row r="5" spans="2:12" s="19" customFormat="1" ht="12.6" customHeight="1">
      <c r="B5" s="20"/>
      <c r="C5" s="22"/>
    </row>
    <row r="6" spans="2:12" s="19" customFormat="1" ht="13.15" customHeight="1">
      <c r="B6" s="20"/>
      <c r="C6" s="25"/>
      <c r="D6" s="39"/>
      <c r="E6" s="39"/>
    </row>
    <row r="7" spans="2:12" s="19" customFormat="1" ht="12.75" customHeight="1">
      <c r="B7" s="20"/>
      <c r="C7" s="782" t="s">
        <v>201</v>
      </c>
      <c r="D7" s="39"/>
      <c r="E7" s="333" t="s">
        <v>35</v>
      </c>
    </row>
    <row r="8" spans="2:12" s="19" customFormat="1" ht="12.75" customHeight="1">
      <c r="B8" s="20"/>
      <c r="C8" s="782"/>
      <c r="D8" s="39"/>
      <c r="E8" s="333" t="s">
        <v>35</v>
      </c>
    </row>
    <row r="9" spans="2:12" s="19" customFormat="1" ht="12.75" customHeight="1">
      <c r="B9" s="20"/>
      <c r="C9" s="782"/>
      <c r="D9" s="39"/>
      <c r="E9" s="333" t="s">
        <v>35</v>
      </c>
    </row>
    <row r="10" spans="2:12" s="19" customFormat="1" ht="12.75" customHeight="1">
      <c r="B10" s="20"/>
      <c r="C10" s="782"/>
      <c r="D10" s="39"/>
      <c r="E10" s="333" t="s">
        <v>35</v>
      </c>
      <c r="J10" s="271" t="s">
        <v>128</v>
      </c>
      <c r="L10" s="271"/>
    </row>
    <row r="11" spans="2:12" s="19" customFormat="1" ht="12.75" customHeight="1">
      <c r="B11" s="20"/>
      <c r="C11" s="782"/>
      <c r="D11" s="39"/>
      <c r="E11" s="288" t="s">
        <v>35</v>
      </c>
      <c r="J11" s="271" t="s">
        <v>128</v>
      </c>
      <c r="L11" s="271"/>
    </row>
    <row r="12" spans="2:12" s="19" customFormat="1" ht="12.75" customHeight="1">
      <c r="B12" s="20"/>
      <c r="C12" s="25"/>
      <c r="D12" s="39"/>
      <c r="E12" s="288" t="s">
        <v>35</v>
      </c>
      <c r="L12" s="270"/>
    </row>
    <row r="13" spans="2:12" s="19" customFormat="1" ht="12.75" customHeight="1">
      <c r="B13" s="20"/>
      <c r="C13" s="25"/>
      <c r="D13" s="39"/>
      <c r="E13" s="288" t="s">
        <v>35</v>
      </c>
      <c r="L13" s="270"/>
    </row>
    <row r="14" spans="2:12" s="19" customFormat="1" ht="12.75" customHeight="1">
      <c r="B14" s="20"/>
      <c r="C14" s="56"/>
      <c r="D14" s="39"/>
      <c r="E14" s="288" t="s">
        <v>35</v>
      </c>
      <c r="L14" s="270"/>
    </row>
    <row r="15" spans="2:12" s="19" customFormat="1" ht="12.75" customHeight="1">
      <c r="B15" s="20"/>
      <c r="C15" s="25"/>
      <c r="D15" s="39"/>
      <c r="E15" s="288" t="s">
        <v>35</v>
      </c>
      <c r="L15" s="270"/>
    </row>
    <row r="16" spans="2:12" s="19" customFormat="1" ht="12.75" customHeight="1">
      <c r="B16" s="20"/>
      <c r="C16" s="25"/>
      <c r="D16" s="39"/>
      <c r="E16" s="288" t="s">
        <v>35</v>
      </c>
      <c r="L16" s="270"/>
    </row>
    <row r="17" spans="1:12" s="19" customFormat="1" ht="12.75" customHeight="1">
      <c r="B17" s="20"/>
      <c r="C17" s="25"/>
      <c r="D17" s="39"/>
      <c r="E17" s="288" t="s">
        <v>35</v>
      </c>
      <c r="L17" s="270"/>
    </row>
    <row r="18" spans="1:12" s="19" customFormat="1" ht="12.75" customHeight="1">
      <c r="B18" s="20"/>
      <c r="C18" s="25"/>
      <c r="D18" s="39"/>
      <c r="E18" s="288" t="s">
        <v>35</v>
      </c>
      <c r="L18" s="270"/>
    </row>
    <row r="19" spans="1:12" s="19" customFormat="1" ht="12.75" customHeight="1">
      <c r="B19" s="20"/>
      <c r="C19" s="25"/>
      <c r="D19" s="39"/>
      <c r="E19" s="288" t="s">
        <v>35</v>
      </c>
      <c r="L19" s="270"/>
    </row>
    <row r="20" spans="1:12" s="19" customFormat="1" ht="12.75" customHeight="1">
      <c r="B20" s="20"/>
      <c r="C20" s="25"/>
      <c r="D20" s="39"/>
      <c r="E20" s="288" t="s">
        <v>35</v>
      </c>
      <c r="L20" s="270"/>
    </row>
    <row r="21" spans="1:12" s="19" customFormat="1" ht="12.75" customHeight="1">
      <c r="B21" s="20"/>
      <c r="C21" s="25"/>
      <c r="D21" s="39"/>
      <c r="E21" s="288" t="s">
        <v>35</v>
      </c>
      <c r="L21" s="270"/>
    </row>
    <row r="22" spans="1:12">
      <c r="E22" s="334" t="s">
        <v>35</v>
      </c>
    </row>
    <row r="23" spans="1:12">
      <c r="E23" s="334" t="s">
        <v>35</v>
      </c>
    </row>
    <row r="24" spans="1:12">
      <c r="E24" s="334" t="s">
        <v>35</v>
      </c>
    </row>
    <row r="25" spans="1:12" s="409" customFormat="1">
      <c r="A25" s="412"/>
      <c r="B25" s="412"/>
      <c r="C25" s="412"/>
      <c r="D25" s="412"/>
      <c r="E25" s="412"/>
      <c r="F25" s="413"/>
    </row>
    <row r="30" spans="1:12">
      <c r="G30" s="269"/>
    </row>
    <row r="31" spans="1:12">
      <c r="G31" s="269"/>
    </row>
    <row r="32" spans="1:12">
      <c r="G32" s="269"/>
    </row>
    <row r="33" spans="7:7">
      <c r="G33" s="269"/>
    </row>
    <row r="34" spans="7:7">
      <c r="G34" s="269"/>
    </row>
    <row r="35" spans="7:7">
      <c r="G35" s="269"/>
    </row>
    <row r="36" spans="7:7">
      <c r="G36" s="269"/>
    </row>
    <row r="37" spans="7:7">
      <c r="G37" s="207"/>
    </row>
    <row r="38" spans="7:7">
      <c r="G38" s="207"/>
    </row>
    <row r="39" spans="7:7">
      <c r="G39" s="207"/>
    </row>
    <row r="40" spans="7:7">
      <c r="G40" s="207"/>
    </row>
    <row r="41" spans="7:7">
      <c r="G41" s="269"/>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1"/>
  </mergeCells>
  <phoneticPr fontId="0" type="noConversion"/>
  <hyperlinks>
    <hyperlink ref="C4" location="Indice!A1" display="Indice!A1" xr:uid="{00000000-0004-0000-0E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pageSetUpPr autoPageBreaks="0"/>
  </sheetPr>
  <dimension ref="A1:L82"/>
  <sheetViews>
    <sheetView showGridLines="0" showRowColHeaders="0" showOutlineSymbols="0" topLeftCell="A11" zoomScaleNormal="100" workbookViewId="0">
      <selection activeCell="E27" sqref="E27"/>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12" s="16" customFormat="1" ht="0.6" customHeight="1"/>
    <row r="2" spans="2:12" s="16" customFormat="1" ht="21" customHeight="1">
      <c r="E2" s="95" t="s">
        <v>78</v>
      </c>
    </row>
    <row r="3" spans="2:12" s="16" customFormat="1" ht="15" customHeight="1">
      <c r="E3" s="18" t="s">
        <v>339</v>
      </c>
    </row>
    <row r="4" spans="2:12" s="19" customFormat="1" ht="19.899999999999999" customHeight="1">
      <c r="B4" s="20"/>
      <c r="C4" s="21" t="str">
        <f>Indice!C4</f>
        <v>Mercados eléctricos</v>
      </c>
    </row>
    <row r="5" spans="2:12" s="19" customFormat="1" ht="12.6" customHeight="1">
      <c r="B5" s="20"/>
      <c r="C5" s="22"/>
    </row>
    <row r="6" spans="2:12" s="19" customFormat="1" ht="13.15" customHeight="1">
      <c r="B6" s="20"/>
      <c r="C6" s="25"/>
      <c r="D6" s="39"/>
      <c r="E6" s="39"/>
    </row>
    <row r="7" spans="2:12" s="19" customFormat="1" ht="12.75" customHeight="1">
      <c r="B7" s="20"/>
      <c r="C7" s="782" t="s">
        <v>283</v>
      </c>
      <c r="D7" s="39"/>
      <c r="E7" s="333" t="s">
        <v>35</v>
      </c>
    </row>
    <row r="8" spans="2:12" s="19" customFormat="1" ht="12.75" customHeight="1">
      <c r="B8" s="20"/>
      <c r="C8" s="782"/>
      <c r="D8" s="39"/>
      <c r="E8" s="333" t="s">
        <v>35</v>
      </c>
    </row>
    <row r="9" spans="2:12" s="19" customFormat="1" ht="12.75" customHeight="1">
      <c r="B9" s="20"/>
      <c r="C9" s="782"/>
      <c r="D9" s="39"/>
      <c r="E9" s="333" t="s">
        <v>35</v>
      </c>
    </row>
    <row r="10" spans="2:12" s="19" customFormat="1" ht="12.75" customHeight="1">
      <c r="B10" s="20"/>
      <c r="C10" s="782" t="s">
        <v>48</v>
      </c>
      <c r="D10" s="39"/>
      <c r="E10" s="333" t="s">
        <v>35</v>
      </c>
      <c r="J10" s="271" t="s">
        <v>128</v>
      </c>
      <c r="L10" s="271"/>
    </row>
    <row r="11" spans="2:12" s="19" customFormat="1" ht="12.75" customHeight="1">
      <c r="B11" s="20"/>
      <c r="C11" s="782"/>
      <c r="D11" s="39"/>
      <c r="E11" s="288" t="s">
        <v>35</v>
      </c>
      <c r="J11" s="271" t="s">
        <v>128</v>
      </c>
      <c r="L11" s="271"/>
    </row>
    <row r="12" spans="2:12" s="19" customFormat="1" ht="12.75" customHeight="1">
      <c r="B12" s="20"/>
      <c r="C12" s="782"/>
      <c r="D12" s="39"/>
      <c r="E12" s="288" t="s">
        <v>35</v>
      </c>
      <c r="L12" s="270"/>
    </row>
    <row r="13" spans="2:12" s="19" customFormat="1" ht="12.75" customHeight="1">
      <c r="B13" s="20"/>
      <c r="C13" s="25"/>
      <c r="D13" s="39"/>
      <c r="E13" s="288" t="s">
        <v>35</v>
      </c>
      <c r="L13" s="270"/>
    </row>
    <row r="14" spans="2:12" s="19" customFormat="1" ht="12.75" customHeight="1">
      <c r="B14" s="20"/>
      <c r="C14" s="56"/>
      <c r="D14" s="39"/>
      <c r="E14" s="288" t="s">
        <v>35</v>
      </c>
      <c r="L14" s="270"/>
    </row>
    <row r="15" spans="2:12" s="19" customFormat="1" ht="12.75" customHeight="1">
      <c r="B15" s="20"/>
      <c r="C15" s="25"/>
      <c r="D15" s="39"/>
      <c r="E15" s="288" t="s">
        <v>35</v>
      </c>
      <c r="L15" s="270"/>
    </row>
    <row r="16" spans="2:12" s="19" customFormat="1" ht="12.75" customHeight="1">
      <c r="B16" s="20"/>
      <c r="C16" s="25"/>
      <c r="D16" s="39"/>
      <c r="E16" s="288" t="s">
        <v>35</v>
      </c>
      <c r="L16" s="270"/>
    </row>
    <row r="17" spans="2:12" s="19" customFormat="1" ht="12.75" customHeight="1">
      <c r="B17" s="20"/>
      <c r="C17" s="25"/>
      <c r="D17" s="39"/>
      <c r="E17" s="288" t="s">
        <v>35</v>
      </c>
      <c r="L17" s="270"/>
    </row>
    <row r="18" spans="2:12" s="19" customFormat="1" ht="12.75" customHeight="1">
      <c r="B18" s="20"/>
      <c r="C18" s="25"/>
      <c r="D18" s="39"/>
      <c r="E18" s="288" t="s">
        <v>35</v>
      </c>
      <c r="L18" s="270"/>
    </row>
    <row r="19" spans="2:12" s="19" customFormat="1" ht="12.75" customHeight="1">
      <c r="B19" s="20"/>
      <c r="C19" s="25"/>
      <c r="D19" s="39"/>
      <c r="E19" s="288" t="s">
        <v>35</v>
      </c>
      <c r="L19" s="270"/>
    </row>
    <row r="20" spans="2:12" s="19" customFormat="1" ht="12.75" customHeight="1">
      <c r="B20" s="20"/>
      <c r="C20" s="25"/>
      <c r="D20" s="39"/>
      <c r="E20" s="288" t="s">
        <v>35</v>
      </c>
      <c r="L20" s="270"/>
    </row>
    <row r="21" spans="2:12" s="19" customFormat="1" ht="12.75" customHeight="1">
      <c r="B21" s="20"/>
      <c r="C21" s="25"/>
      <c r="D21" s="39"/>
      <c r="E21" s="288" t="s">
        <v>35</v>
      </c>
      <c r="L21" s="270"/>
    </row>
    <row r="22" spans="2:12">
      <c r="E22" s="334" t="s">
        <v>35</v>
      </c>
    </row>
    <row r="23" spans="2:12">
      <c r="E23" s="334" t="s">
        <v>35</v>
      </c>
    </row>
    <row r="24" spans="2:12">
      <c r="E24" s="334" t="s">
        <v>35</v>
      </c>
    </row>
    <row r="26" spans="2:12">
      <c r="E26" s="199"/>
    </row>
    <row r="30" spans="2:12">
      <c r="G30" s="269"/>
    </row>
    <row r="31" spans="2:12">
      <c r="G31" s="269"/>
    </row>
    <row r="32" spans="2:12">
      <c r="G32" s="269"/>
    </row>
    <row r="33" spans="7:7">
      <c r="G33" s="269"/>
    </row>
    <row r="34" spans="7:7">
      <c r="G34" s="269"/>
    </row>
    <row r="35" spans="7:7">
      <c r="G35" s="269"/>
    </row>
    <row r="36" spans="7:7">
      <c r="G36" s="269"/>
    </row>
    <row r="37" spans="7:7">
      <c r="G37" s="207"/>
    </row>
    <row r="38" spans="7:7">
      <c r="G38" s="207"/>
    </row>
    <row r="39" spans="7:7">
      <c r="G39" s="207"/>
    </row>
    <row r="40" spans="7:7">
      <c r="G40" s="207"/>
    </row>
    <row r="41" spans="7:7">
      <c r="G41" s="269"/>
    </row>
    <row r="82" spans="2:2">
      <c r="B82" s="96"/>
    </row>
  </sheetData>
  <mergeCells count="2">
    <mergeCell ref="C7:C9"/>
    <mergeCell ref="C10:C12"/>
  </mergeCells>
  <hyperlinks>
    <hyperlink ref="C4" location="Indice!A1" display="Indice!A1" xr:uid="{00000000-0004-0000-0F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pageSetUpPr autoPageBreaks="0" fitToPage="1"/>
  </sheetPr>
  <dimension ref="A1:F82"/>
  <sheetViews>
    <sheetView showGridLines="0" showRowColHeaders="0" showOutlineSymbols="0" topLeftCell="A21" zoomScaleNormal="100" workbookViewId="0">
      <selection activeCell="E37" sqref="E37"/>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41.140625" style="16" customWidth="1"/>
  </cols>
  <sheetData>
    <row r="1" spans="2:6" s="16" customFormat="1" ht="0.6" customHeight="1"/>
    <row r="2" spans="2:6" s="16" customFormat="1" ht="21" customHeight="1">
      <c r="E2" s="95" t="s">
        <v>78</v>
      </c>
      <c r="F2" s="292"/>
    </row>
    <row r="3" spans="2:6" s="16" customFormat="1" ht="15" customHeight="1">
      <c r="E3" s="18" t="s">
        <v>339</v>
      </c>
      <c r="F3" s="293"/>
    </row>
    <row r="4" spans="2:6" s="19" customFormat="1" ht="19.899999999999999" customHeight="1">
      <c r="B4" s="20"/>
      <c r="C4" s="21" t="str">
        <f>Indice!C4</f>
        <v>Mercados eléctricos</v>
      </c>
    </row>
    <row r="5" spans="2:6" s="19" customFormat="1" ht="12.6" customHeight="1">
      <c r="B5" s="20"/>
      <c r="C5" s="22"/>
    </row>
    <row r="6" spans="2:6" s="19" customFormat="1" ht="13.15" customHeight="1">
      <c r="B6" s="20"/>
      <c r="C6" s="25"/>
      <c r="D6" s="39"/>
      <c r="E6" s="39"/>
      <c r="F6" s="39"/>
    </row>
    <row r="7" spans="2:6" s="19" customFormat="1" ht="12.75" customHeight="1">
      <c r="B7" s="20"/>
      <c r="C7" s="782" t="s">
        <v>284</v>
      </c>
      <c r="D7" s="39"/>
      <c r="E7" s="333" t="s">
        <v>35</v>
      </c>
      <c r="F7" s="415"/>
    </row>
    <row r="8" spans="2:6" s="19" customFormat="1" ht="12.75" customHeight="1">
      <c r="B8" s="20"/>
      <c r="C8" s="782"/>
      <c r="D8" s="39"/>
      <c r="E8" s="333" t="s">
        <v>35</v>
      </c>
      <c r="F8" s="40"/>
    </row>
    <row r="9" spans="2:6" s="19" customFormat="1" ht="12.75" customHeight="1">
      <c r="B9" s="20"/>
      <c r="C9" s="782"/>
      <c r="D9" s="39"/>
      <c r="E9" s="333" t="s">
        <v>35</v>
      </c>
      <c r="F9" s="40"/>
    </row>
    <row r="10" spans="2:6" s="19" customFormat="1" ht="12.75" customHeight="1">
      <c r="B10" s="20"/>
      <c r="C10" s="299" t="s">
        <v>281</v>
      </c>
      <c r="D10" s="39"/>
      <c r="E10" s="333" t="s">
        <v>35</v>
      </c>
      <c r="F10" s="40"/>
    </row>
    <row r="11" spans="2:6" s="19" customFormat="1" ht="12.75" customHeight="1">
      <c r="B11" s="20"/>
      <c r="C11" s="298"/>
      <c r="D11" s="39"/>
      <c r="E11" s="288" t="s">
        <v>35</v>
      </c>
      <c r="F11" s="39"/>
    </row>
    <row r="12" spans="2:6" s="19" customFormat="1" ht="12.75" customHeight="1">
      <c r="B12" s="20"/>
      <c r="C12" s="298"/>
      <c r="D12" s="39"/>
      <c r="E12" s="288" t="s">
        <v>35</v>
      </c>
      <c r="F12" s="39"/>
    </row>
    <row r="13" spans="2:6" s="19" customFormat="1" ht="12.75" customHeight="1">
      <c r="B13" s="20"/>
      <c r="D13" s="39"/>
      <c r="E13" s="288" t="s">
        <v>35</v>
      </c>
      <c r="F13" s="39"/>
    </row>
    <row r="14" spans="2:6" s="19" customFormat="1" ht="12.75" customHeight="1">
      <c r="B14" s="20"/>
      <c r="C14" s="56"/>
      <c r="D14" s="39"/>
      <c r="E14" s="288" t="s">
        <v>35</v>
      </c>
      <c r="F14" s="39"/>
    </row>
    <row r="15" spans="2:6" s="19" customFormat="1" ht="12.75" customHeight="1">
      <c r="B15" s="20"/>
      <c r="C15" s="25"/>
      <c r="D15" s="39"/>
      <c r="E15" s="288" t="s">
        <v>35</v>
      </c>
      <c r="F15" s="39"/>
    </row>
    <row r="16" spans="2:6" s="19" customFormat="1" ht="12.75" customHeight="1">
      <c r="B16" s="20"/>
      <c r="C16" s="25"/>
      <c r="D16" s="39"/>
      <c r="E16" s="288" t="s">
        <v>35</v>
      </c>
      <c r="F16" s="39"/>
    </row>
    <row r="17" spans="2:6" s="19" customFormat="1" ht="12.75" customHeight="1">
      <c r="B17" s="20"/>
      <c r="C17" s="25"/>
      <c r="D17" s="39"/>
      <c r="E17" s="288" t="s">
        <v>35</v>
      </c>
      <c r="F17" s="39"/>
    </row>
    <row r="18" spans="2:6" s="19" customFormat="1" ht="12.75" customHeight="1">
      <c r="B18" s="20"/>
      <c r="C18" s="25"/>
      <c r="D18" s="39"/>
      <c r="E18" s="288" t="s">
        <v>35</v>
      </c>
      <c r="F18" s="39"/>
    </row>
    <row r="19" spans="2:6" s="19" customFormat="1" ht="12.75" customHeight="1">
      <c r="B19" s="20"/>
      <c r="C19" s="25"/>
      <c r="D19" s="39"/>
      <c r="E19" s="288" t="s">
        <v>35</v>
      </c>
      <c r="F19" s="39"/>
    </row>
    <row r="20" spans="2:6" s="19" customFormat="1" ht="12.75" customHeight="1">
      <c r="B20" s="20"/>
      <c r="C20" s="25"/>
      <c r="D20" s="39"/>
      <c r="E20" s="288" t="s">
        <v>35</v>
      </c>
      <c r="F20" s="39"/>
    </row>
    <row r="21" spans="2:6" s="19" customFormat="1" ht="12.75" customHeight="1">
      <c r="B21" s="20"/>
      <c r="C21" s="25"/>
      <c r="D21" s="39"/>
      <c r="E21" s="288" t="s">
        <v>35</v>
      </c>
      <c r="F21" s="39"/>
    </row>
    <row r="22" spans="2:6">
      <c r="E22" s="334" t="s">
        <v>35</v>
      </c>
    </row>
    <row r="23" spans="2:6">
      <c r="E23" s="334" t="s">
        <v>35</v>
      </c>
    </row>
    <row r="24" spans="2:6">
      <c r="E24" s="334" t="s">
        <v>35</v>
      </c>
    </row>
    <row r="25" spans="2:6">
      <c r="E25" s="334"/>
    </row>
    <row r="26" spans="2:6">
      <c r="E26" s="334"/>
    </row>
    <row r="27" spans="2:6">
      <c r="E27" s="334"/>
    </row>
    <row r="28" spans="2:6">
      <c r="E28" s="334"/>
    </row>
    <row r="29" spans="2:6">
      <c r="E29" s="334"/>
    </row>
    <row r="30" spans="2:6">
      <c r="E30" s="334"/>
    </row>
    <row r="31" spans="2:6">
      <c r="E31" s="334"/>
    </row>
    <row r="32" spans="2:6">
      <c r="E32" s="334"/>
    </row>
    <row r="33" spans="5:5">
      <c r="E33" s="334"/>
    </row>
    <row r="34" spans="5:5">
      <c r="E34" s="334"/>
    </row>
    <row r="82" spans="2:2">
      <c r="B82" s="96"/>
    </row>
  </sheetData>
  <mergeCells count="1">
    <mergeCell ref="C7:C9"/>
  </mergeCells>
  <hyperlinks>
    <hyperlink ref="C4" location="Indice!A1" display="Indice!A1" xr:uid="{00000000-0004-0000-1000-000000000000}"/>
  </hyperlinks>
  <printOptions horizontalCentered="1" verticalCentered="1"/>
  <pageMargins left="0.78740157480314965" right="0.78740157480314965" top="0.78740157480314965" bottom="0.98425196850393704" header="0" footer="0"/>
  <pageSetup paperSize="9" scale="90" orientation="landscape" verticalDpi="300" r:id="rId1"/>
  <headerFooter alignWithMargins="0">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c r="E4" s="19">
        <v>9</v>
      </c>
    </row>
    <row r="5" spans="2:5" s="19" customFormat="1" ht="12.6" customHeight="1">
      <c r="B5" s="20"/>
      <c r="C5" s="22"/>
    </row>
    <row r="6" spans="2:5" s="19" customFormat="1" ht="13.15" customHeight="1">
      <c r="B6" s="20"/>
      <c r="C6" s="25"/>
      <c r="D6" s="39"/>
      <c r="E6" s="39"/>
    </row>
    <row r="7" spans="2:5" s="19" customFormat="1" ht="12.75" customHeight="1">
      <c r="B7" s="20"/>
      <c r="C7" s="757" t="s">
        <v>360</v>
      </c>
      <c r="D7" s="39"/>
      <c r="E7" s="333"/>
    </row>
    <row r="8" spans="2:5" s="19" customFormat="1" ht="12.75" customHeight="1">
      <c r="B8" s="20"/>
      <c r="C8" s="757"/>
      <c r="D8" s="39"/>
      <c r="E8" s="333"/>
    </row>
    <row r="9" spans="2:5" s="19" customFormat="1" ht="12.75" customHeight="1">
      <c r="B9" s="20"/>
      <c r="C9" s="757"/>
      <c r="D9" s="39"/>
      <c r="E9" s="333"/>
    </row>
    <row r="10" spans="2:5" s="19" customFormat="1" ht="12.75" customHeight="1">
      <c r="B10" s="20"/>
      <c r="C10" s="252" t="s">
        <v>48</v>
      </c>
      <c r="D10" s="39"/>
      <c r="E10" s="333"/>
    </row>
    <row r="11" spans="2:5" s="19" customFormat="1" ht="12.75" customHeight="1">
      <c r="B11" s="20"/>
      <c r="C11" s="40"/>
      <c r="D11" s="39"/>
      <c r="E11" s="288"/>
    </row>
    <row r="12" spans="2:5" s="19" customFormat="1" ht="12.75" customHeight="1">
      <c r="B12" s="20"/>
      <c r="D12" s="39"/>
      <c r="E12" s="288"/>
    </row>
    <row r="13" spans="2:5" s="19" customFormat="1" ht="12.75" customHeight="1">
      <c r="B13" s="20"/>
      <c r="C13" s="140"/>
      <c r="D13" s="39"/>
      <c r="E13" s="288"/>
    </row>
    <row r="14" spans="2:5" s="19" customFormat="1" ht="12.75" customHeight="1">
      <c r="B14" s="20"/>
      <c r="C14" s="140"/>
      <c r="D14" s="39"/>
      <c r="E14" s="288"/>
    </row>
    <row r="15" spans="2:5" s="19" customFormat="1" ht="12.75" customHeight="1">
      <c r="B15" s="20"/>
      <c r="C15" s="140"/>
      <c r="D15" s="39"/>
      <c r="E15" s="288"/>
    </row>
    <row r="16" spans="2:5" s="19" customFormat="1" ht="12.75" customHeight="1">
      <c r="B16" s="20"/>
      <c r="C16" s="25"/>
      <c r="D16" s="39"/>
      <c r="E16" s="288"/>
    </row>
    <row r="17" spans="1:6" s="19" customFormat="1" ht="12.75" customHeight="1">
      <c r="B17" s="20"/>
      <c r="C17" s="25"/>
      <c r="D17" s="39"/>
      <c r="E17" s="288"/>
    </row>
    <row r="18" spans="1:6" s="19" customFormat="1" ht="12.75" customHeight="1">
      <c r="B18" s="20"/>
      <c r="C18" s="25"/>
      <c r="D18" s="39"/>
      <c r="E18" s="288"/>
    </row>
    <row r="19" spans="1:6" s="19" customFormat="1" ht="12.75" customHeight="1">
      <c r="B19" s="20"/>
      <c r="C19" s="25"/>
      <c r="D19" s="39"/>
      <c r="E19" s="288"/>
    </row>
    <row r="20" spans="1:6" s="19" customFormat="1" ht="12.75" customHeight="1">
      <c r="B20" s="20"/>
      <c r="C20" s="25"/>
      <c r="D20" s="39"/>
      <c r="E20" s="288"/>
    </row>
    <row r="21" spans="1:6" s="19" customFormat="1" ht="12.75" customHeight="1">
      <c r="B21" s="20"/>
      <c r="C21" s="25"/>
      <c r="D21" s="39"/>
      <c r="E21" s="288"/>
    </row>
    <row r="22" spans="1:6">
      <c r="E22" s="334"/>
    </row>
    <row r="23" spans="1:6">
      <c r="E23" s="334"/>
    </row>
    <row r="24" spans="1:6">
      <c r="E24" s="334"/>
    </row>
    <row r="25" spans="1:6" s="168" customFormat="1">
      <c r="A25" s="16"/>
      <c r="B25" s="16"/>
      <c r="C25" s="16"/>
      <c r="D25" s="16"/>
      <c r="E25" s="16"/>
      <c r="F25" s="42"/>
    </row>
    <row r="26" spans="1:6" s="168" customFormat="1">
      <c r="A26" s="16"/>
      <c r="B26" s="16"/>
      <c r="C26" s="16"/>
      <c r="D26" s="16"/>
      <c r="E26" s="140" t="s">
        <v>285</v>
      </c>
      <c r="F26" s="42"/>
    </row>
    <row r="27" spans="1:6" s="168" customFormat="1">
      <c r="A27" s="16"/>
      <c r="B27" s="16"/>
      <c r="C27" s="16"/>
      <c r="D27" s="16"/>
      <c r="E27" s="16"/>
      <c r="F27" s="42"/>
    </row>
    <row r="28" spans="1:6" s="168" customFormat="1">
      <c r="A28" s="16"/>
      <c r="B28" s="16"/>
      <c r="C28" s="16"/>
      <c r="D28" s="16"/>
      <c r="E28" s="16"/>
      <c r="F28" s="42"/>
    </row>
    <row r="29" spans="1:6" s="168" customFormat="1">
      <c r="A29" s="16"/>
      <c r="B29" s="16"/>
      <c r="C29" s="16"/>
      <c r="D29" s="16"/>
      <c r="E29" s="16"/>
      <c r="F29" s="42"/>
    </row>
    <row r="30" spans="1:6" s="168" customFormat="1">
      <c r="A30" s="16"/>
      <c r="B30" s="16"/>
      <c r="C30" s="16"/>
      <c r="D30" s="16"/>
      <c r="E30" s="16"/>
      <c r="F30" s="42"/>
    </row>
    <row r="31" spans="1:6" s="168" customFormat="1">
      <c r="A31" s="16"/>
      <c r="B31" s="16"/>
      <c r="C31" s="16"/>
      <c r="D31" s="16"/>
      <c r="F31" s="42"/>
    </row>
    <row r="32" spans="1:6" s="168" customFormat="1">
      <c r="A32" s="16"/>
      <c r="B32" s="16"/>
      <c r="C32" s="16"/>
      <c r="D32" s="16"/>
      <c r="E32" s="16"/>
      <c r="F32" s="42"/>
    </row>
    <row r="33" spans="1:6" s="168" customFormat="1">
      <c r="A33" s="16"/>
      <c r="B33" s="16"/>
      <c r="C33" s="16"/>
      <c r="D33" s="16"/>
      <c r="E33" s="16"/>
      <c r="F33" s="42"/>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hyperlinks>
    <hyperlink ref="C4" location="Indice!A1" display="Indice!A1" xr:uid="{00000000-0004-0000-12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7">
    <pageSetUpPr autoPageBreaks="0"/>
  </sheetPr>
  <dimension ref="A1:AL373"/>
  <sheetViews>
    <sheetView showGridLines="0" showRowColHeaders="0" showOutlineSymbols="0" topLeftCell="A2" zoomScaleNormal="100" workbookViewId="0">
      <selection activeCell="P11" sqref="P11"/>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9" style="13" customWidth="1"/>
    <col min="6" max="6" width="6.140625" style="13" customWidth="1"/>
    <col min="7" max="7" width="6" style="13" customWidth="1"/>
    <col min="8" max="8" width="5.140625" style="13" customWidth="1"/>
    <col min="9" max="9" width="0.85546875" style="13" customWidth="1"/>
    <col min="10" max="10" width="0.28515625" style="13" customWidth="1"/>
    <col min="11" max="11" width="9.42578125" style="13" customWidth="1"/>
    <col min="12" max="12" width="6.28515625" style="13" customWidth="1"/>
    <col min="13" max="13" width="0.85546875" style="13" customWidth="1"/>
    <col min="14" max="14" width="6.5703125" style="218" customWidth="1"/>
    <col min="15" max="15" width="7.140625" style="218" customWidth="1"/>
    <col min="16" max="16" width="7.85546875" style="218" bestFit="1" customWidth="1"/>
    <col min="17" max="17" width="1.140625" style="218" customWidth="1"/>
    <col min="18" max="18" width="6.5703125" style="13" customWidth="1"/>
    <col min="19" max="19" width="7.140625" style="13" customWidth="1"/>
    <col min="20" max="20" width="7" style="13" customWidth="1"/>
    <col min="21" max="21" width="2.28515625" style="70" customWidth="1"/>
    <col min="22" max="29" width="5.140625" style="70" customWidth="1"/>
    <col min="30" max="38" width="3.85546875" style="70" customWidth="1"/>
    <col min="39" max="16384" width="11.42578125" style="13"/>
  </cols>
  <sheetData>
    <row r="1" spans="1:38" s="16" customFormat="1" ht="0.6" customHeight="1">
      <c r="U1" s="67"/>
      <c r="V1" s="67"/>
      <c r="W1" s="67"/>
      <c r="X1" s="67"/>
      <c r="Y1" s="67"/>
      <c r="Z1" s="67"/>
      <c r="AA1" s="67"/>
      <c r="AB1" s="67"/>
      <c r="AC1" s="67"/>
      <c r="AD1" s="67"/>
      <c r="AE1" s="67"/>
      <c r="AF1" s="67"/>
      <c r="AG1" s="67"/>
      <c r="AH1" s="67"/>
      <c r="AI1" s="67"/>
      <c r="AJ1" s="67"/>
      <c r="AK1" s="67"/>
      <c r="AL1" s="67"/>
    </row>
    <row r="2" spans="1:38" s="16" customFormat="1" ht="21" customHeight="1">
      <c r="E2" s="752" t="s">
        <v>78</v>
      </c>
      <c r="F2" s="752"/>
      <c r="G2" s="752"/>
      <c r="H2" s="752"/>
      <c r="I2" s="752"/>
      <c r="J2" s="752"/>
      <c r="K2" s="752"/>
      <c r="L2" s="752"/>
      <c r="M2" s="752"/>
      <c r="N2" s="752"/>
      <c r="O2" s="752"/>
      <c r="P2" s="752"/>
      <c r="Q2" s="752"/>
      <c r="R2" s="752"/>
      <c r="S2" s="752"/>
      <c r="T2" s="752"/>
      <c r="U2" s="67"/>
      <c r="V2" s="67"/>
      <c r="W2" s="68"/>
      <c r="X2" s="67"/>
      <c r="Y2" s="67"/>
      <c r="Z2" s="67"/>
      <c r="AA2" s="67"/>
      <c r="AB2" s="67"/>
      <c r="AC2" s="67"/>
      <c r="AD2" s="67"/>
      <c r="AE2" s="67"/>
      <c r="AF2" s="67"/>
      <c r="AG2" s="67"/>
      <c r="AH2" s="67"/>
      <c r="AI2" s="67"/>
      <c r="AJ2" s="67"/>
      <c r="AK2" s="67"/>
      <c r="AL2" s="67"/>
    </row>
    <row r="3" spans="1:38" s="16" customFormat="1" ht="15" customHeight="1">
      <c r="E3" s="753" t="s">
        <v>339</v>
      </c>
      <c r="F3" s="753"/>
      <c r="G3" s="753"/>
      <c r="H3" s="753"/>
      <c r="I3" s="753"/>
      <c r="J3" s="753"/>
      <c r="K3" s="753"/>
      <c r="L3" s="753"/>
      <c r="M3" s="753"/>
      <c r="N3" s="753"/>
      <c r="O3" s="753"/>
      <c r="P3" s="753"/>
      <c r="Q3" s="753"/>
      <c r="R3" s="753"/>
      <c r="S3" s="753"/>
      <c r="T3" s="753"/>
      <c r="U3" s="67"/>
      <c r="V3" s="67"/>
      <c r="W3" s="68"/>
      <c r="X3" s="67"/>
      <c r="Y3" s="67"/>
      <c r="Z3" s="67"/>
      <c r="AA3" s="67"/>
      <c r="AB3" s="67"/>
      <c r="AC3" s="67"/>
      <c r="AD3" s="67"/>
      <c r="AE3" s="67"/>
      <c r="AF3" s="67"/>
      <c r="AG3" s="67"/>
      <c r="AH3" s="67"/>
      <c r="AI3" s="67"/>
      <c r="AJ3" s="67"/>
      <c r="AK3" s="67"/>
      <c r="AL3" s="67"/>
    </row>
    <row r="4" spans="1:38" s="19" customFormat="1" ht="19.899999999999999" customHeight="1">
      <c r="B4" s="20"/>
      <c r="C4" s="21" t="str">
        <f>Indice!C4</f>
        <v>Mercados eléctricos</v>
      </c>
      <c r="U4" s="69"/>
      <c r="V4" s="69"/>
      <c r="W4" s="69"/>
      <c r="X4" s="69"/>
      <c r="Y4" s="69"/>
      <c r="Z4" s="69"/>
      <c r="AA4" s="69"/>
      <c r="AB4" s="69"/>
      <c r="AC4" s="69"/>
      <c r="AD4" s="69"/>
      <c r="AE4" s="69"/>
      <c r="AF4" s="69"/>
      <c r="AG4" s="69"/>
      <c r="AH4" s="69"/>
      <c r="AI4" s="69"/>
      <c r="AJ4" s="69"/>
      <c r="AK4" s="69"/>
      <c r="AL4" s="69"/>
    </row>
    <row r="5" spans="1:38" s="19" customFormat="1" ht="12.6" customHeight="1">
      <c r="B5" s="20"/>
      <c r="C5" s="22"/>
      <c r="U5" s="69"/>
      <c r="V5" s="69"/>
      <c r="W5" s="69"/>
      <c r="X5" s="69"/>
      <c r="Y5" s="69"/>
      <c r="Z5" s="82"/>
      <c r="AA5" s="69"/>
      <c r="AB5" s="69"/>
      <c r="AC5" s="69"/>
      <c r="AD5" s="69"/>
      <c r="AE5" s="69"/>
      <c r="AF5" s="69"/>
      <c r="AG5" s="69"/>
      <c r="AH5" s="69"/>
      <c r="AI5" s="69"/>
      <c r="AJ5" s="69"/>
      <c r="AK5" s="69"/>
      <c r="AL5" s="69"/>
    </row>
    <row r="6" spans="1:38" s="19" customFormat="1" ht="13.15" customHeight="1">
      <c r="B6" s="20"/>
      <c r="C6" s="25"/>
      <c r="D6" s="39"/>
      <c r="E6" s="39"/>
      <c r="F6" s="39"/>
      <c r="U6" s="69"/>
      <c r="V6" s="69"/>
      <c r="W6" s="69"/>
      <c r="X6" s="69"/>
      <c r="Y6" s="69"/>
      <c r="Z6" s="69"/>
      <c r="AA6" s="69"/>
      <c r="AB6" s="69"/>
      <c r="AC6" s="69"/>
      <c r="AD6" s="69"/>
      <c r="AE6" s="69"/>
      <c r="AF6" s="69"/>
      <c r="AG6" s="69"/>
      <c r="AH6" s="69"/>
      <c r="AI6" s="69"/>
      <c r="AJ6" s="69"/>
      <c r="AK6" s="69"/>
      <c r="AL6" s="69"/>
    </row>
    <row r="7" spans="1:38" s="12" customFormat="1">
      <c r="A7" s="19"/>
      <c r="B7" s="20"/>
      <c r="C7" s="755" t="s">
        <v>184</v>
      </c>
      <c r="D7" s="39"/>
      <c r="E7" s="9"/>
      <c r="F7" s="773"/>
      <c r="G7" s="773"/>
      <c r="H7" s="773"/>
      <c r="I7" s="773"/>
      <c r="J7" s="773"/>
      <c r="K7" s="773"/>
      <c r="L7" s="773"/>
      <c r="M7" s="50"/>
      <c r="N7" s="762" t="s">
        <v>28</v>
      </c>
      <c r="O7" s="762"/>
      <c r="P7" s="762"/>
      <c r="Q7" s="762"/>
      <c r="R7" s="762"/>
      <c r="S7" s="762"/>
      <c r="T7" s="762"/>
      <c r="U7"/>
      <c r="V7" s="56"/>
      <c r="W7" s="56"/>
      <c r="X7" s="56"/>
      <c r="Y7" s="56"/>
      <c r="Z7" s="56"/>
      <c r="AA7" s="56"/>
      <c r="AB7" s="56"/>
      <c r="AC7" s="56"/>
      <c r="AD7" s="56"/>
      <c r="AE7" s="56"/>
      <c r="AF7" s="56"/>
      <c r="AG7" s="56"/>
      <c r="AH7" s="56"/>
      <c r="AI7" s="56"/>
      <c r="AJ7" s="56"/>
      <c r="AK7" s="56"/>
      <c r="AL7" s="56"/>
    </row>
    <row r="8" spans="1:38" s="12" customFormat="1">
      <c r="A8" s="19"/>
      <c r="B8" s="20"/>
      <c r="C8" s="755"/>
      <c r="D8" s="39"/>
      <c r="E8" s="9"/>
      <c r="F8" s="762" t="s">
        <v>203</v>
      </c>
      <c r="G8" s="762"/>
      <c r="H8" s="762"/>
      <c r="I8" s="762"/>
      <c r="J8" s="762"/>
      <c r="K8" s="762"/>
      <c r="L8" s="762"/>
      <c r="M8" s="50"/>
      <c r="N8" s="779" t="s">
        <v>63</v>
      </c>
      <c r="O8" s="779"/>
      <c r="P8" s="779"/>
      <c r="Q8" s="50"/>
      <c r="R8" s="779" t="s">
        <v>64</v>
      </c>
      <c r="S8" s="779"/>
      <c r="T8" s="779"/>
      <c r="U8"/>
      <c r="V8" s="56"/>
      <c r="W8" s="56"/>
      <c r="X8" s="56"/>
      <c r="Y8" s="56"/>
      <c r="Z8" s="56"/>
      <c r="AA8" s="56"/>
      <c r="AB8" s="56"/>
      <c r="AC8" s="56"/>
      <c r="AD8" s="56"/>
      <c r="AE8" s="56"/>
      <c r="AF8" s="56"/>
      <c r="AG8" s="56"/>
      <c r="AH8" s="56"/>
      <c r="AI8" s="56"/>
      <c r="AJ8" s="56"/>
      <c r="AK8" s="56"/>
      <c r="AL8" s="56"/>
    </row>
    <row r="9" spans="1:38" s="12" customFormat="1">
      <c r="A9" s="19"/>
      <c r="B9" s="20"/>
      <c r="C9" s="41"/>
      <c r="D9" s="39"/>
      <c r="E9" s="9"/>
      <c r="F9" s="51"/>
      <c r="G9" s="51" t="s">
        <v>204</v>
      </c>
      <c r="H9" s="51"/>
      <c r="I9" s="50"/>
      <c r="J9" s="779" t="s">
        <v>83</v>
      </c>
      <c r="K9" s="779"/>
      <c r="L9" s="779"/>
      <c r="M9" s="50"/>
      <c r="N9" s="781" t="s">
        <v>165</v>
      </c>
      <c r="O9" s="779" t="s">
        <v>81</v>
      </c>
      <c r="P9" s="779"/>
      <c r="Q9" s="50"/>
      <c r="R9" s="781" t="s">
        <v>165</v>
      </c>
      <c r="S9" s="780" t="s">
        <v>81</v>
      </c>
      <c r="T9" s="780"/>
      <c r="U9" s="14"/>
      <c r="V9" s="56"/>
      <c r="W9" s="56"/>
      <c r="X9" s="56"/>
      <c r="Y9" s="56"/>
      <c r="Z9" s="56"/>
      <c r="AA9" s="56"/>
      <c r="AB9" s="56"/>
      <c r="AC9" s="56"/>
      <c r="AD9" s="56"/>
      <c r="AE9" s="56"/>
      <c r="AF9" s="56"/>
      <c r="AG9" s="56"/>
      <c r="AH9" s="56"/>
      <c r="AI9" s="56"/>
      <c r="AJ9" s="56"/>
      <c r="AK9" s="56"/>
      <c r="AL9" s="56"/>
    </row>
    <row r="10" spans="1:38" s="12" customFormat="1" ht="23.25" customHeight="1">
      <c r="A10" s="19"/>
      <c r="B10" s="20"/>
      <c r="D10" s="39"/>
      <c r="E10" s="53"/>
      <c r="F10" s="54" t="s">
        <v>63</v>
      </c>
      <c r="G10" s="52" t="s">
        <v>64</v>
      </c>
      <c r="H10" s="52" t="s">
        <v>3</v>
      </c>
      <c r="I10" s="52"/>
      <c r="J10" s="52"/>
      <c r="K10" s="201" t="s">
        <v>157</v>
      </c>
      <c r="L10" s="51" t="s">
        <v>72</v>
      </c>
      <c r="M10" s="51"/>
      <c r="N10" s="766"/>
      <c r="O10" s="51" t="s">
        <v>191</v>
      </c>
      <c r="P10" s="50" t="s">
        <v>72</v>
      </c>
      <c r="Q10" s="51"/>
      <c r="R10" s="766"/>
      <c r="S10" s="51" t="s">
        <v>192</v>
      </c>
      <c r="T10" s="51" t="s">
        <v>72</v>
      </c>
      <c r="U10" s="14"/>
      <c r="V10" s="56"/>
      <c r="W10" s="56"/>
      <c r="X10" s="56"/>
      <c r="Y10" s="56"/>
      <c r="Z10" s="56"/>
      <c r="AA10" s="56"/>
      <c r="AB10" s="56"/>
      <c r="AC10" s="56"/>
      <c r="AD10" s="56"/>
      <c r="AE10" s="56"/>
      <c r="AF10" s="56"/>
      <c r="AG10" s="56"/>
      <c r="AH10" s="56"/>
      <c r="AI10" s="56"/>
      <c r="AJ10" s="56"/>
      <c r="AK10" s="56"/>
      <c r="AL10" s="56"/>
    </row>
    <row r="11" spans="1:38" s="12" customFormat="1" ht="12.75" customHeight="1">
      <c r="A11" s="19"/>
      <c r="B11" s="20"/>
      <c r="C11" s="56"/>
      <c r="D11" s="39"/>
      <c r="E11" s="336" t="s">
        <v>51</v>
      </c>
      <c r="F11" s="368">
        <f>'Data 2'!D109</f>
        <v>597.48790322579998</v>
      </c>
      <c r="G11" s="368">
        <f>'Data 2'!E109</f>
        <v>495.1720430108</v>
      </c>
      <c r="H11" s="352">
        <f>F11+G11</f>
        <v>1092.6599462366</v>
      </c>
      <c r="I11" s="369"/>
      <c r="J11" s="370"/>
      <c r="K11" s="360">
        <f>'Data 2'!H109</f>
        <v>7.2213900919995204</v>
      </c>
      <c r="L11" s="371">
        <f>'Data 2'!I109</f>
        <v>32</v>
      </c>
      <c r="M11" s="372"/>
      <c r="N11" s="369">
        <f>'Data 2'!D145</f>
        <v>78.5869</v>
      </c>
      <c r="O11" s="371">
        <f>'Data 2'!H145</f>
        <v>44.908617695824603</v>
      </c>
      <c r="P11" s="371">
        <f>'Data 2'!G145</f>
        <v>72.000157927999993</v>
      </c>
      <c r="Q11" s="372"/>
      <c r="R11" s="369">
        <f>'Data 2'!E145</f>
        <v>156.614</v>
      </c>
      <c r="S11" s="371">
        <f>'Data 2'!J145</f>
        <v>36.986540085816102</v>
      </c>
      <c r="T11" s="371">
        <f>'Data 2'!I145</f>
        <v>180.3000574111</v>
      </c>
      <c r="U11" s="71"/>
      <c r="V11" s="107"/>
      <c r="W11" s="86"/>
      <c r="X11" s="86"/>
      <c r="Y11" s="86"/>
      <c r="Z11" s="56"/>
      <c r="AA11" s="86"/>
      <c r="AB11" s="56"/>
      <c r="AC11" s="86"/>
      <c r="AD11" s="242"/>
      <c r="AE11" s="242"/>
      <c r="AF11" s="242"/>
      <c r="AG11" s="242"/>
      <c r="AH11" s="242"/>
      <c r="AI11" s="242"/>
      <c r="AJ11" s="242"/>
      <c r="AK11" s="242"/>
      <c r="AL11" s="242"/>
    </row>
    <row r="12" spans="1:38" s="12" customFormat="1" ht="12.75" customHeight="1">
      <c r="A12" s="19"/>
      <c r="B12" s="20"/>
      <c r="D12" s="39"/>
      <c r="E12" s="336" t="s">
        <v>52</v>
      </c>
      <c r="F12" s="368">
        <f>'Data 2'!D110</f>
        <v>605.632183908</v>
      </c>
      <c r="G12" s="368">
        <f>'Data 2'!E110</f>
        <v>496.26436781609999</v>
      </c>
      <c r="H12" s="352">
        <f t="shared" ref="H12:H22" si="0">F12+G12</f>
        <v>1101.8965517240999</v>
      </c>
      <c r="I12" s="369"/>
      <c r="J12" s="370"/>
      <c r="K12" s="360">
        <f>'Data 2'!H110</f>
        <v>7.5081212251603802</v>
      </c>
      <c r="L12" s="371">
        <f>'Data 2'!I110</f>
        <v>38.200000000000003</v>
      </c>
      <c r="M12" s="372"/>
      <c r="N12" s="369">
        <f>'Data 2'!D146</f>
        <v>104.6677</v>
      </c>
      <c r="O12" s="371">
        <f>'Data 2'!H146</f>
        <v>38.522110851771799</v>
      </c>
      <c r="P12" s="371">
        <f>'Data 2'!G146</f>
        <v>51.360201511299998</v>
      </c>
      <c r="Q12" s="372"/>
      <c r="R12" s="369">
        <f>'Data 2'!E146</f>
        <v>110.9199</v>
      </c>
      <c r="S12" s="371">
        <f>'Data 2'!J146</f>
        <v>27.985179142786802</v>
      </c>
      <c r="T12" s="371">
        <f>'Data 2'!I146</f>
        <v>48.920563987999998</v>
      </c>
      <c r="U12" s="71"/>
      <c r="V12" s="107"/>
      <c r="W12" s="86"/>
      <c r="X12" s="86"/>
      <c r="Y12" s="86"/>
      <c r="Z12" s="56"/>
      <c r="AA12" s="86"/>
      <c r="AB12" s="56"/>
      <c r="AC12" s="86"/>
      <c r="AD12" s="242"/>
      <c r="AE12" s="242"/>
      <c r="AF12" s="242"/>
      <c r="AG12" s="242"/>
      <c r="AH12" s="242"/>
      <c r="AI12" s="242"/>
      <c r="AJ12" s="242"/>
      <c r="AK12" s="242"/>
      <c r="AL12" s="242"/>
    </row>
    <row r="13" spans="1:38" s="12" customFormat="1" ht="12.75" customHeight="1">
      <c r="A13" s="19"/>
      <c r="B13" s="20"/>
      <c r="C13" s="56"/>
      <c r="D13" s="39"/>
      <c r="E13" s="336" t="s">
        <v>53</v>
      </c>
      <c r="F13" s="368">
        <f>'Data 2'!D111</f>
        <v>611.35127860030002</v>
      </c>
      <c r="G13" s="368">
        <f>'Data 2'!E111</f>
        <v>496.17631224759998</v>
      </c>
      <c r="H13" s="352">
        <f t="shared" si="0"/>
        <v>1107.5275908479</v>
      </c>
      <c r="I13" s="369"/>
      <c r="J13" s="370"/>
      <c r="K13" s="360">
        <f>'Data 2'!H111</f>
        <v>7.6719758948004202</v>
      </c>
      <c r="L13" s="371">
        <f>'Data 2'!I111</f>
        <v>33.03</v>
      </c>
      <c r="M13" s="372"/>
      <c r="N13" s="369">
        <f>'Data 2'!D147</f>
        <v>123.1574</v>
      </c>
      <c r="O13" s="371">
        <f>'Data 2'!H147</f>
        <v>32.614199836956601</v>
      </c>
      <c r="P13" s="371">
        <f>'Data 2'!G147</f>
        <v>50.499966115500001</v>
      </c>
      <c r="Q13" s="372"/>
      <c r="R13" s="369">
        <f>'Data 2'!E147</f>
        <v>115.19410000000001</v>
      </c>
      <c r="S13" s="371">
        <f>'Data 2'!J147</f>
        <v>21.560111247017002</v>
      </c>
      <c r="T13" s="371">
        <f>'Data 2'!I147</f>
        <v>48.280348144800001</v>
      </c>
      <c r="U13" s="71"/>
      <c r="V13" s="107"/>
      <c r="W13" s="86"/>
      <c r="X13" s="86"/>
      <c r="Y13" s="86"/>
      <c r="Z13" s="56"/>
      <c r="AA13" s="86"/>
      <c r="AB13" s="56"/>
      <c r="AC13" s="86"/>
      <c r="AD13" s="242"/>
      <c r="AE13" s="242"/>
      <c r="AF13" s="242"/>
      <c r="AG13" s="242"/>
      <c r="AH13" s="242"/>
      <c r="AI13" s="242"/>
      <c r="AJ13" s="242"/>
      <c r="AK13" s="242"/>
      <c r="AL13" s="242"/>
    </row>
    <row r="14" spans="1:38" s="12" customFormat="1" ht="12.75" customHeight="1">
      <c r="A14" s="19"/>
      <c r="B14" s="20"/>
      <c r="C14" s="56"/>
      <c r="D14" s="39"/>
      <c r="E14" s="336" t="s">
        <v>54</v>
      </c>
      <c r="F14" s="368">
        <f>'Data 2'!D112</f>
        <v>610.48333333330004</v>
      </c>
      <c r="G14" s="368">
        <f>'Data 2'!E112</f>
        <v>490.24861111109999</v>
      </c>
      <c r="H14" s="352">
        <f t="shared" si="0"/>
        <v>1100.7319444444001</v>
      </c>
      <c r="I14" s="369"/>
      <c r="J14" s="370"/>
      <c r="K14" s="360">
        <f>'Data 2'!H112</f>
        <v>8.2256635420622892</v>
      </c>
      <c r="L14" s="371">
        <f>'Data 2'!I112</f>
        <v>25.52</v>
      </c>
      <c r="M14" s="372"/>
      <c r="N14" s="369">
        <f>'Data 2'!D148</f>
        <v>144.8597</v>
      </c>
      <c r="O14" s="371">
        <f>'Data 2'!H148</f>
        <v>22.203101746034299</v>
      </c>
      <c r="P14" s="371">
        <f>'Data 2'!G148</f>
        <v>35.749940688000002</v>
      </c>
      <c r="Q14" s="372"/>
      <c r="R14" s="369">
        <f>'Data 2'!E148</f>
        <v>85.37530000000001</v>
      </c>
      <c r="S14" s="371">
        <f>'Data 2'!J148</f>
        <v>11.7656653036651</v>
      </c>
      <c r="T14" s="371">
        <f>'Data 2'!I148</f>
        <v>31.040184088299998</v>
      </c>
      <c r="U14" s="71"/>
      <c r="V14" s="107"/>
      <c r="W14" s="86"/>
      <c r="X14" s="86"/>
      <c r="Y14" s="86"/>
      <c r="Z14" s="56"/>
      <c r="AA14" s="86"/>
      <c r="AB14" s="56"/>
      <c r="AC14" s="86"/>
      <c r="AD14" s="242"/>
      <c r="AE14" s="242"/>
      <c r="AF14" s="242"/>
      <c r="AG14" s="242"/>
      <c r="AH14" s="242"/>
      <c r="AI14" s="242"/>
      <c r="AJ14" s="242"/>
      <c r="AK14" s="242"/>
      <c r="AL14" s="242"/>
    </row>
    <row r="15" spans="1:38" s="12" customFormat="1" ht="12.75" customHeight="1">
      <c r="A15" s="19"/>
      <c r="B15" s="20"/>
      <c r="C15" s="121"/>
      <c r="D15" s="39"/>
      <c r="E15" s="336" t="s">
        <v>55</v>
      </c>
      <c r="F15" s="368">
        <f>'Data 2'!D113</f>
        <v>582.7446236559</v>
      </c>
      <c r="G15" s="368">
        <f>'Data 2'!E113</f>
        <v>488.13844086019998</v>
      </c>
      <c r="H15" s="352">
        <f t="shared" si="0"/>
        <v>1070.8830645160999</v>
      </c>
      <c r="I15" s="369"/>
      <c r="J15" s="370"/>
      <c r="K15" s="360">
        <f>'Data 2'!H113</f>
        <v>7.2676989897544599</v>
      </c>
      <c r="L15" s="371">
        <f>'Data 2'!I113</f>
        <v>29</v>
      </c>
      <c r="M15" s="372"/>
      <c r="N15" s="369">
        <f>'Data 2'!D149</f>
        <v>120.89530000000001</v>
      </c>
      <c r="O15" s="371">
        <f>'Data 2'!H149</f>
        <v>23.1751529546641</v>
      </c>
      <c r="P15" s="371">
        <f>'Data 2'!G149</f>
        <v>43.042035398199999</v>
      </c>
      <c r="Q15" s="372"/>
      <c r="R15" s="369">
        <f>'Data 2'!E149</f>
        <v>101.92269999999999</v>
      </c>
      <c r="S15" s="371">
        <f>'Data 2'!J149</f>
        <v>17.575076700283599</v>
      </c>
      <c r="T15" s="371">
        <f>'Data 2'!I149</f>
        <v>43.550303972199998</v>
      </c>
      <c r="U15" s="71"/>
      <c r="V15" s="107"/>
      <c r="W15" s="86"/>
      <c r="X15" s="86"/>
      <c r="Y15" s="86"/>
      <c r="Z15" s="56"/>
      <c r="AA15" s="86"/>
      <c r="AB15" s="56"/>
      <c r="AC15" s="86"/>
      <c r="AD15" s="242"/>
      <c r="AE15" s="242"/>
      <c r="AF15" s="242"/>
      <c r="AG15" s="242"/>
      <c r="AH15" s="242"/>
      <c r="AI15" s="242"/>
      <c r="AJ15" s="242"/>
      <c r="AK15" s="242"/>
      <c r="AL15" s="242"/>
    </row>
    <row r="16" spans="1:38" s="12" customFormat="1" ht="12.75" customHeight="1">
      <c r="A16" s="19"/>
      <c r="B16" s="20"/>
      <c r="D16" s="39"/>
      <c r="E16" s="336" t="s">
        <v>56</v>
      </c>
      <c r="F16" s="368">
        <f>'Data 2'!D114</f>
        <v>571.89722222219996</v>
      </c>
      <c r="G16" s="368">
        <f>'Data 2'!E114</f>
        <v>485.04722222219999</v>
      </c>
      <c r="H16" s="352">
        <f t="shared" si="0"/>
        <v>1056.9444444444</v>
      </c>
      <c r="I16" s="369"/>
      <c r="J16" s="370"/>
      <c r="K16" s="360">
        <f>'Data 2'!H114</f>
        <v>8.1676430223390302</v>
      </c>
      <c r="L16" s="371">
        <f>'Data 2'!I114</f>
        <v>27.22</v>
      </c>
      <c r="M16" s="372"/>
      <c r="N16" s="369">
        <f>'Data 2'!D150</f>
        <v>102.75369999999999</v>
      </c>
      <c r="O16" s="371">
        <f>'Data 2'!H150</f>
        <v>34.681205922511801</v>
      </c>
      <c r="P16" s="371">
        <f>'Data 2'!G150</f>
        <v>67.7300037137</v>
      </c>
      <c r="Q16" s="372"/>
      <c r="R16" s="369">
        <f>'Data 2'!E150</f>
        <v>123.1336</v>
      </c>
      <c r="S16" s="371">
        <f>'Data 2'!J150</f>
        <v>25.900865133480998</v>
      </c>
      <c r="T16" s="371">
        <f>'Data 2'!I150</f>
        <v>43.910202714</v>
      </c>
      <c r="U16" s="71"/>
      <c r="V16" s="107"/>
      <c r="W16" s="86"/>
      <c r="X16" s="86"/>
      <c r="Y16" s="86"/>
      <c r="Z16" s="56"/>
      <c r="AA16" s="86"/>
      <c r="AB16" s="56"/>
      <c r="AC16" s="86"/>
      <c r="AD16" s="242"/>
      <c r="AE16" s="242"/>
      <c r="AF16" s="242"/>
      <c r="AG16" s="242"/>
      <c r="AH16" s="242"/>
      <c r="AI16" s="242"/>
      <c r="AJ16" s="242"/>
      <c r="AK16" s="242"/>
      <c r="AL16" s="242"/>
    </row>
    <row r="17" spans="1:38" s="12" customFormat="1" ht="12.75" customHeight="1">
      <c r="A17" s="16"/>
      <c r="B17" s="16"/>
      <c r="C17" s="16"/>
      <c r="D17" s="16"/>
      <c r="E17" s="336" t="s">
        <v>57</v>
      </c>
      <c r="F17" s="368">
        <f>'Data 2'!D115</f>
        <v>590.05779569890001</v>
      </c>
      <c r="G17" s="368">
        <f>'Data 2'!E115</f>
        <v>485.73118279570002</v>
      </c>
      <c r="H17" s="352">
        <f t="shared" si="0"/>
        <v>1075.7889784946001</v>
      </c>
      <c r="I17" s="369"/>
      <c r="J17" s="370"/>
      <c r="K17" s="360">
        <f>'Data 2'!H115</f>
        <v>7.8235343277689404</v>
      </c>
      <c r="L17" s="371">
        <f>'Data 2'!I115</f>
        <v>22.3</v>
      </c>
      <c r="M17" s="372"/>
      <c r="N17" s="369">
        <f>'Data 2'!D151</f>
        <v>75.579899999999995</v>
      </c>
      <c r="O17" s="371">
        <f>'Data 2'!H151</f>
        <v>38.777579925350501</v>
      </c>
      <c r="P17" s="371">
        <f>'Data 2'!G151</f>
        <v>87.8998517542</v>
      </c>
      <c r="Q17" s="372"/>
      <c r="R17" s="369">
        <f>'Data 2'!E151</f>
        <v>178.97379999999998</v>
      </c>
      <c r="S17" s="371">
        <f>'Data 2'!J151</f>
        <v>28.7259772212469</v>
      </c>
      <c r="T17" s="371">
        <f>'Data 2'!I151</f>
        <v>45.549952495799999</v>
      </c>
      <c r="U17" s="71"/>
      <c r="V17" s="107"/>
      <c r="W17" s="86"/>
      <c r="X17" s="86"/>
      <c r="Y17" s="86"/>
      <c r="Z17" s="56"/>
      <c r="AA17" s="86"/>
      <c r="AB17" s="56"/>
      <c r="AC17" s="86"/>
      <c r="AD17" s="242"/>
      <c r="AE17" s="242"/>
      <c r="AF17" s="242"/>
      <c r="AG17" s="242"/>
      <c r="AH17" s="242"/>
      <c r="AI17" s="242"/>
      <c r="AJ17" s="242"/>
      <c r="AK17" s="242"/>
      <c r="AL17" s="242"/>
    </row>
    <row r="18" spans="1:38" s="12" customFormat="1" ht="12.75" customHeight="1">
      <c r="A18" s="16"/>
      <c r="B18" s="16"/>
      <c r="C18" s="16"/>
      <c r="D18" s="16"/>
      <c r="E18" s="336" t="s">
        <v>58</v>
      </c>
      <c r="F18" s="368">
        <f>'Data 2'!D116</f>
        <v>589.66129032260005</v>
      </c>
      <c r="G18" s="368">
        <f>'Data 2'!E116</f>
        <v>489.15725806450001</v>
      </c>
      <c r="H18" s="352">
        <f t="shared" si="0"/>
        <v>1078.8185483871</v>
      </c>
      <c r="I18" s="369"/>
      <c r="J18" s="370"/>
      <c r="K18" s="360">
        <f>'Data 2'!H116</f>
        <v>7.5882339302378004</v>
      </c>
      <c r="L18" s="371">
        <f>'Data 2'!I116</f>
        <v>26.43</v>
      </c>
      <c r="M18" s="372"/>
      <c r="N18" s="369">
        <f>'Data 2'!D152</f>
        <v>89.481200000000001</v>
      </c>
      <c r="O18" s="371">
        <f>'Data 2'!H152</f>
        <v>38.5960029369298</v>
      </c>
      <c r="P18" s="371">
        <f>'Data 2'!G152</f>
        <v>61.000037659100002</v>
      </c>
      <c r="Q18" s="372"/>
      <c r="R18" s="369">
        <f>'Data 2'!E152</f>
        <v>167.31560000000002</v>
      </c>
      <c r="S18" s="371">
        <f>'Data 2'!J152</f>
        <v>29.1006035719323</v>
      </c>
      <c r="T18" s="371">
        <f>'Data 2'!I152</f>
        <v>52.099955734200002</v>
      </c>
      <c r="U18" s="71"/>
      <c r="V18" s="107"/>
      <c r="W18" s="86"/>
      <c r="X18" s="86"/>
      <c r="Y18" s="86"/>
      <c r="Z18" s="56"/>
      <c r="AA18" s="86"/>
      <c r="AB18" s="56"/>
      <c r="AC18" s="86"/>
      <c r="AD18" s="242"/>
      <c r="AE18" s="242"/>
      <c r="AF18" s="242"/>
      <c r="AG18" s="242"/>
      <c r="AH18" s="242"/>
      <c r="AI18" s="242"/>
      <c r="AJ18" s="242"/>
      <c r="AK18" s="242"/>
      <c r="AL18" s="242"/>
    </row>
    <row r="19" spans="1:38" s="12" customFormat="1" ht="12.75" customHeight="1">
      <c r="A19" s="16"/>
      <c r="B19" s="16"/>
      <c r="C19" s="16"/>
      <c r="D19" s="16"/>
      <c r="E19" s="336" t="s">
        <v>59</v>
      </c>
      <c r="F19" s="368">
        <f>'Data 2'!D117</f>
        <v>587.73749999999995</v>
      </c>
      <c r="G19" s="368">
        <f>'Data 2'!E117</f>
        <v>487.00972222220003</v>
      </c>
      <c r="H19" s="352">
        <f t="shared" si="0"/>
        <v>1074.7472222222</v>
      </c>
      <c r="I19" s="369"/>
      <c r="J19" s="370"/>
      <c r="K19" s="360">
        <f>'Data 2'!H117</f>
        <v>8.9271791816680395</v>
      </c>
      <c r="L19" s="371">
        <f>'Data 2'!I117</f>
        <v>30.38</v>
      </c>
      <c r="M19" s="372"/>
      <c r="N19" s="369">
        <f>'Data 2'!D153</f>
        <v>86.9255</v>
      </c>
      <c r="O19" s="371">
        <f>'Data 2'!H153</f>
        <v>42.414171905827402</v>
      </c>
      <c r="P19" s="371">
        <f>'Data 2'!G153</f>
        <v>67.219926538099998</v>
      </c>
      <c r="Q19" s="372"/>
      <c r="R19" s="369">
        <f>'Data 2'!E153</f>
        <v>170.7884</v>
      </c>
      <c r="S19" s="371">
        <f>'Data 2'!J153</f>
        <v>34.666485288228003</v>
      </c>
      <c r="T19" s="371">
        <f>'Data 2'!I153</f>
        <v>168.09996378119999</v>
      </c>
      <c r="U19" s="71"/>
      <c r="V19" s="107"/>
      <c r="W19" s="86"/>
      <c r="X19" s="86"/>
      <c r="Y19" s="86"/>
      <c r="Z19" s="56"/>
      <c r="AA19" s="86"/>
      <c r="AB19" s="56"/>
      <c r="AC19" s="86"/>
      <c r="AD19" s="242"/>
      <c r="AE19" s="242"/>
      <c r="AF19" s="242"/>
      <c r="AG19" s="242"/>
      <c r="AH19" s="242"/>
      <c r="AI19" s="242"/>
      <c r="AJ19" s="242"/>
      <c r="AK19" s="242"/>
      <c r="AL19" s="242"/>
    </row>
    <row r="20" spans="1:38" s="12" customFormat="1" ht="12.75" customHeight="1">
      <c r="A20" s="16"/>
      <c r="B20" s="16"/>
      <c r="C20" s="16"/>
      <c r="D20" s="16"/>
      <c r="E20" s="336" t="s">
        <v>60</v>
      </c>
      <c r="F20" s="368">
        <f>'Data 2'!D118</f>
        <v>590.79597315440003</v>
      </c>
      <c r="G20" s="368">
        <f>'Data 2'!E118</f>
        <v>490.332885906</v>
      </c>
      <c r="H20" s="352">
        <f t="shared" si="0"/>
        <v>1081.1288590603999</v>
      </c>
      <c r="I20" s="369"/>
      <c r="J20" s="370"/>
      <c r="K20" s="360">
        <f>'Data 2'!H118</f>
        <v>11.3742995700492</v>
      </c>
      <c r="L20" s="371">
        <f>'Data 2'!I118</f>
        <v>40.44</v>
      </c>
      <c r="M20" s="372"/>
      <c r="N20" s="369">
        <f>'Data 2'!D154</f>
        <v>102.2152</v>
      </c>
      <c r="O20" s="371">
        <f>'Data 2'!H154</f>
        <v>39.1541913922783</v>
      </c>
      <c r="P20" s="371">
        <f>'Data 2'!G154</f>
        <v>106.3897886781</v>
      </c>
      <c r="Q20" s="372"/>
      <c r="R20" s="369">
        <f>'Data 2'!E154</f>
        <v>141.322</v>
      </c>
      <c r="S20" s="371">
        <f>'Data 2'!J154</f>
        <v>28.510361741271701</v>
      </c>
      <c r="T20" s="371">
        <f>'Data 2'!I154</f>
        <v>180.30004976129999</v>
      </c>
      <c r="U20" s="71"/>
      <c r="V20" s="107"/>
      <c r="W20" s="86"/>
      <c r="X20" s="86"/>
      <c r="Y20" s="86"/>
      <c r="Z20" s="56"/>
      <c r="AA20" s="86"/>
      <c r="AB20" s="56"/>
      <c r="AC20" s="86"/>
      <c r="AD20" s="242"/>
      <c r="AE20" s="242"/>
      <c r="AF20" s="242"/>
      <c r="AG20" s="242"/>
      <c r="AH20" s="242"/>
      <c r="AI20" s="242"/>
      <c r="AJ20" s="242"/>
      <c r="AK20" s="242"/>
      <c r="AL20" s="242"/>
    </row>
    <row r="21" spans="1:38" ht="12.75" customHeight="1">
      <c r="E21" s="336" t="s">
        <v>61</v>
      </c>
      <c r="F21" s="368">
        <f>'Data 2'!D119</f>
        <v>591.88750000000005</v>
      </c>
      <c r="G21" s="368">
        <f>'Data 2'!E119</f>
        <v>495.34166666670001</v>
      </c>
      <c r="H21" s="352">
        <f t="shared" si="0"/>
        <v>1087.2291666667002</v>
      </c>
      <c r="I21" s="369"/>
      <c r="J21" s="370"/>
      <c r="K21" s="360">
        <f>'Data 2'!H119</f>
        <v>10.700458798806901</v>
      </c>
      <c r="L21" s="371">
        <f>'Data 2'!I119</f>
        <v>44.83</v>
      </c>
      <c r="M21" s="372"/>
      <c r="N21" s="369">
        <f>'Data 2'!D155</f>
        <v>82.322000000000003</v>
      </c>
      <c r="O21" s="371">
        <f>'Data 2'!H155</f>
        <v>43.670858093826702</v>
      </c>
      <c r="P21" s="371">
        <f>'Data 2'!G155</f>
        <v>1874.3262514552</v>
      </c>
      <c r="Q21" s="372"/>
      <c r="R21" s="369">
        <f>'Data 2'!E155</f>
        <v>141.4341</v>
      </c>
      <c r="S21" s="371">
        <f>'Data 2'!J155</f>
        <v>34.0198306136922</v>
      </c>
      <c r="T21" s="371">
        <f>'Data 2'!I155</f>
        <v>279.04920607560001</v>
      </c>
      <c r="U21" s="71"/>
      <c r="V21" s="168"/>
      <c r="W21" s="86"/>
      <c r="X21" s="86"/>
      <c r="Y21" s="86"/>
      <c r="Z21" s="56"/>
      <c r="AA21" s="86"/>
      <c r="AB21" s="56"/>
      <c r="AC21" s="86"/>
      <c r="AD21" s="242"/>
      <c r="AE21" s="242"/>
      <c r="AF21" s="242"/>
      <c r="AG21" s="242"/>
      <c r="AH21" s="242"/>
      <c r="AI21" s="242"/>
      <c r="AJ21" s="242"/>
      <c r="AK21" s="242"/>
      <c r="AL21" s="242"/>
    </row>
    <row r="22" spans="1:38" ht="12.75" customHeight="1">
      <c r="E22" s="340" t="s">
        <v>62</v>
      </c>
      <c r="F22" s="373">
        <f>'Data 2'!D120</f>
        <v>607.19758064519999</v>
      </c>
      <c r="G22" s="373">
        <f>'Data 2'!E120</f>
        <v>496.88172043010002</v>
      </c>
      <c r="H22" s="374">
        <f t="shared" si="0"/>
        <v>1104.0793010753</v>
      </c>
      <c r="I22" s="375"/>
      <c r="J22" s="370"/>
      <c r="K22" s="376">
        <f>'Data 2'!H120</f>
        <v>12.2475445166081</v>
      </c>
      <c r="L22" s="377">
        <f>'Data 2'!I120</f>
        <v>55.62</v>
      </c>
      <c r="M22" s="378"/>
      <c r="N22" s="379">
        <f>'Data 2'!D156</f>
        <v>100.57039999999999</v>
      </c>
      <c r="O22" s="377">
        <f>'Data 2'!H156</f>
        <v>45.419184909277497</v>
      </c>
      <c r="P22" s="377">
        <f>'Data 2'!G156</f>
        <v>131.62947621590001</v>
      </c>
      <c r="Q22" s="372"/>
      <c r="R22" s="379">
        <f>'Data 2'!E156</f>
        <v>138.26310000000001</v>
      </c>
      <c r="S22" s="377">
        <f>'Data 2'!J156</f>
        <v>37.246458382605297</v>
      </c>
      <c r="T22" s="377">
        <f>'Data 2'!I156</f>
        <v>87.626059557999994</v>
      </c>
      <c r="U22" s="71"/>
      <c r="V22" s="168"/>
      <c r="W22" s="86"/>
      <c r="X22" s="86"/>
      <c r="Y22" s="86"/>
      <c r="Z22" s="56"/>
      <c r="AA22" s="86"/>
      <c r="AB22" s="56"/>
      <c r="AC22" s="86"/>
      <c r="AD22" s="242"/>
      <c r="AE22" s="242"/>
      <c r="AF22" s="242"/>
      <c r="AG22" s="242"/>
      <c r="AH22" s="242"/>
      <c r="AI22" s="242"/>
      <c r="AJ22" s="242"/>
      <c r="AK22" s="242"/>
      <c r="AL22" s="242"/>
    </row>
    <row r="23" spans="1:38" ht="16.5" customHeight="1">
      <c r="E23" s="342" t="s">
        <v>176</v>
      </c>
      <c r="F23" s="380">
        <f>'Data 2'!D121</f>
        <v>594.74451539721656</v>
      </c>
      <c r="G23" s="380">
        <f>'Data 2'!E121</f>
        <v>491.29178611276672</v>
      </c>
      <c r="H23" s="381">
        <f>G23+F23</f>
        <v>1086.0363015099833</v>
      </c>
      <c r="I23" s="382"/>
      <c r="J23" s="370"/>
      <c r="K23" s="365">
        <f>'Data 2'!H121</f>
        <v>8.7347717904306297</v>
      </c>
      <c r="L23" s="383">
        <f>'Data 2'!I121</f>
        <v>55.62</v>
      </c>
      <c r="M23" s="384"/>
      <c r="N23" s="382">
        <f>SUM(N11:N22)</f>
        <v>1212.0149000000001</v>
      </c>
      <c r="O23" s="383">
        <f>'Data 2'!H157</f>
        <v>35.804840889332304</v>
      </c>
      <c r="P23" s="383">
        <f>'Data 2'!G157</f>
        <v>1874.3262514552</v>
      </c>
      <c r="Q23" s="385"/>
      <c r="R23" s="382">
        <f>'Data 2'!E157</f>
        <v>1631.2566000000002</v>
      </c>
      <c r="S23" s="383">
        <f>'Data 2'!J157</f>
        <v>28.987907963713361</v>
      </c>
      <c r="T23" s="383">
        <f>'Data 2'!I157</f>
        <v>279.04920607560001</v>
      </c>
      <c r="U23" s="71"/>
      <c r="V23" s="168"/>
      <c r="W23" s="56"/>
      <c r="X23" s="86"/>
      <c r="Y23" s="86"/>
      <c r="Z23" s="56"/>
      <c r="AA23" s="86"/>
      <c r="AB23" s="56"/>
      <c r="AC23" s="86"/>
      <c r="AD23" s="242"/>
      <c r="AE23" s="242"/>
      <c r="AF23" s="242"/>
      <c r="AG23" s="242"/>
      <c r="AH23" s="242"/>
      <c r="AI23" s="242"/>
      <c r="AJ23" s="242"/>
      <c r="AK23" s="242"/>
      <c r="AL23" s="242"/>
    </row>
    <row r="24" spans="1:38" ht="16.149999999999999" customHeight="1">
      <c r="E24" s="783" t="s">
        <v>178</v>
      </c>
      <c r="F24" s="783"/>
      <c r="G24" s="783"/>
      <c r="H24" s="783"/>
      <c r="I24" s="783"/>
      <c r="J24" s="783"/>
      <c r="K24" s="783"/>
      <c r="L24" s="783"/>
      <c r="M24" s="783"/>
      <c r="N24" s="783"/>
      <c r="O24" s="783"/>
      <c r="P24" s="783"/>
      <c r="Q24" s="783"/>
      <c r="R24" s="783"/>
      <c r="S24" s="783"/>
      <c r="T24" s="783"/>
    </row>
    <row r="25" spans="1:38">
      <c r="E25" s="783" t="s">
        <v>179</v>
      </c>
      <c r="F25" s="783"/>
      <c r="G25" s="783"/>
      <c r="H25" s="783"/>
      <c r="I25" s="783"/>
      <c r="J25" s="783"/>
      <c r="K25" s="783"/>
      <c r="L25" s="783"/>
      <c r="M25" s="783"/>
      <c r="N25" s="783"/>
      <c r="O25" s="783"/>
      <c r="P25" s="783"/>
      <c r="Q25" s="783"/>
      <c r="R25" s="783"/>
      <c r="S25" s="783"/>
      <c r="T25" s="783"/>
    </row>
    <row r="28" spans="1:38">
      <c r="V28" s="239"/>
    </row>
    <row r="29" spans="1:38">
      <c r="V29" s="239"/>
    </row>
    <row r="30" spans="1:38">
      <c r="V30" s="239"/>
    </row>
    <row r="31" spans="1:38">
      <c r="V31" s="239"/>
    </row>
    <row r="32" spans="1:38">
      <c r="V32" s="239"/>
    </row>
    <row r="33" spans="8:22">
      <c r="V33" s="239"/>
    </row>
    <row r="34" spans="8:22">
      <c r="V34" s="239"/>
    </row>
    <row r="35" spans="8:22">
      <c r="V35" s="239"/>
    </row>
    <row r="36" spans="8:22">
      <c r="V36" s="239"/>
    </row>
    <row r="37" spans="8:22">
      <c r="V37" s="239"/>
    </row>
    <row r="38" spans="8:22">
      <c r="V38" s="239"/>
    </row>
    <row r="39" spans="8:22">
      <c r="V39" s="239"/>
    </row>
    <row r="40" spans="8:22">
      <c r="H40" s="246"/>
      <c r="K40" s="168"/>
      <c r="L40" s="168"/>
      <c r="N40" s="168"/>
      <c r="P40" s="247"/>
    </row>
    <row r="41" spans="8:22">
      <c r="K41" s="168"/>
      <c r="L41" s="168"/>
      <c r="N41" s="168"/>
      <c r="P41" s="247"/>
    </row>
    <row r="42" spans="8:22">
      <c r="K42" s="168"/>
      <c r="L42" s="168"/>
      <c r="N42" s="168"/>
      <c r="P42" s="248"/>
      <c r="T42" s="112"/>
    </row>
    <row r="43" spans="8:22">
      <c r="K43" s="168"/>
      <c r="L43" s="168"/>
      <c r="N43" s="168"/>
      <c r="P43" s="248"/>
      <c r="T43" s="112"/>
    </row>
    <row r="44" spans="8:22">
      <c r="K44" s="168"/>
      <c r="L44" s="168"/>
      <c r="N44" s="168"/>
      <c r="P44" s="248"/>
      <c r="T44" s="112"/>
    </row>
    <row r="45" spans="8:22">
      <c r="K45" s="168"/>
      <c r="L45" s="168"/>
      <c r="P45" s="248"/>
      <c r="T45" s="112"/>
    </row>
    <row r="46" spans="8:22">
      <c r="P46" s="248"/>
      <c r="T46" s="112"/>
    </row>
    <row r="47" spans="8:22">
      <c r="P47" s="248"/>
      <c r="T47" s="112"/>
    </row>
    <row r="48" spans="8:22">
      <c r="P48" s="248"/>
      <c r="T48" s="112"/>
    </row>
    <row r="49" spans="16:20">
      <c r="P49" s="248"/>
      <c r="T49" s="112"/>
    </row>
    <row r="50" spans="16:20">
      <c r="P50" s="248"/>
      <c r="T50" s="112"/>
    </row>
    <row r="51" spans="16:20">
      <c r="P51" s="248"/>
      <c r="T51" s="112"/>
    </row>
    <row r="52" spans="16:20">
      <c r="P52" s="248"/>
      <c r="T52" s="112"/>
    </row>
    <row r="53" spans="16:20">
      <c r="P53" s="248"/>
      <c r="T53" s="112"/>
    </row>
    <row r="54" spans="16:20">
      <c r="P54" s="247"/>
    </row>
    <row r="55" spans="16:20">
      <c r="P55" s="247"/>
    </row>
    <row r="56" spans="16:20">
      <c r="P56" s="247"/>
    </row>
    <row r="57" spans="16:20">
      <c r="P57" s="247"/>
    </row>
    <row r="58" spans="16:20">
      <c r="P58" s="247"/>
    </row>
    <row r="59" spans="16:20">
      <c r="P59" s="247"/>
    </row>
    <row r="60" spans="16:20">
      <c r="P60" s="247"/>
    </row>
    <row r="61" spans="16:20">
      <c r="P61" s="247"/>
    </row>
    <row r="62" spans="16:20">
      <c r="P62" s="247"/>
    </row>
    <row r="63" spans="16:20">
      <c r="P63" s="247"/>
    </row>
    <row r="64" spans="16:20">
      <c r="P64" s="247"/>
    </row>
    <row r="65" spans="16:16">
      <c r="P65" s="247"/>
    </row>
    <row r="66" spans="16:16">
      <c r="P66" s="247"/>
    </row>
    <row r="67" spans="16:16">
      <c r="P67" s="247"/>
    </row>
    <row r="68" spans="16:16">
      <c r="P68" s="247"/>
    </row>
    <row r="69" spans="16:16">
      <c r="P69" s="247"/>
    </row>
    <row r="70" spans="16:16">
      <c r="P70" s="247"/>
    </row>
    <row r="71" spans="16:16">
      <c r="P71" s="247"/>
    </row>
    <row r="72" spans="16:16">
      <c r="P72" s="247"/>
    </row>
    <row r="73" spans="16:16">
      <c r="P73" s="247"/>
    </row>
    <row r="74" spans="16:16">
      <c r="P74" s="247"/>
    </row>
    <row r="75" spans="16:16">
      <c r="P75" s="247"/>
    </row>
    <row r="76" spans="16:16">
      <c r="P76" s="247"/>
    </row>
    <row r="77" spans="16:16">
      <c r="P77" s="247"/>
    </row>
    <row r="78" spans="16:16">
      <c r="P78" s="247"/>
    </row>
    <row r="79" spans="16:16">
      <c r="P79" s="247"/>
    </row>
    <row r="80" spans="16:16">
      <c r="P80" s="247"/>
    </row>
    <row r="81" spans="2:16">
      <c r="P81" s="247"/>
    </row>
    <row r="82" spans="2:16">
      <c r="B82" s="96"/>
      <c r="P82" s="247"/>
    </row>
    <row r="83" spans="2:16">
      <c r="P83" s="247"/>
    </row>
    <row r="84" spans="2:16">
      <c r="P84" s="247"/>
    </row>
    <row r="85" spans="2:16">
      <c r="P85" s="247"/>
    </row>
    <row r="86" spans="2:16">
      <c r="P86" s="247"/>
    </row>
    <row r="87" spans="2:16">
      <c r="P87" s="247"/>
    </row>
    <row r="88" spans="2:16">
      <c r="P88" s="247"/>
    </row>
    <row r="89" spans="2:16">
      <c r="P89" s="247"/>
    </row>
    <row r="90" spans="2:16">
      <c r="P90" s="247"/>
    </row>
    <row r="91" spans="2:16">
      <c r="P91" s="247"/>
    </row>
    <row r="92" spans="2:16">
      <c r="P92" s="247"/>
    </row>
    <row r="93" spans="2:16">
      <c r="P93" s="247"/>
    </row>
    <row r="94" spans="2:16">
      <c r="P94" s="247"/>
    </row>
    <row r="95" spans="2:16">
      <c r="P95" s="247"/>
    </row>
    <row r="96" spans="2:16">
      <c r="P96" s="247"/>
    </row>
    <row r="97" spans="16:16">
      <c r="P97" s="247"/>
    </row>
    <row r="98" spans="16:16">
      <c r="P98" s="247"/>
    </row>
    <row r="99" spans="16:16">
      <c r="P99" s="247"/>
    </row>
    <row r="100" spans="16:16">
      <c r="P100" s="247"/>
    </row>
    <row r="101" spans="16:16">
      <c r="P101" s="247"/>
    </row>
    <row r="102" spans="16:16">
      <c r="P102" s="247"/>
    </row>
    <row r="103" spans="16:16">
      <c r="P103" s="247"/>
    </row>
    <row r="104" spans="16:16">
      <c r="P104" s="247"/>
    </row>
    <row r="105" spans="16:16">
      <c r="P105" s="247"/>
    </row>
    <row r="106" spans="16:16">
      <c r="P106" s="247"/>
    </row>
    <row r="107" spans="16:16">
      <c r="P107" s="247"/>
    </row>
    <row r="108" spans="16:16">
      <c r="P108" s="247"/>
    </row>
    <row r="109" spans="16:16">
      <c r="P109" s="247"/>
    </row>
    <row r="110" spans="16:16">
      <c r="P110" s="247"/>
    </row>
    <row r="111" spans="16:16">
      <c r="P111" s="247"/>
    </row>
    <row r="112" spans="16:16">
      <c r="P112" s="247"/>
    </row>
    <row r="113" spans="16:16">
      <c r="P113" s="247"/>
    </row>
    <row r="114" spans="16:16">
      <c r="P114" s="247"/>
    </row>
    <row r="115" spans="16:16">
      <c r="P115" s="247"/>
    </row>
    <row r="116" spans="16:16">
      <c r="P116" s="247"/>
    </row>
    <row r="117" spans="16:16">
      <c r="P117" s="247"/>
    </row>
    <row r="118" spans="16:16">
      <c r="P118" s="247"/>
    </row>
    <row r="119" spans="16:16">
      <c r="P119" s="247"/>
    </row>
    <row r="120" spans="16:16">
      <c r="P120" s="247"/>
    </row>
    <row r="121" spans="16:16">
      <c r="P121" s="247"/>
    </row>
    <row r="122" spans="16:16">
      <c r="P122" s="247"/>
    </row>
    <row r="123" spans="16:16">
      <c r="P123" s="247"/>
    </row>
    <row r="124" spans="16:16">
      <c r="P124" s="247"/>
    </row>
    <row r="125" spans="16:16">
      <c r="P125" s="247"/>
    </row>
    <row r="126" spans="16:16">
      <c r="P126" s="247"/>
    </row>
    <row r="127" spans="16:16">
      <c r="P127" s="247"/>
    </row>
    <row r="128" spans="16:16">
      <c r="P128" s="247"/>
    </row>
    <row r="129" spans="16:16">
      <c r="P129" s="247"/>
    </row>
    <row r="130" spans="16:16">
      <c r="P130" s="247"/>
    </row>
    <row r="131" spans="16:16">
      <c r="P131" s="247"/>
    </row>
    <row r="132" spans="16:16">
      <c r="P132" s="247"/>
    </row>
    <row r="133" spans="16:16">
      <c r="P133" s="247"/>
    </row>
    <row r="134" spans="16:16">
      <c r="P134" s="247"/>
    </row>
    <row r="135" spans="16:16">
      <c r="P135" s="247"/>
    </row>
    <row r="136" spans="16:16">
      <c r="P136" s="247"/>
    </row>
    <row r="137" spans="16:16">
      <c r="P137" s="247"/>
    </row>
    <row r="138" spans="16:16">
      <c r="P138" s="247"/>
    </row>
    <row r="139" spans="16:16">
      <c r="P139" s="247"/>
    </row>
    <row r="140" spans="16:16">
      <c r="P140" s="247"/>
    </row>
    <row r="141" spans="16:16">
      <c r="P141" s="247"/>
    </row>
    <row r="142" spans="16:16">
      <c r="P142" s="247"/>
    </row>
    <row r="143" spans="16:16">
      <c r="P143" s="247"/>
    </row>
    <row r="144" spans="16:16">
      <c r="P144" s="247"/>
    </row>
    <row r="145" spans="16:16">
      <c r="P145" s="247"/>
    </row>
    <row r="146" spans="16:16">
      <c r="P146" s="247"/>
    </row>
    <row r="147" spans="16:16">
      <c r="P147" s="247"/>
    </row>
    <row r="148" spans="16:16">
      <c r="P148" s="247"/>
    </row>
    <row r="149" spans="16:16">
      <c r="P149" s="247"/>
    </row>
    <row r="150" spans="16:16">
      <c r="P150" s="247"/>
    </row>
    <row r="151" spans="16:16">
      <c r="P151" s="247"/>
    </row>
    <row r="152" spans="16:16">
      <c r="P152" s="247"/>
    </row>
    <row r="153" spans="16:16">
      <c r="P153" s="247"/>
    </row>
    <row r="154" spans="16:16">
      <c r="P154" s="247"/>
    </row>
    <row r="155" spans="16:16">
      <c r="P155" s="247"/>
    </row>
    <row r="156" spans="16:16">
      <c r="P156" s="247"/>
    </row>
    <row r="157" spans="16:16">
      <c r="P157" s="247"/>
    </row>
    <row r="158" spans="16:16">
      <c r="P158" s="247"/>
    </row>
    <row r="159" spans="16:16">
      <c r="P159" s="247"/>
    </row>
    <row r="160" spans="16:16">
      <c r="P160" s="247"/>
    </row>
    <row r="161" spans="16:16">
      <c r="P161" s="247"/>
    </row>
    <row r="162" spans="16:16">
      <c r="P162" s="247"/>
    </row>
    <row r="163" spans="16:16">
      <c r="P163" s="247"/>
    </row>
    <row r="164" spans="16:16">
      <c r="P164" s="247"/>
    </row>
    <row r="165" spans="16:16">
      <c r="P165" s="247"/>
    </row>
    <row r="166" spans="16:16">
      <c r="P166" s="247"/>
    </row>
    <row r="167" spans="16:16">
      <c r="P167" s="247"/>
    </row>
    <row r="168" spans="16:16">
      <c r="P168" s="247"/>
    </row>
    <row r="169" spans="16:16">
      <c r="P169" s="247"/>
    </row>
    <row r="170" spans="16:16">
      <c r="P170" s="247"/>
    </row>
    <row r="171" spans="16:16">
      <c r="P171" s="247"/>
    </row>
    <row r="172" spans="16:16">
      <c r="P172" s="247"/>
    </row>
    <row r="173" spans="16:16">
      <c r="P173" s="247"/>
    </row>
    <row r="174" spans="16:16">
      <c r="P174" s="247"/>
    </row>
    <row r="175" spans="16:16">
      <c r="P175" s="247"/>
    </row>
    <row r="176" spans="16:16">
      <c r="P176" s="247"/>
    </row>
    <row r="177" spans="16:16">
      <c r="P177" s="247"/>
    </row>
    <row r="178" spans="16:16">
      <c r="P178" s="247"/>
    </row>
    <row r="179" spans="16:16">
      <c r="P179" s="247"/>
    </row>
    <row r="180" spans="16:16">
      <c r="P180" s="247"/>
    </row>
    <row r="181" spans="16:16">
      <c r="P181" s="247"/>
    </row>
    <row r="182" spans="16:16">
      <c r="P182" s="247"/>
    </row>
    <row r="183" spans="16:16">
      <c r="P183" s="247"/>
    </row>
    <row r="184" spans="16:16">
      <c r="P184" s="247"/>
    </row>
    <row r="185" spans="16:16">
      <c r="P185" s="247"/>
    </row>
    <row r="186" spans="16:16">
      <c r="P186" s="247"/>
    </row>
    <row r="187" spans="16:16">
      <c r="P187" s="247"/>
    </row>
    <row r="188" spans="16:16">
      <c r="P188" s="247"/>
    </row>
    <row r="189" spans="16:16">
      <c r="P189" s="247"/>
    </row>
    <row r="190" spans="16:16">
      <c r="P190" s="247"/>
    </row>
    <row r="191" spans="16:16">
      <c r="P191" s="247"/>
    </row>
    <row r="192" spans="16:16">
      <c r="P192" s="247"/>
    </row>
    <row r="193" spans="16:16">
      <c r="P193" s="247"/>
    </row>
    <row r="194" spans="16:16">
      <c r="P194" s="247"/>
    </row>
    <row r="195" spans="16:16">
      <c r="P195" s="247"/>
    </row>
    <row r="196" spans="16:16">
      <c r="P196" s="247"/>
    </row>
    <row r="197" spans="16:16">
      <c r="P197" s="247"/>
    </row>
    <row r="198" spans="16:16">
      <c r="P198" s="247"/>
    </row>
    <row r="199" spans="16:16">
      <c r="P199" s="247"/>
    </row>
    <row r="200" spans="16:16">
      <c r="P200" s="247"/>
    </row>
    <row r="201" spans="16:16">
      <c r="P201" s="247"/>
    </row>
    <row r="202" spans="16:16">
      <c r="P202" s="247"/>
    </row>
    <row r="203" spans="16:16">
      <c r="P203" s="247"/>
    </row>
    <row r="204" spans="16:16">
      <c r="P204" s="247"/>
    </row>
    <row r="205" spans="16:16">
      <c r="P205" s="247"/>
    </row>
    <row r="206" spans="16:16">
      <c r="P206" s="247"/>
    </row>
    <row r="207" spans="16:16">
      <c r="P207" s="247"/>
    </row>
    <row r="208" spans="16:16">
      <c r="P208" s="247"/>
    </row>
    <row r="209" spans="16:16">
      <c r="P209" s="247"/>
    </row>
    <row r="210" spans="16:16">
      <c r="P210" s="247"/>
    </row>
    <row r="211" spans="16:16">
      <c r="P211" s="247"/>
    </row>
    <row r="212" spans="16:16">
      <c r="P212" s="247"/>
    </row>
    <row r="213" spans="16:16">
      <c r="P213" s="247"/>
    </row>
    <row r="214" spans="16:16">
      <c r="P214" s="247"/>
    </row>
    <row r="215" spans="16:16">
      <c r="P215" s="247"/>
    </row>
    <row r="216" spans="16:16">
      <c r="P216" s="247"/>
    </row>
    <row r="217" spans="16:16">
      <c r="P217" s="247"/>
    </row>
    <row r="218" spans="16:16">
      <c r="P218" s="247"/>
    </row>
    <row r="219" spans="16:16">
      <c r="P219" s="247"/>
    </row>
    <row r="220" spans="16:16">
      <c r="P220" s="247"/>
    </row>
    <row r="221" spans="16:16">
      <c r="P221" s="247"/>
    </row>
    <row r="222" spans="16:16">
      <c r="P222" s="247"/>
    </row>
    <row r="223" spans="16:16">
      <c r="P223" s="247"/>
    </row>
    <row r="224" spans="16:16">
      <c r="P224" s="247"/>
    </row>
    <row r="225" spans="16:16">
      <c r="P225" s="247"/>
    </row>
    <row r="226" spans="16:16">
      <c r="P226" s="247"/>
    </row>
    <row r="227" spans="16:16">
      <c r="P227" s="247"/>
    </row>
    <row r="228" spans="16:16">
      <c r="P228" s="247"/>
    </row>
    <row r="229" spans="16:16">
      <c r="P229" s="247"/>
    </row>
    <row r="230" spans="16:16">
      <c r="P230" s="247"/>
    </row>
    <row r="231" spans="16:16">
      <c r="P231" s="247"/>
    </row>
    <row r="232" spans="16:16">
      <c r="P232" s="247"/>
    </row>
    <row r="233" spans="16:16">
      <c r="P233" s="247"/>
    </row>
    <row r="234" spans="16:16">
      <c r="P234" s="247"/>
    </row>
    <row r="235" spans="16:16">
      <c r="P235" s="247"/>
    </row>
    <row r="236" spans="16:16">
      <c r="P236" s="247"/>
    </row>
    <row r="237" spans="16:16">
      <c r="P237" s="247"/>
    </row>
    <row r="238" spans="16:16">
      <c r="P238" s="247"/>
    </row>
    <row r="239" spans="16:16">
      <c r="P239" s="247"/>
    </row>
    <row r="240" spans="16:16">
      <c r="P240" s="247"/>
    </row>
    <row r="241" spans="16:16">
      <c r="P241" s="247"/>
    </row>
    <row r="242" spans="16:16">
      <c r="P242" s="247"/>
    </row>
    <row r="243" spans="16:16">
      <c r="P243" s="247"/>
    </row>
    <row r="244" spans="16:16">
      <c r="P244" s="247"/>
    </row>
    <row r="245" spans="16:16">
      <c r="P245" s="247"/>
    </row>
    <row r="246" spans="16:16">
      <c r="P246" s="247"/>
    </row>
    <row r="247" spans="16:16">
      <c r="P247" s="247"/>
    </row>
    <row r="248" spans="16:16">
      <c r="P248" s="247"/>
    </row>
    <row r="249" spans="16:16">
      <c r="P249" s="247"/>
    </row>
    <row r="250" spans="16:16">
      <c r="P250" s="247"/>
    </row>
    <row r="251" spans="16:16">
      <c r="P251" s="247"/>
    </row>
    <row r="252" spans="16:16">
      <c r="P252" s="247"/>
    </row>
    <row r="253" spans="16:16">
      <c r="P253" s="247"/>
    </row>
    <row r="254" spans="16:16">
      <c r="P254" s="247"/>
    </row>
    <row r="255" spans="16:16">
      <c r="P255" s="247"/>
    </row>
    <row r="256" spans="16:16">
      <c r="P256" s="247"/>
    </row>
    <row r="257" spans="16:16">
      <c r="P257" s="247"/>
    </row>
    <row r="258" spans="16:16">
      <c r="P258" s="247"/>
    </row>
    <row r="259" spans="16:16">
      <c r="P259" s="247"/>
    </row>
    <row r="260" spans="16:16">
      <c r="P260" s="247"/>
    </row>
    <row r="261" spans="16:16">
      <c r="P261" s="247"/>
    </row>
    <row r="262" spans="16:16">
      <c r="P262" s="247"/>
    </row>
    <row r="263" spans="16:16">
      <c r="P263" s="247"/>
    </row>
    <row r="264" spans="16:16">
      <c r="P264" s="247"/>
    </row>
    <row r="265" spans="16:16">
      <c r="P265" s="247"/>
    </row>
    <row r="266" spans="16:16">
      <c r="P266" s="247"/>
    </row>
    <row r="267" spans="16:16">
      <c r="P267" s="247"/>
    </row>
    <row r="268" spans="16:16">
      <c r="P268" s="247"/>
    </row>
    <row r="269" spans="16:16">
      <c r="P269" s="247"/>
    </row>
    <row r="270" spans="16:16">
      <c r="P270" s="247"/>
    </row>
    <row r="271" spans="16:16">
      <c r="P271" s="247"/>
    </row>
    <row r="272" spans="16:16">
      <c r="P272" s="247"/>
    </row>
    <row r="273" spans="16:16">
      <c r="P273" s="247"/>
    </row>
    <row r="274" spans="16:16">
      <c r="P274" s="247"/>
    </row>
    <row r="275" spans="16:16">
      <c r="P275" s="247"/>
    </row>
    <row r="276" spans="16:16">
      <c r="P276" s="247"/>
    </row>
    <row r="277" spans="16:16">
      <c r="P277" s="247"/>
    </row>
    <row r="278" spans="16:16">
      <c r="P278" s="247"/>
    </row>
    <row r="279" spans="16:16">
      <c r="P279" s="247"/>
    </row>
    <row r="280" spans="16:16">
      <c r="P280" s="247"/>
    </row>
    <row r="281" spans="16:16">
      <c r="P281" s="247"/>
    </row>
    <row r="282" spans="16:16">
      <c r="P282" s="247"/>
    </row>
    <row r="283" spans="16:16">
      <c r="P283" s="247"/>
    </row>
    <row r="284" spans="16:16">
      <c r="P284" s="247"/>
    </row>
    <row r="285" spans="16:16">
      <c r="P285" s="247"/>
    </row>
    <row r="286" spans="16:16">
      <c r="P286" s="247"/>
    </row>
    <row r="287" spans="16:16">
      <c r="P287" s="247"/>
    </row>
    <row r="288" spans="16:16">
      <c r="P288" s="247"/>
    </row>
    <row r="289" spans="16:16">
      <c r="P289" s="247"/>
    </row>
    <row r="290" spans="16:16">
      <c r="P290" s="247"/>
    </row>
    <row r="291" spans="16:16">
      <c r="P291" s="247"/>
    </row>
    <row r="292" spans="16:16">
      <c r="P292" s="247"/>
    </row>
    <row r="293" spans="16:16">
      <c r="P293" s="247"/>
    </row>
    <row r="294" spans="16:16">
      <c r="P294" s="247"/>
    </row>
    <row r="295" spans="16:16">
      <c r="P295" s="247"/>
    </row>
    <row r="296" spans="16:16">
      <c r="P296" s="247"/>
    </row>
    <row r="297" spans="16:16">
      <c r="P297" s="247"/>
    </row>
    <row r="298" spans="16:16">
      <c r="P298" s="247"/>
    </row>
    <row r="299" spans="16:16">
      <c r="P299" s="247"/>
    </row>
    <row r="300" spans="16:16">
      <c r="P300" s="247"/>
    </row>
    <row r="301" spans="16:16">
      <c r="P301" s="247"/>
    </row>
    <row r="302" spans="16:16">
      <c r="P302" s="247"/>
    </row>
    <row r="303" spans="16:16">
      <c r="P303" s="247"/>
    </row>
    <row r="304" spans="16:16">
      <c r="P304" s="247"/>
    </row>
    <row r="305" spans="16:16">
      <c r="P305" s="247"/>
    </row>
    <row r="306" spans="16:16">
      <c r="P306" s="247"/>
    </row>
    <row r="307" spans="16:16">
      <c r="P307" s="247"/>
    </row>
    <row r="308" spans="16:16">
      <c r="P308" s="247"/>
    </row>
    <row r="309" spans="16:16">
      <c r="P309" s="247"/>
    </row>
    <row r="310" spans="16:16">
      <c r="P310" s="247"/>
    </row>
    <row r="311" spans="16:16">
      <c r="P311" s="247"/>
    </row>
    <row r="312" spans="16:16">
      <c r="P312" s="247"/>
    </row>
    <row r="313" spans="16:16">
      <c r="P313" s="247"/>
    </row>
    <row r="314" spans="16:16">
      <c r="P314" s="247"/>
    </row>
    <row r="315" spans="16:16">
      <c r="P315" s="247"/>
    </row>
    <row r="316" spans="16:16">
      <c r="P316" s="247"/>
    </row>
    <row r="317" spans="16:16">
      <c r="P317" s="247"/>
    </row>
    <row r="318" spans="16:16">
      <c r="P318" s="247"/>
    </row>
    <row r="319" spans="16:16">
      <c r="P319" s="247"/>
    </row>
    <row r="320" spans="16:16">
      <c r="P320" s="247"/>
    </row>
    <row r="321" spans="16:16">
      <c r="P321" s="247"/>
    </row>
    <row r="322" spans="16:16">
      <c r="P322" s="247"/>
    </row>
    <row r="323" spans="16:16">
      <c r="P323" s="247"/>
    </row>
    <row r="324" spans="16:16">
      <c r="P324" s="247"/>
    </row>
    <row r="325" spans="16:16">
      <c r="P325" s="247"/>
    </row>
    <row r="326" spans="16:16">
      <c r="P326" s="247"/>
    </row>
    <row r="327" spans="16:16">
      <c r="P327" s="247"/>
    </row>
    <row r="328" spans="16:16">
      <c r="P328" s="247"/>
    </row>
    <row r="329" spans="16:16">
      <c r="P329" s="247"/>
    </row>
    <row r="330" spans="16:16">
      <c r="P330" s="247"/>
    </row>
    <row r="331" spans="16:16">
      <c r="P331" s="247"/>
    </row>
    <row r="332" spans="16:16">
      <c r="P332" s="247"/>
    </row>
    <row r="333" spans="16:16">
      <c r="P333" s="247"/>
    </row>
    <row r="334" spans="16:16">
      <c r="P334" s="247"/>
    </row>
    <row r="335" spans="16:16">
      <c r="P335" s="247"/>
    </row>
    <row r="336" spans="16:16">
      <c r="P336" s="247"/>
    </row>
    <row r="337" spans="16:16">
      <c r="P337" s="247"/>
    </row>
    <row r="338" spans="16:16">
      <c r="P338" s="247"/>
    </row>
    <row r="339" spans="16:16">
      <c r="P339" s="247"/>
    </row>
    <row r="340" spans="16:16">
      <c r="P340" s="247"/>
    </row>
    <row r="341" spans="16:16">
      <c r="P341" s="247"/>
    </row>
    <row r="342" spans="16:16">
      <c r="P342" s="247"/>
    </row>
    <row r="343" spans="16:16">
      <c r="P343" s="247"/>
    </row>
    <row r="344" spans="16:16">
      <c r="P344" s="247"/>
    </row>
    <row r="345" spans="16:16">
      <c r="P345" s="247"/>
    </row>
    <row r="346" spans="16:16">
      <c r="P346" s="247"/>
    </row>
    <row r="347" spans="16:16">
      <c r="P347" s="247"/>
    </row>
    <row r="348" spans="16:16">
      <c r="P348" s="247"/>
    </row>
    <row r="349" spans="16:16">
      <c r="P349" s="247"/>
    </row>
    <row r="350" spans="16:16">
      <c r="P350" s="247"/>
    </row>
    <row r="351" spans="16:16">
      <c r="P351" s="247"/>
    </row>
    <row r="352" spans="16:16">
      <c r="P352" s="247"/>
    </row>
    <row r="353" spans="16:16">
      <c r="P353" s="247"/>
    </row>
    <row r="354" spans="16:16">
      <c r="P354" s="247"/>
    </row>
    <row r="355" spans="16:16">
      <c r="P355" s="247"/>
    </row>
    <row r="356" spans="16:16">
      <c r="P356" s="247"/>
    </row>
    <row r="357" spans="16:16">
      <c r="P357" s="247"/>
    </row>
    <row r="358" spans="16:16">
      <c r="P358" s="247"/>
    </row>
    <row r="359" spans="16:16">
      <c r="P359" s="247"/>
    </row>
    <row r="360" spans="16:16">
      <c r="P360" s="247"/>
    </row>
    <row r="361" spans="16:16">
      <c r="P361" s="247"/>
    </row>
    <row r="362" spans="16:16">
      <c r="P362" s="247"/>
    </row>
    <row r="363" spans="16:16">
      <c r="P363" s="247"/>
    </row>
    <row r="364" spans="16:16">
      <c r="P364" s="247"/>
    </row>
    <row r="365" spans="16:16">
      <c r="P365" s="247"/>
    </row>
    <row r="366" spans="16:16">
      <c r="P366" s="247"/>
    </row>
    <row r="367" spans="16:16">
      <c r="P367" s="247"/>
    </row>
    <row r="368" spans="16:16">
      <c r="P368" s="247"/>
    </row>
    <row r="369" spans="16:16">
      <c r="P369" s="247"/>
    </row>
    <row r="370" spans="16:16">
      <c r="P370" s="247"/>
    </row>
    <row r="371" spans="16:16">
      <c r="P371" s="247"/>
    </row>
    <row r="372" spans="16:16">
      <c r="P372" s="247"/>
    </row>
    <row r="373" spans="16:16">
      <c r="P373" s="247"/>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5">
    <mergeCell ref="E24:T24"/>
    <mergeCell ref="E25:T25"/>
    <mergeCell ref="C7:C8"/>
    <mergeCell ref="E3:T3"/>
    <mergeCell ref="E2:T2"/>
    <mergeCell ref="O9:P9"/>
    <mergeCell ref="S9:T9"/>
    <mergeCell ref="N7:T7"/>
    <mergeCell ref="F7:L7"/>
    <mergeCell ref="J9:L9"/>
    <mergeCell ref="F8:L8"/>
    <mergeCell ref="N8:P8"/>
    <mergeCell ref="R8:T8"/>
    <mergeCell ref="N9:N10"/>
    <mergeCell ref="R9:R10"/>
  </mergeCells>
  <phoneticPr fontId="0" type="noConversion"/>
  <hyperlinks>
    <hyperlink ref="C4" location="Indice!A1" display="Indice!A1" xr:uid="{00000000-0004-0000-13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3">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7" t="s">
        <v>185</v>
      </c>
      <c r="D7" s="39"/>
      <c r="E7" s="333"/>
    </row>
    <row r="8" spans="2:5" s="19" customFormat="1" ht="12.75" customHeight="1">
      <c r="B8" s="20"/>
      <c r="C8" s="757"/>
      <c r="D8" s="39"/>
      <c r="E8" s="333"/>
    </row>
    <row r="9" spans="2:5" s="19" customFormat="1" ht="12.75" customHeight="1">
      <c r="B9" s="20"/>
      <c r="C9" s="757"/>
      <c r="D9" s="39"/>
      <c r="E9" s="333"/>
    </row>
    <row r="10" spans="2:5" s="19" customFormat="1" ht="12.75" customHeight="1">
      <c r="B10" s="20"/>
      <c r="C10" s="757"/>
      <c r="D10" s="39"/>
      <c r="E10" s="333"/>
    </row>
    <row r="11" spans="2:5" s="19" customFormat="1" ht="12.75" customHeight="1">
      <c r="B11" s="20"/>
      <c r="C11" s="252"/>
      <c r="D11" s="39"/>
      <c r="E11" s="288"/>
    </row>
    <row r="12" spans="2:5" s="19" customFormat="1" ht="12.75" customHeight="1">
      <c r="B12" s="20"/>
      <c r="C12" s="41"/>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hyperlinks>
    <hyperlink ref="C4" location="Indice!A1" display="Indice!A1" xr:uid="{00000000-0004-0000-14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6">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82" t="s">
        <v>275</v>
      </c>
      <c r="D7" s="39"/>
      <c r="E7" s="333"/>
    </row>
    <row r="8" spans="2:5" s="19" customFormat="1" ht="12.75" customHeight="1">
      <c r="B8" s="20"/>
      <c r="C8" s="782"/>
      <c r="D8" s="39"/>
      <c r="E8" s="333"/>
    </row>
    <row r="9" spans="2:5" s="19" customFormat="1" ht="12.75" customHeight="1">
      <c r="B9" s="20"/>
      <c r="C9" s="782"/>
      <c r="D9" s="39"/>
      <c r="E9" s="333"/>
    </row>
    <row r="10" spans="2:5" s="19" customFormat="1" ht="12.75" customHeight="1">
      <c r="B10" s="20"/>
      <c r="C10" s="782" t="s">
        <v>166</v>
      </c>
      <c r="D10" s="39"/>
      <c r="E10" s="333"/>
    </row>
    <row r="11" spans="2:5" s="19" customFormat="1" ht="12.75" customHeight="1">
      <c r="B11" s="20"/>
      <c r="C11" s="782"/>
      <c r="D11" s="39"/>
      <c r="E11" s="288"/>
    </row>
    <row r="12" spans="2:5" s="19" customFormat="1" ht="12.75" customHeight="1">
      <c r="B12" s="20"/>
      <c r="C12" s="782"/>
      <c r="D12" s="39"/>
      <c r="E12" s="288"/>
    </row>
    <row r="13" spans="2:5" s="19" customFormat="1" ht="12.75" customHeight="1">
      <c r="B13" s="20"/>
      <c r="C13" s="25"/>
      <c r="D13" s="39"/>
      <c r="E13" s="288"/>
    </row>
    <row r="14" spans="2:5" s="19" customFormat="1" ht="12.75" customHeight="1">
      <c r="B14" s="20"/>
      <c r="C14" s="56"/>
      <c r="D14" s="39"/>
      <c r="E14" s="288"/>
    </row>
    <row r="15" spans="2:5" s="19" customFormat="1" ht="12.75" customHeight="1">
      <c r="B15" s="20"/>
      <c r="C15" s="25"/>
      <c r="D15" s="39"/>
      <c r="E15" s="288"/>
    </row>
    <row r="16" spans="2:5" s="19" customFormat="1" ht="12.75" customHeight="1">
      <c r="B16" s="20"/>
      <c r="C16" s="25"/>
      <c r="D16" s="39"/>
      <c r="E16" s="288"/>
    </row>
    <row r="17" spans="1:6" s="19" customFormat="1" ht="12.75" customHeight="1">
      <c r="B17" s="20"/>
      <c r="C17" s="25"/>
      <c r="D17" s="39"/>
      <c r="E17" s="288"/>
    </row>
    <row r="18" spans="1:6" s="19" customFormat="1" ht="12.75" customHeight="1">
      <c r="B18" s="20"/>
      <c r="C18" s="25"/>
      <c r="D18" s="39"/>
      <c r="E18" s="288"/>
    </row>
    <row r="19" spans="1:6" s="19" customFormat="1" ht="12.75" customHeight="1">
      <c r="B19" s="20"/>
      <c r="C19" s="25"/>
      <c r="D19" s="39"/>
      <c r="E19" s="288"/>
    </row>
    <row r="20" spans="1:6" s="19" customFormat="1" ht="12.75" customHeight="1">
      <c r="B20" s="20"/>
      <c r="C20" s="25"/>
      <c r="D20" s="39"/>
      <c r="E20" s="288"/>
    </row>
    <row r="21" spans="1:6" s="19" customFormat="1" ht="12.75" customHeight="1">
      <c r="B21" s="20"/>
      <c r="C21" s="25"/>
      <c r="D21" s="39"/>
      <c r="E21" s="288"/>
    </row>
    <row r="22" spans="1:6">
      <c r="E22" s="334"/>
    </row>
    <row r="23" spans="1:6">
      <c r="E23" s="334"/>
    </row>
    <row r="24" spans="1:6">
      <c r="E24" s="334"/>
    </row>
    <row r="25" spans="1:6" s="168" customFormat="1">
      <c r="A25" s="16"/>
      <c r="B25" s="16"/>
      <c r="C25" s="16"/>
      <c r="D25" s="16"/>
      <c r="E25" s="16"/>
      <c r="F25" s="42"/>
    </row>
    <row r="82" spans="2:2">
      <c r="B82" s="96"/>
    </row>
  </sheetData>
  <mergeCells count="2">
    <mergeCell ref="C7:C9"/>
    <mergeCell ref="C10:C12"/>
  </mergeCells>
  <hyperlinks>
    <hyperlink ref="C4" location="Indice!A1" display="Indice!A1" xr:uid="{00000000-0004-0000-15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5">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84" t="s">
        <v>168</v>
      </c>
      <c r="D7" s="39"/>
      <c r="E7" s="333"/>
    </row>
    <row r="8" spans="2:5" s="19" customFormat="1" ht="12.75" customHeight="1">
      <c r="B8" s="20"/>
      <c r="C8" s="784"/>
      <c r="D8" s="39"/>
      <c r="E8" s="333"/>
    </row>
    <row r="9" spans="2:5" s="19" customFormat="1" ht="12.75" customHeight="1">
      <c r="B9" s="20"/>
      <c r="C9" s="784"/>
      <c r="D9" s="39"/>
      <c r="E9" s="333"/>
    </row>
    <row r="10" spans="2:5" s="19" customFormat="1" ht="12.75" customHeight="1">
      <c r="B10" s="20"/>
      <c r="C10" s="784"/>
      <c r="D10" s="39"/>
      <c r="E10" s="333"/>
    </row>
    <row r="11" spans="2:5" s="19" customFormat="1" ht="12.75" customHeight="1">
      <c r="B11" s="20"/>
      <c r="C11" s="41"/>
      <c r="D11" s="39"/>
      <c r="E11" s="288"/>
    </row>
    <row r="12" spans="2:5" s="19" customFormat="1" ht="12.75" customHeight="1">
      <c r="B12" s="20"/>
      <c r="C12" s="25"/>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82" spans="2:2">
      <c r="B82" s="96"/>
    </row>
  </sheetData>
  <mergeCells count="1">
    <mergeCell ref="C7:C10"/>
  </mergeCells>
  <phoneticPr fontId="0" type="noConversion"/>
  <hyperlinks>
    <hyperlink ref="C4" location="Indice!A1" display="Indice!A1" xr:uid="{00000000-0004-0000-16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8">
    <pageSetUpPr autoPageBreaks="0"/>
  </sheetPr>
  <dimension ref="A1:T82"/>
  <sheetViews>
    <sheetView showGridLines="0" showRowColHeaders="0" showOutlineSymbols="0" topLeftCell="A12" zoomScaleNormal="100" workbookViewId="0">
      <selection activeCell="H20" sqref="H20"/>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12.28515625" style="13" customWidth="1"/>
    <col min="6" max="6" width="9.28515625" style="218" customWidth="1"/>
    <col min="7" max="8" width="8" style="218" customWidth="1"/>
    <col min="9" max="9" width="1.7109375" style="218" customWidth="1"/>
    <col min="10" max="10" width="9.28515625" style="13" customWidth="1"/>
    <col min="11" max="12" width="8" style="13" customWidth="1"/>
    <col min="13" max="13" width="5.28515625" style="13" customWidth="1"/>
    <col min="14" max="14" width="5.42578125" style="13" bestFit="1" customWidth="1"/>
    <col min="15" max="15" width="7.28515625" style="13" customWidth="1"/>
    <col min="16" max="16" width="6.5703125" style="13" customWidth="1"/>
    <col min="17" max="20" width="5.28515625" style="13" customWidth="1"/>
    <col min="21" max="16384" width="11.42578125" style="13"/>
  </cols>
  <sheetData>
    <row r="1" spans="1:20" s="16" customFormat="1" ht="0.6" customHeight="1"/>
    <row r="2" spans="1:20" s="16" customFormat="1" ht="21" customHeight="1">
      <c r="E2" s="752" t="s">
        <v>78</v>
      </c>
      <c r="F2" s="752"/>
      <c r="G2" s="752"/>
      <c r="H2" s="752"/>
      <c r="I2" s="752"/>
      <c r="J2" s="752"/>
      <c r="K2" s="752"/>
      <c r="L2" s="752"/>
      <c r="T2" s="45"/>
    </row>
    <row r="3" spans="1:20" s="16" customFormat="1" ht="15" customHeight="1">
      <c r="E3" s="753" t="s">
        <v>339</v>
      </c>
      <c r="F3" s="753"/>
      <c r="G3" s="753"/>
      <c r="H3" s="753"/>
      <c r="I3" s="753"/>
      <c r="J3" s="753"/>
      <c r="K3" s="753"/>
      <c r="L3" s="753"/>
      <c r="T3" s="45"/>
    </row>
    <row r="4" spans="1:20" s="19" customFormat="1" ht="19.899999999999999" customHeight="1">
      <c r="B4" s="20"/>
      <c r="C4" s="21" t="str">
        <f>Indice!C4</f>
        <v>Mercados eléctricos</v>
      </c>
    </row>
    <row r="5" spans="1:20" s="19" customFormat="1" ht="12.6" customHeight="1">
      <c r="B5" s="20"/>
      <c r="C5" s="22"/>
    </row>
    <row r="6" spans="1:20" s="19" customFormat="1" ht="13.15" customHeight="1">
      <c r="B6" s="20"/>
      <c r="C6" s="25"/>
      <c r="D6" s="39"/>
      <c r="E6" s="39"/>
    </row>
    <row r="7" spans="1:20" s="12" customFormat="1" ht="12.75" customHeight="1">
      <c r="A7" s="19"/>
      <c r="B7" s="20"/>
      <c r="C7" s="755" t="s">
        <v>31</v>
      </c>
      <c r="D7" s="39"/>
      <c r="E7" s="9"/>
      <c r="F7" s="762" t="s">
        <v>32</v>
      </c>
      <c r="G7" s="762"/>
      <c r="H7" s="762"/>
      <c r="I7" s="50"/>
      <c r="J7" s="762" t="s">
        <v>33</v>
      </c>
      <c r="K7" s="762"/>
      <c r="L7" s="762"/>
      <c r="N7" s="11"/>
    </row>
    <row r="8" spans="1:20" s="12" customFormat="1" ht="12.75" customHeight="1">
      <c r="A8" s="19"/>
      <c r="B8" s="20"/>
      <c r="C8" s="755"/>
      <c r="D8" s="39"/>
      <c r="E8" s="9"/>
      <c r="F8" s="93" t="s">
        <v>190</v>
      </c>
      <c r="G8" s="779" t="s">
        <v>81</v>
      </c>
      <c r="H8" s="779"/>
      <c r="I8" s="50"/>
      <c r="J8" s="93" t="s">
        <v>190</v>
      </c>
      <c r="K8" s="780" t="s">
        <v>81</v>
      </c>
      <c r="L8" s="780"/>
      <c r="N8" s="11"/>
    </row>
    <row r="9" spans="1:20" s="12" customFormat="1" ht="12.75" customHeight="1">
      <c r="A9" s="19"/>
      <c r="B9" s="20"/>
      <c r="D9" s="39"/>
      <c r="E9" s="53"/>
      <c r="F9" s="51" t="s">
        <v>167</v>
      </c>
      <c r="G9" s="51" t="s">
        <v>192</v>
      </c>
      <c r="H9" s="51" t="s">
        <v>72</v>
      </c>
      <c r="I9" s="51"/>
      <c r="J9" s="51" t="s">
        <v>167</v>
      </c>
      <c r="K9" s="51" t="s">
        <v>193</v>
      </c>
      <c r="L9" s="51" t="s">
        <v>72</v>
      </c>
      <c r="N9" s="11"/>
    </row>
    <row r="10" spans="1:20" s="12" customFormat="1" ht="12.75" customHeight="1">
      <c r="A10" s="19"/>
      <c r="B10" s="20"/>
      <c r="D10" s="39"/>
      <c r="E10" s="336" t="s">
        <v>51</v>
      </c>
      <c r="F10" s="386">
        <f>'Data 2'!D163</f>
        <v>124.69589999999999</v>
      </c>
      <c r="G10" s="387">
        <f>'Data 2'!H163</f>
        <v>50.411318439499603</v>
      </c>
      <c r="H10" s="387">
        <f>'Data 2'!G163</f>
        <v>71.660032000000001</v>
      </c>
      <c r="I10" s="372"/>
      <c r="J10" s="386">
        <f>'Data 2'!E163</f>
        <v>48.798400000000001</v>
      </c>
      <c r="K10" s="387">
        <f>'Data 2'!J163</f>
        <v>30.065725700022899</v>
      </c>
      <c r="L10" s="387">
        <f>'Data 2'!I163</f>
        <v>55.979950494999997</v>
      </c>
      <c r="M10" s="64"/>
      <c r="N10" s="65"/>
      <c r="O10" s="73"/>
      <c r="P10" s="65"/>
      <c r="Q10" s="242"/>
      <c r="R10" s="242"/>
      <c r="S10" s="242"/>
      <c r="T10" s="242"/>
    </row>
    <row r="11" spans="1:20" s="12" customFormat="1" ht="12.75" customHeight="1">
      <c r="A11" s="19"/>
      <c r="B11" s="20"/>
      <c r="C11" s="56"/>
      <c r="D11" s="39"/>
      <c r="E11" s="336" t="s">
        <v>52</v>
      </c>
      <c r="F11" s="386">
        <f>'Data 2'!D164</f>
        <v>73.293700000000001</v>
      </c>
      <c r="G11" s="387">
        <f>'Data 2'!H164</f>
        <v>42.387998313634</v>
      </c>
      <c r="H11" s="387">
        <f>'Data 2'!G164</f>
        <v>51.160007072100001</v>
      </c>
      <c r="I11" s="372"/>
      <c r="J11" s="386">
        <f>'Data 2'!E164</f>
        <v>64.714300000000009</v>
      </c>
      <c r="K11" s="387">
        <f>'Data 2'!J164</f>
        <v>21.994211310328598</v>
      </c>
      <c r="L11" s="387">
        <f>'Data 2'!I164</f>
        <v>41.430072463800002</v>
      </c>
      <c r="M11" s="64"/>
      <c r="N11" s="65"/>
      <c r="O11" s="73"/>
      <c r="P11" s="65"/>
      <c r="Q11" s="242"/>
      <c r="R11" s="242"/>
      <c r="S11" s="242"/>
      <c r="T11" s="242"/>
    </row>
    <row r="12" spans="1:20" s="12" customFormat="1" ht="12.75" customHeight="1">
      <c r="A12" s="19"/>
      <c r="B12" s="20"/>
      <c r="C12" s="56"/>
      <c r="D12" s="39"/>
      <c r="E12" s="336" t="s">
        <v>53</v>
      </c>
      <c r="F12" s="386">
        <f>'Data 2'!D165</f>
        <v>160.66410000000002</v>
      </c>
      <c r="G12" s="387">
        <f>'Data 2'!H165</f>
        <v>36.970180488360498</v>
      </c>
      <c r="H12" s="387">
        <f>'Data 2'!G165</f>
        <v>50</v>
      </c>
      <c r="I12" s="372"/>
      <c r="J12" s="386">
        <f>'Data 2'!E165</f>
        <v>163.68820000000002</v>
      </c>
      <c r="K12" s="387">
        <f>'Data 2'!J165</f>
        <v>16.076611851068101</v>
      </c>
      <c r="L12" s="387">
        <f>'Data 2'!I165</f>
        <v>40.290068674099999</v>
      </c>
      <c r="M12" s="64"/>
      <c r="N12" s="74"/>
      <c r="O12" s="73"/>
      <c r="P12" s="65"/>
      <c r="Q12" s="242"/>
      <c r="R12" s="242"/>
      <c r="S12" s="242"/>
      <c r="T12" s="242"/>
    </row>
    <row r="13" spans="1:20" s="12" customFormat="1" ht="12.75" customHeight="1">
      <c r="A13" s="19"/>
      <c r="B13" s="20"/>
      <c r="D13" s="39"/>
      <c r="E13" s="336" t="s">
        <v>54</v>
      </c>
      <c r="F13" s="386">
        <f>'Data 2'!D166</f>
        <v>68.796800000000005</v>
      </c>
      <c r="G13" s="387">
        <f>'Data 2'!H166</f>
        <v>24.8459607278246</v>
      </c>
      <c r="H13" s="387">
        <f>'Data 2'!G166</f>
        <v>35.140022935799998</v>
      </c>
      <c r="I13" s="372"/>
      <c r="J13" s="386">
        <f>'Data 2'!E166</f>
        <v>150.86860000000001</v>
      </c>
      <c r="K13" s="387">
        <f>'Data 2'!J166</f>
        <v>6.9169210359213196</v>
      </c>
      <c r="L13" s="387">
        <f>'Data 2'!I166</f>
        <v>27.4</v>
      </c>
      <c r="M13" s="64"/>
      <c r="N13" s="74"/>
      <c r="O13" s="73"/>
      <c r="P13" s="65"/>
      <c r="Q13" s="242"/>
      <c r="R13" s="242"/>
      <c r="S13" s="242"/>
      <c r="T13" s="242"/>
    </row>
    <row r="14" spans="1:20" s="12" customFormat="1" ht="12.75" customHeight="1">
      <c r="A14" s="19"/>
      <c r="B14" s="20"/>
      <c r="C14" s="121"/>
      <c r="D14" s="39"/>
      <c r="E14" s="336" t="s">
        <v>55</v>
      </c>
      <c r="F14" s="386">
        <f>'Data 2'!D167</f>
        <v>105.7508</v>
      </c>
      <c r="G14" s="387">
        <f>'Data 2'!H167</f>
        <v>28.454220450341701</v>
      </c>
      <c r="H14" s="387">
        <f>'Data 2'!G167</f>
        <v>42.919990974699999</v>
      </c>
      <c r="I14" s="372"/>
      <c r="J14" s="386">
        <f>'Data 2'!E167</f>
        <v>84.459800000000001</v>
      </c>
      <c r="K14" s="387">
        <f>'Data 2'!J167</f>
        <v>9.9078792395908994</v>
      </c>
      <c r="L14" s="387">
        <f>'Data 2'!I167</f>
        <v>28.6</v>
      </c>
      <c r="M14" s="64"/>
      <c r="N14" s="65"/>
      <c r="O14" s="73"/>
      <c r="P14" s="65"/>
      <c r="Q14" s="242"/>
      <c r="R14" s="242"/>
      <c r="S14" s="242"/>
      <c r="T14" s="242"/>
    </row>
    <row r="15" spans="1:20" s="12" customFormat="1" ht="12.75" customHeight="1">
      <c r="A15" s="16"/>
      <c r="B15" s="16"/>
      <c r="D15" s="16"/>
      <c r="E15" s="336" t="s">
        <v>56</v>
      </c>
      <c r="F15" s="386">
        <f>'Data 2'!D168</f>
        <v>161.9171</v>
      </c>
      <c r="G15" s="387">
        <f>'Data 2'!H168</f>
        <v>38.668863937162897</v>
      </c>
      <c r="H15" s="387">
        <f>'Data 2'!G168</f>
        <v>62.870035509399997</v>
      </c>
      <c r="I15" s="372"/>
      <c r="J15" s="386">
        <f>'Data 2'!E168</f>
        <v>48.863800000000005</v>
      </c>
      <c r="K15" s="387">
        <f>'Data 2'!J168</f>
        <v>15.0375898722572</v>
      </c>
      <c r="L15" s="387">
        <f>'Data 2'!I168</f>
        <v>38.6</v>
      </c>
      <c r="M15" s="64"/>
      <c r="N15" s="65"/>
      <c r="O15" s="73"/>
      <c r="P15" s="65"/>
      <c r="Q15" s="242"/>
      <c r="R15" s="242"/>
      <c r="S15" s="242"/>
      <c r="T15" s="242"/>
    </row>
    <row r="16" spans="1:20" s="12" customFormat="1" ht="12.75" customHeight="1">
      <c r="A16" s="16"/>
      <c r="B16" s="16"/>
      <c r="C16" s="121"/>
      <c r="D16" s="16"/>
      <c r="E16" s="336" t="s">
        <v>57</v>
      </c>
      <c r="F16" s="386">
        <f>'Data 2'!D169</f>
        <v>161.0504</v>
      </c>
      <c r="G16" s="387">
        <f>'Data 2'!H169</f>
        <v>42.295836228907199</v>
      </c>
      <c r="H16" s="387">
        <f>'Data 2'!G169</f>
        <v>85</v>
      </c>
      <c r="I16" s="372"/>
      <c r="J16" s="386">
        <f>'Data 2'!E169</f>
        <v>45.478900000000003</v>
      </c>
      <c r="K16" s="387">
        <f>'Data 2'!J169</f>
        <v>22.721468659092501</v>
      </c>
      <c r="L16" s="387">
        <f>'Data 2'!I169</f>
        <v>42</v>
      </c>
      <c r="M16" s="64"/>
      <c r="N16" s="65"/>
      <c r="O16" s="73"/>
      <c r="P16" s="65"/>
      <c r="Q16" s="242"/>
      <c r="R16" s="242"/>
      <c r="S16" s="242"/>
      <c r="T16" s="242"/>
    </row>
    <row r="17" spans="1:20" s="12" customFormat="1" ht="12.75" customHeight="1">
      <c r="A17" s="16"/>
      <c r="B17" s="16"/>
      <c r="C17" s="121"/>
      <c r="D17" s="16"/>
      <c r="E17" s="336" t="s">
        <v>58</v>
      </c>
      <c r="F17" s="386">
        <f>'Data 2'!D170</f>
        <v>116.27369999999999</v>
      </c>
      <c r="G17" s="387">
        <f>'Data 2'!H170</f>
        <v>42.570753885014398</v>
      </c>
      <c r="H17" s="387">
        <f>'Data 2'!G170</f>
        <v>58</v>
      </c>
      <c r="I17" s="372"/>
      <c r="J17" s="386">
        <f>'Data 2'!E170</f>
        <v>85.757800000000003</v>
      </c>
      <c r="K17" s="387">
        <f>'Data 2'!J170</f>
        <v>23.305729857808899</v>
      </c>
      <c r="L17" s="387">
        <f>'Data 2'!I170</f>
        <v>43.5</v>
      </c>
      <c r="M17" s="64"/>
      <c r="N17" s="65"/>
      <c r="O17" s="73"/>
      <c r="P17" s="65"/>
      <c r="Q17" s="242"/>
      <c r="R17" s="242"/>
      <c r="S17" s="242"/>
      <c r="T17" s="242"/>
    </row>
    <row r="18" spans="1:20" s="12" customFormat="1" ht="12.75" customHeight="1">
      <c r="A18" s="16"/>
      <c r="B18" s="16"/>
      <c r="D18" s="16"/>
      <c r="E18" s="336" t="s">
        <v>59</v>
      </c>
      <c r="F18" s="386">
        <f>'Data 2'!D171</f>
        <v>122.4701</v>
      </c>
      <c r="G18" s="387">
        <f>'Data 2'!H171</f>
        <v>48.973194632812401</v>
      </c>
      <c r="H18" s="387">
        <f>'Data 2'!G171</f>
        <v>66.5700293501</v>
      </c>
      <c r="I18" s="372"/>
      <c r="J18" s="386">
        <f>'Data 2'!E171</f>
        <v>77.094499999999996</v>
      </c>
      <c r="K18" s="387">
        <f>'Data 2'!J171</f>
        <v>25.5109786041806</v>
      </c>
      <c r="L18" s="387">
        <f>'Data 2'!I171</f>
        <v>47.010059171599998</v>
      </c>
      <c r="M18" s="64"/>
      <c r="N18" s="66"/>
      <c r="O18" s="64"/>
      <c r="P18" s="65"/>
      <c r="Q18" s="242"/>
      <c r="R18" s="242"/>
      <c r="S18" s="242"/>
      <c r="T18" s="242"/>
    </row>
    <row r="19" spans="1:20" ht="12.75" customHeight="1">
      <c r="E19" s="336" t="s">
        <v>60</v>
      </c>
      <c r="F19" s="386">
        <f>'Data 2'!D172</f>
        <v>127.85850000000001</v>
      </c>
      <c r="G19" s="387">
        <f>'Data 2'!H172</f>
        <v>44.1862617424731</v>
      </c>
      <c r="H19" s="387">
        <f>'Data 2'!G172</f>
        <v>56.630015432100002</v>
      </c>
      <c r="I19" s="372"/>
      <c r="J19" s="386">
        <f>'Data 2'!E172</f>
        <v>105.98869999999999</v>
      </c>
      <c r="K19" s="387">
        <f>'Data 2'!J172</f>
        <v>18.972095147878999</v>
      </c>
      <c r="L19" s="387">
        <f>'Data 2'!I172</f>
        <v>49.160094299199997</v>
      </c>
      <c r="M19" s="64"/>
      <c r="N19" s="65"/>
      <c r="O19" s="64"/>
      <c r="P19" s="65"/>
      <c r="Q19" s="242"/>
      <c r="R19" s="242"/>
      <c r="S19" s="242"/>
      <c r="T19" s="242"/>
    </row>
    <row r="20" spans="1:20" ht="12.75" customHeight="1">
      <c r="E20" s="336" t="s">
        <v>61</v>
      </c>
      <c r="F20" s="386">
        <f>'Data 2'!D173</f>
        <v>118.73939999999999</v>
      </c>
      <c r="G20" s="387">
        <f>'Data 2'!H173</f>
        <v>48.994985068140799</v>
      </c>
      <c r="H20" s="387">
        <f>'Data 2'!G173</f>
        <v>180</v>
      </c>
      <c r="I20" s="372"/>
      <c r="J20" s="386">
        <f>'Data 2'!E173</f>
        <v>80.155600000000007</v>
      </c>
      <c r="K20" s="387">
        <f>'Data 2'!J173</f>
        <v>28.751482990583298</v>
      </c>
      <c r="L20" s="387">
        <f>'Data 2'!I173</f>
        <v>54.4</v>
      </c>
      <c r="M20" s="64"/>
      <c r="N20" s="168"/>
      <c r="O20" s="64"/>
      <c r="P20" s="65"/>
      <c r="Q20" s="242"/>
      <c r="R20" s="242"/>
      <c r="S20" s="242"/>
      <c r="T20" s="242"/>
    </row>
    <row r="21" spans="1:20" ht="12.75" customHeight="1">
      <c r="C21" s="56"/>
      <c r="E21" s="340" t="s">
        <v>62</v>
      </c>
      <c r="F21" s="388">
        <f>'Data 2'!D174</f>
        <v>201.18950000000001</v>
      </c>
      <c r="G21" s="389">
        <f>'Data 2'!H174</f>
        <v>50.600991393686101</v>
      </c>
      <c r="H21" s="389">
        <f>'Data 2'!G174</f>
        <v>70.250037575199997</v>
      </c>
      <c r="I21" s="378"/>
      <c r="J21" s="388">
        <f>'Data 2'!E174</f>
        <v>104.7028</v>
      </c>
      <c r="K21" s="389">
        <f>'Data 2'!J174</f>
        <v>28.750522832245199</v>
      </c>
      <c r="L21" s="389">
        <f>'Data 2'!I174</f>
        <v>180</v>
      </c>
      <c r="M21" s="64"/>
      <c r="N21" s="168"/>
      <c r="O21" s="64"/>
      <c r="P21" s="65"/>
      <c r="Q21" s="242"/>
      <c r="R21" s="242"/>
      <c r="S21" s="242"/>
      <c r="T21" s="242"/>
    </row>
    <row r="22" spans="1:20" ht="16.5" customHeight="1">
      <c r="C22" s="56"/>
      <c r="E22" s="342" t="s">
        <v>176</v>
      </c>
      <c r="F22" s="390">
        <f>'Data 2'!D175</f>
        <v>1542.7</v>
      </c>
      <c r="G22" s="391">
        <f>'Data 2'!H175</f>
        <v>42.600086273416728</v>
      </c>
      <c r="H22" s="391">
        <f>'Data 2'!G175</f>
        <v>180</v>
      </c>
      <c r="I22" s="390"/>
      <c r="J22" s="390">
        <f>'Data 2'!E175</f>
        <v>1060.5714</v>
      </c>
      <c r="K22" s="391">
        <f>'Data 2'!J175</f>
        <v>19.293034305846845</v>
      </c>
      <c r="L22" s="391">
        <f>'Data 2'!I175</f>
        <v>180</v>
      </c>
      <c r="M22" s="75"/>
      <c r="N22" s="168"/>
      <c r="O22" s="64"/>
      <c r="P22" s="65"/>
      <c r="Q22" s="242"/>
      <c r="R22" s="242"/>
      <c r="S22" s="242"/>
      <c r="T22" s="242"/>
    </row>
    <row r="23" spans="1:20" ht="16.149999999999999" customHeight="1">
      <c r="C23" s="56"/>
      <c r="E23" s="785" t="s">
        <v>180</v>
      </c>
      <c r="F23" s="785"/>
      <c r="G23" s="785"/>
      <c r="H23" s="785"/>
      <c r="I23" s="785"/>
      <c r="J23" s="785"/>
      <c r="K23" s="785"/>
      <c r="L23" s="785"/>
      <c r="N23" s="168"/>
    </row>
    <row r="24" spans="1:20" ht="12.6" customHeight="1">
      <c r="C24" s="56"/>
      <c r="E24" s="783" t="s">
        <v>181</v>
      </c>
      <c r="F24" s="783"/>
      <c r="G24" s="783"/>
      <c r="H24" s="783"/>
      <c r="I24" s="783"/>
      <c r="J24" s="783"/>
      <c r="K24" s="783"/>
      <c r="L24" s="783"/>
      <c r="N24" s="127"/>
      <c r="O24" s="127"/>
      <c r="P24" s="127"/>
    </row>
    <row r="25" spans="1:20" ht="12.6" customHeight="1">
      <c r="C25" s="56"/>
      <c r="E25" s="783" t="s">
        <v>182</v>
      </c>
      <c r="F25" s="783"/>
      <c r="G25" s="783"/>
      <c r="H25" s="783"/>
      <c r="I25" s="783"/>
      <c r="J25" s="783"/>
      <c r="K25" s="783"/>
      <c r="L25" s="783"/>
      <c r="N25" s="228"/>
      <c r="O25" s="228"/>
      <c r="P25" s="127"/>
    </row>
    <row r="26" spans="1:20">
      <c r="N26" s="249"/>
      <c r="O26" s="249"/>
      <c r="P26" s="127"/>
    </row>
    <row r="27" spans="1:20">
      <c r="H27" s="247"/>
      <c r="I27" s="247"/>
      <c r="J27" s="247"/>
      <c r="K27" s="134"/>
      <c r="N27" s="249"/>
      <c r="O27" s="249"/>
      <c r="P27" s="127"/>
    </row>
    <row r="28" spans="1:20">
      <c r="G28" s="241"/>
      <c r="H28" s="247"/>
      <c r="I28" s="247"/>
      <c r="J28" s="247"/>
      <c r="K28" s="241"/>
      <c r="N28" s="249"/>
      <c r="O28" s="249"/>
      <c r="P28" s="127"/>
    </row>
    <row r="29" spans="1:20">
      <c r="H29" s="247"/>
      <c r="I29" s="247"/>
      <c r="J29" s="247"/>
      <c r="K29" s="134"/>
      <c r="N29" s="249"/>
      <c r="O29" s="249"/>
      <c r="P29" s="127"/>
    </row>
    <row r="30" spans="1:20">
      <c r="H30" s="247"/>
      <c r="I30" s="247"/>
      <c r="J30" s="247"/>
      <c r="K30" s="134"/>
      <c r="N30" s="249"/>
      <c r="O30" s="249"/>
      <c r="P30" s="127"/>
    </row>
    <row r="31" spans="1:20">
      <c r="H31" s="247"/>
      <c r="I31" s="247"/>
      <c r="J31" s="247"/>
      <c r="K31" s="134"/>
      <c r="N31" s="249"/>
      <c r="O31" s="249"/>
      <c r="P31" s="127"/>
    </row>
    <row r="32" spans="1:20">
      <c r="H32" s="247"/>
      <c r="I32" s="247"/>
      <c r="J32" s="247"/>
      <c r="K32" s="134"/>
      <c r="N32" s="249"/>
      <c r="O32" s="249"/>
      <c r="P32" s="127"/>
    </row>
    <row r="33" spans="8:16">
      <c r="H33" s="247"/>
      <c r="I33" s="247"/>
      <c r="J33" s="247"/>
      <c r="K33" s="134"/>
      <c r="N33" s="249"/>
      <c r="O33" s="249"/>
      <c r="P33" s="127"/>
    </row>
    <row r="34" spans="8:16">
      <c r="H34" s="247"/>
      <c r="I34" s="247"/>
      <c r="J34" s="247"/>
      <c r="K34" s="134"/>
      <c r="N34" s="250"/>
      <c r="O34" s="249"/>
      <c r="P34" s="127"/>
    </row>
    <row r="35" spans="8:16">
      <c r="H35" s="247"/>
      <c r="I35" s="247"/>
      <c r="J35" s="247"/>
      <c r="K35" s="134"/>
      <c r="N35" s="249"/>
      <c r="O35" s="249"/>
      <c r="P35" s="127"/>
    </row>
    <row r="36" spans="8:16">
      <c r="H36" s="247"/>
      <c r="I36" s="247"/>
      <c r="J36" s="247"/>
      <c r="K36" s="134"/>
      <c r="N36" s="249"/>
      <c r="O36" s="249"/>
      <c r="P36" s="127"/>
    </row>
    <row r="37" spans="8:16">
      <c r="H37" s="247"/>
      <c r="I37" s="247"/>
      <c r="J37" s="247"/>
      <c r="K37" s="134"/>
      <c r="N37" s="249"/>
      <c r="O37" s="249"/>
      <c r="P37" s="127"/>
    </row>
    <row r="38" spans="8:16">
      <c r="H38" s="247"/>
      <c r="I38" s="247"/>
      <c r="J38" s="247"/>
      <c r="K38" s="134"/>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0">
    <mergeCell ref="E24:L24"/>
    <mergeCell ref="E25:L25"/>
    <mergeCell ref="C7:C8"/>
    <mergeCell ref="E3:L3"/>
    <mergeCell ref="E2:L2"/>
    <mergeCell ref="G8:H8"/>
    <mergeCell ref="K8:L8"/>
    <mergeCell ref="F7:H7"/>
    <mergeCell ref="J7:L7"/>
    <mergeCell ref="E23:L23"/>
  </mergeCells>
  <phoneticPr fontId="0" type="noConversion"/>
  <hyperlinks>
    <hyperlink ref="C4" location="Indice!A1" display="Indice!A1" xr:uid="{00000000-0004-0000-17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84" t="s">
        <v>169</v>
      </c>
      <c r="D7" s="39"/>
      <c r="E7" s="333"/>
    </row>
    <row r="8" spans="2:5" s="19" customFormat="1" ht="12.75" customHeight="1">
      <c r="B8" s="20"/>
      <c r="C8" s="784"/>
      <c r="D8" s="39"/>
      <c r="E8" s="333"/>
    </row>
    <row r="9" spans="2:5" s="19" customFormat="1" ht="12.75" customHeight="1">
      <c r="B9" s="20"/>
      <c r="C9" s="784"/>
      <c r="D9" s="39"/>
      <c r="E9" s="333"/>
    </row>
    <row r="10" spans="2:5" s="19" customFormat="1" ht="12.75" customHeight="1">
      <c r="B10" s="20"/>
      <c r="C10" s="784"/>
      <c r="D10" s="39"/>
      <c r="E10" s="333"/>
    </row>
    <row r="11" spans="2:5" s="19" customFormat="1" ht="12.75" customHeight="1">
      <c r="B11" s="20"/>
      <c r="C11" s="41"/>
      <c r="D11" s="39"/>
      <c r="E11" s="288"/>
    </row>
    <row r="12" spans="2:5" s="19" customFormat="1" ht="12.75" customHeight="1">
      <c r="B12" s="20"/>
      <c r="C12" s="25"/>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hyperlinks>
    <hyperlink ref="C4" location="Indice!A1" display="Indice!A1" xr:uid="{00000000-0004-0000-18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pageSetUpPr autoPageBreaks="0" fitToPage="1"/>
  </sheetPr>
  <dimension ref="A1:F82"/>
  <sheetViews>
    <sheetView showGridLines="0" showRowColHeaders="0" showOutlineSymbols="0" topLeftCell="A2" zoomScaleNormal="100" workbookViewId="0">
      <selection activeCell="C14" sqref="C1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41.140625" style="16" customWidth="1"/>
  </cols>
  <sheetData>
    <row r="1" spans="2:6" s="16" customFormat="1" ht="0.6" customHeight="1"/>
    <row r="2" spans="2:6" s="16" customFormat="1" ht="21" customHeight="1">
      <c r="E2" s="95" t="s">
        <v>78</v>
      </c>
      <c r="F2" s="95"/>
    </row>
    <row r="3" spans="2:6" s="16" customFormat="1" ht="15" customHeight="1">
      <c r="E3" s="18" t="s">
        <v>339</v>
      </c>
      <c r="F3" s="18"/>
    </row>
    <row r="4" spans="2:6" s="19" customFormat="1" ht="19.899999999999999" customHeight="1">
      <c r="B4" s="20"/>
      <c r="C4" s="21" t="str">
        <f>Indice!C4</f>
        <v>Mercados eléctricos</v>
      </c>
    </row>
    <row r="5" spans="2:6" s="19" customFormat="1" ht="12.6" customHeight="1">
      <c r="B5" s="20"/>
      <c r="C5" s="22"/>
    </row>
    <row r="6" spans="2:6" s="19" customFormat="1" ht="13.15" customHeight="1">
      <c r="B6" s="20"/>
      <c r="C6" s="25"/>
      <c r="D6" s="39"/>
      <c r="E6" s="39"/>
      <c r="F6" s="39"/>
    </row>
    <row r="7" spans="2:6" s="19" customFormat="1" ht="12.75" customHeight="1">
      <c r="B7" s="20"/>
      <c r="C7" s="784" t="s">
        <v>170</v>
      </c>
      <c r="D7" s="39"/>
      <c r="E7" s="414"/>
      <c r="F7" s="197"/>
    </row>
    <row r="8" spans="2:6" s="19" customFormat="1" ht="12.75" customHeight="1">
      <c r="B8" s="20"/>
      <c r="C8" s="784"/>
      <c r="D8" s="39"/>
      <c r="E8" s="333"/>
      <c r="F8" s="40"/>
    </row>
    <row r="9" spans="2:6" s="19" customFormat="1" ht="12.75" customHeight="1">
      <c r="B9" s="20"/>
      <c r="C9" s="784" t="s">
        <v>281</v>
      </c>
      <c r="D9" s="39"/>
      <c r="E9" s="333"/>
      <c r="F9" s="40"/>
    </row>
    <row r="10" spans="2:6" s="19" customFormat="1" ht="12.75" customHeight="1">
      <c r="B10" s="20"/>
      <c r="C10" s="784"/>
      <c r="D10" s="39"/>
      <c r="E10" s="333"/>
      <c r="F10" s="40"/>
    </row>
    <row r="11" spans="2:6" s="19" customFormat="1" ht="12.75" customHeight="1">
      <c r="B11" s="20"/>
      <c r="C11" s="294"/>
      <c r="D11" s="39"/>
      <c r="E11" s="288"/>
      <c r="F11" s="39"/>
    </row>
    <row r="12" spans="2:6" s="19" customFormat="1" ht="12.75" customHeight="1">
      <c r="B12" s="20"/>
      <c r="C12" s="196"/>
      <c r="D12" s="39"/>
      <c r="E12" s="288"/>
      <c r="F12" s="39"/>
    </row>
    <row r="13" spans="2:6" s="19" customFormat="1" ht="12.75" customHeight="1">
      <c r="B13" s="20"/>
      <c r="C13" s="25"/>
      <c r="D13" s="39"/>
      <c r="E13" s="288"/>
      <c r="F13" s="39"/>
    </row>
    <row r="14" spans="2:6" s="19" customFormat="1" ht="12.75" customHeight="1">
      <c r="B14" s="20"/>
      <c r="C14" s="56"/>
      <c r="D14" s="39"/>
      <c r="E14" s="288"/>
      <c r="F14" s="39"/>
    </row>
    <row r="15" spans="2:6" s="19" customFormat="1" ht="12.75" customHeight="1">
      <c r="B15" s="20"/>
      <c r="C15" s="25"/>
      <c r="D15" s="39"/>
      <c r="E15" s="288"/>
      <c r="F15" s="39"/>
    </row>
    <row r="16" spans="2:6" s="19" customFormat="1" ht="12.75" customHeight="1">
      <c r="B16" s="20"/>
      <c r="C16" s="25"/>
      <c r="D16" s="39"/>
      <c r="E16" s="288"/>
      <c r="F16" s="39"/>
    </row>
    <row r="17" spans="2:6" s="19" customFormat="1" ht="12.75" customHeight="1">
      <c r="B17" s="20"/>
      <c r="C17" s="25"/>
      <c r="D17" s="39"/>
      <c r="E17" s="288"/>
      <c r="F17" s="39"/>
    </row>
    <row r="18" spans="2:6" s="19" customFormat="1" ht="12.75" customHeight="1">
      <c r="B18" s="20"/>
      <c r="C18" s="25"/>
      <c r="D18" s="39"/>
      <c r="E18" s="288"/>
      <c r="F18" s="39"/>
    </row>
    <row r="19" spans="2:6" s="19" customFormat="1" ht="12.75" customHeight="1">
      <c r="B19" s="20"/>
      <c r="C19" s="25"/>
      <c r="D19" s="39"/>
      <c r="E19" s="288"/>
      <c r="F19" s="39"/>
    </row>
    <row r="20" spans="2:6" s="19" customFormat="1" ht="12.75" customHeight="1">
      <c r="B20" s="20"/>
      <c r="C20" s="25"/>
      <c r="D20" s="39"/>
      <c r="E20" s="288"/>
      <c r="F20" s="39"/>
    </row>
    <row r="21" spans="2:6" s="19" customFormat="1" ht="12.75" customHeight="1">
      <c r="B21" s="20"/>
      <c r="C21" s="25"/>
      <c r="D21" s="39"/>
      <c r="E21" s="288"/>
      <c r="F21" s="39"/>
    </row>
    <row r="22" spans="2:6">
      <c r="E22" s="334"/>
    </row>
    <row r="23" spans="2:6">
      <c r="E23" s="334"/>
    </row>
    <row r="24" spans="2:6">
      <c r="E24" s="334"/>
    </row>
    <row r="82" spans="2:2">
      <c r="B82" s="96"/>
    </row>
  </sheetData>
  <mergeCells count="2">
    <mergeCell ref="C7:C8"/>
    <mergeCell ref="C9:C10"/>
  </mergeCells>
  <hyperlinks>
    <hyperlink ref="C4" location="Indice!A1" display="Indice!A1" xr:uid="{00000000-0004-0000-19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pageSetUpPr autoPageBreaks="0"/>
  </sheetPr>
  <dimension ref="A1:R82"/>
  <sheetViews>
    <sheetView showGridLines="0" showOutlineSymbols="0" topLeftCell="D2" zoomScaleNormal="100" workbookViewId="0">
      <selection activeCell="T33" sqref="T33"/>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12.28515625" style="13" customWidth="1"/>
    <col min="6" max="6" width="8" style="218" customWidth="1"/>
    <col min="7" max="7" width="11.140625" style="218" bestFit="1" customWidth="1"/>
    <col min="8" max="8" width="1.7109375" style="218" customWidth="1"/>
    <col min="9" max="9" width="8" style="13" customWidth="1"/>
    <col min="10" max="10" width="12.140625" style="13" bestFit="1" customWidth="1"/>
    <col min="11" max="11" width="4.7109375" style="13" customWidth="1"/>
    <col min="12" max="12" width="6.85546875" style="13" bestFit="1" customWidth="1"/>
    <col min="13" max="18" width="4.7109375" style="13" customWidth="1"/>
    <col min="19" max="16384" width="11.42578125" style="13"/>
  </cols>
  <sheetData>
    <row r="1" spans="1:18" s="16" customFormat="1" ht="0.6" customHeight="1"/>
    <row r="2" spans="1:18" s="16" customFormat="1" ht="21" customHeight="1">
      <c r="E2" s="752" t="s">
        <v>78</v>
      </c>
      <c r="F2" s="752"/>
      <c r="G2" s="752"/>
      <c r="H2" s="752"/>
      <c r="I2" s="752"/>
      <c r="J2" s="752"/>
      <c r="R2" s="45"/>
    </row>
    <row r="3" spans="1:18" s="16" customFormat="1" ht="15" customHeight="1">
      <c r="E3" s="753" t="s">
        <v>339</v>
      </c>
      <c r="F3" s="753"/>
      <c r="G3" s="753"/>
      <c r="H3" s="753"/>
      <c r="I3" s="753"/>
      <c r="J3" s="753"/>
      <c r="R3" s="45"/>
    </row>
    <row r="4" spans="1:18" s="19" customFormat="1" ht="19.899999999999999" customHeight="1">
      <c r="B4" s="20"/>
      <c r="C4" s="21" t="str">
        <f>Indice!C4</f>
        <v>Mercados eléctricos</v>
      </c>
    </row>
    <row r="5" spans="1:18" s="19" customFormat="1" ht="12.6" customHeight="1">
      <c r="B5" s="20"/>
      <c r="C5" s="22"/>
    </row>
    <row r="6" spans="1:18" s="19" customFormat="1" ht="13.15" customHeight="1">
      <c r="B6" s="20"/>
      <c r="C6" s="25"/>
      <c r="D6" s="39"/>
      <c r="E6" s="39"/>
    </row>
    <row r="7" spans="1:18" s="12" customFormat="1" ht="12.75" customHeight="1">
      <c r="A7" s="19"/>
      <c r="B7" s="20"/>
      <c r="C7" s="755" t="s">
        <v>383</v>
      </c>
      <c r="D7" s="39"/>
      <c r="E7" s="9"/>
      <c r="F7" s="762" t="s">
        <v>32</v>
      </c>
      <c r="G7" s="762"/>
      <c r="H7" s="50"/>
      <c r="I7" s="762" t="s">
        <v>33</v>
      </c>
      <c r="J7" s="762"/>
      <c r="K7" s="19"/>
      <c r="L7" s="19"/>
      <c r="M7" s="19"/>
      <c r="N7" s="19"/>
    </row>
    <row r="8" spans="1:18" s="12" customFormat="1" ht="12.75" customHeight="1">
      <c r="A8" s="19"/>
      <c r="B8" s="20"/>
      <c r="C8" s="755"/>
      <c r="D8" s="39"/>
      <c r="E8" s="9"/>
      <c r="F8" s="93" t="s">
        <v>28</v>
      </c>
      <c r="G8" s="747" t="s">
        <v>81</v>
      </c>
      <c r="H8" s="50"/>
      <c r="I8" s="93" t="s">
        <v>28</v>
      </c>
      <c r="J8" s="748" t="s">
        <v>81</v>
      </c>
      <c r="K8" s="19"/>
      <c r="L8" s="19"/>
      <c r="M8" s="19"/>
      <c r="N8" s="19"/>
    </row>
    <row r="9" spans="1:18" s="12" customFormat="1" ht="12.75" customHeight="1">
      <c r="A9" s="19"/>
      <c r="B9" s="20"/>
      <c r="C9" s="41"/>
      <c r="D9" s="39"/>
      <c r="E9" s="53"/>
      <c r="F9" s="51" t="s">
        <v>167</v>
      </c>
      <c r="G9" s="51" t="s">
        <v>191</v>
      </c>
      <c r="H9" s="51"/>
      <c r="I9" s="51" t="s">
        <v>158</v>
      </c>
      <c r="J9" s="51" t="s">
        <v>191</v>
      </c>
      <c r="L9" s="11"/>
    </row>
    <row r="10" spans="1:18" s="12" customFormat="1" ht="12.75" customHeight="1">
      <c r="A10" s="19"/>
      <c r="B10" s="20"/>
      <c r="C10" s="140"/>
      <c r="D10" s="39"/>
      <c r="E10" s="336" t="s">
        <v>51</v>
      </c>
      <c r="F10" s="386">
        <f>'Data 2'!D195</f>
        <v>268.6979</v>
      </c>
      <c r="G10" s="387">
        <f>'Data 2'!G195</f>
        <v>50.296899603606903</v>
      </c>
      <c r="H10" s="372"/>
      <c r="I10" s="386">
        <f>('Data 2'!E195)</f>
        <v>69.61</v>
      </c>
      <c r="J10" s="387">
        <f>'Data 2'!H195</f>
        <v>31.320116362591602</v>
      </c>
      <c r="K10" s="64"/>
      <c r="L10" s="253"/>
      <c r="M10" s="245"/>
      <c r="N10" s="254"/>
      <c r="O10" s="242"/>
      <c r="P10" s="242"/>
      <c r="Q10" s="242"/>
      <c r="R10" s="242"/>
    </row>
    <row r="11" spans="1:18" s="12" customFormat="1" ht="12.75" customHeight="1">
      <c r="A11" s="19"/>
      <c r="B11" s="20"/>
      <c r="C11" s="56"/>
      <c r="D11" s="39"/>
      <c r="E11" s="336" t="s">
        <v>52</v>
      </c>
      <c r="F11" s="386">
        <f>'Data 2'!D196</f>
        <v>119.65860000000001</v>
      </c>
      <c r="G11" s="387">
        <f>'Data 2'!G196</f>
        <v>42.143511707474403</v>
      </c>
      <c r="H11" s="372"/>
      <c r="I11" s="386">
        <f>('Data 2'!E196)</f>
        <v>88.701800000000006</v>
      </c>
      <c r="J11" s="387">
        <f>'Data 2'!H196</f>
        <v>25.3942151681251</v>
      </c>
      <c r="K11" s="64"/>
      <c r="L11" s="253"/>
      <c r="M11" s="245"/>
      <c r="N11" s="254"/>
      <c r="O11" s="242"/>
      <c r="P11" s="242"/>
      <c r="Q11" s="242"/>
      <c r="R11" s="242"/>
    </row>
    <row r="12" spans="1:18" s="12" customFormat="1" ht="12.75" customHeight="1">
      <c r="A12" s="19"/>
      <c r="B12" s="20"/>
      <c r="D12" s="39"/>
      <c r="E12" s="336" t="s">
        <v>53</v>
      </c>
      <c r="F12" s="386">
        <f>'Data 2'!D197</f>
        <v>88.085399999999993</v>
      </c>
      <c r="G12" s="387">
        <f>'Data 2'!G197</f>
        <v>34.065726011348097</v>
      </c>
      <c r="H12" s="372"/>
      <c r="I12" s="386">
        <f>('Data 2'!E197)</f>
        <v>91.164699999999996</v>
      </c>
      <c r="J12" s="387">
        <f>'Data 2'!H197</f>
        <v>15.5006945670857</v>
      </c>
      <c r="K12" s="64"/>
      <c r="L12" s="253"/>
      <c r="M12" s="245"/>
      <c r="N12" s="254"/>
      <c r="O12" s="242"/>
      <c r="P12" s="242"/>
      <c r="Q12" s="242"/>
      <c r="R12" s="242"/>
    </row>
    <row r="13" spans="1:18" s="12" customFormat="1" ht="12.75" customHeight="1">
      <c r="A13" s="19"/>
      <c r="B13" s="20"/>
      <c r="C13" s="121"/>
      <c r="D13" s="39"/>
      <c r="E13" s="336" t="s">
        <v>54</v>
      </c>
      <c r="F13" s="386">
        <f>'Data 2'!D198</f>
        <v>93.903999999999996</v>
      </c>
      <c r="G13" s="387">
        <f>'Data 2'!G198</f>
        <v>23.677600528199001</v>
      </c>
      <c r="H13" s="372"/>
      <c r="I13" s="386">
        <f>('Data 2'!E198)</f>
        <v>111.193</v>
      </c>
      <c r="J13" s="387">
        <f>'Data 2'!H198</f>
        <v>8.1598146466054509</v>
      </c>
      <c r="K13" s="64"/>
      <c r="L13" s="253"/>
      <c r="M13" s="245"/>
      <c r="N13" s="254"/>
      <c r="O13" s="242"/>
      <c r="P13" s="242"/>
      <c r="Q13" s="242"/>
      <c r="R13" s="242"/>
    </row>
    <row r="14" spans="1:18" s="12" customFormat="1" ht="12.75" customHeight="1">
      <c r="A14" s="19"/>
      <c r="B14" s="20"/>
      <c r="D14" s="39"/>
      <c r="E14" s="336" t="s">
        <v>55</v>
      </c>
      <c r="F14" s="386">
        <f>'Data 2'!D199</f>
        <v>126.336</v>
      </c>
      <c r="G14" s="387">
        <f>'Data 2'!G199</f>
        <v>28.393486258865199</v>
      </c>
      <c r="H14" s="372"/>
      <c r="I14" s="386">
        <f>('Data 2'!E199)</f>
        <v>72.427999999999997</v>
      </c>
      <c r="J14" s="387">
        <f>'Data 2'!H199</f>
        <v>10.9631942066604</v>
      </c>
      <c r="K14" s="64"/>
      <c r="L14" s="253"/>
      <c r="M14" s="245"/>
      <c r="N14" s="254"/>
      <c r="O14" s="242"/>
      <c r="P14" s="242"/>
      <c r="Q14" s="242"/>
      <c r="R14" s="242"/>
    </row>
    <row r="15" spans="1:18" s="12" customFormat="1" ht="12.75" customHeight="1">
      <c r="A15" s="16"/>
      <c r="B15" s="16"/>
      <c r="C15" s="121"/>
      <c r="D15" s="16"/>
      <c r="E15" s="336" t="s">
        <v>56</v>
      </c>
      <c r="F15" s="386">
        <f>'Data 2'!D200</f>
        <v>309.99900000000002</v>
      </c>
      <c r="G15" s="387">
        <f>'Data 2'!G200</f>
        <v>38.982302846138197</v>
      </c>
      <c r="H15" s="372"/>
      <c r="I15" s="386">
        <f>('Data 2'!E200)</f>
        <v>41.43</v>
      </c>
      <c r="J15" s="387">
        <f>'Data 2'!H200</f>
        <v>18.253909968621802</v>
      </c>
      <c r="K15" s="64"/>
      <c r="L15" s="253"/>
      <c r="M15" s="245"/>
      <c r="N15" s="254"/>
      <c r="O15" s="242"/>
      <c r="P15" s="242"/>
      <c r="Q15" s="242"/>
      <c r="R15" s="242"/>
    </row>
    <row r="16" spans="1:18" s="12" customFormat="1" ht="12.75" customHeight="1">
      <c r="A16" s="16"/>
      <c r="B16" s="16"/>
      <c r="C16" s="121"/>
      <c r="D16" s="16"/>
      <c r="E16" s="336" t="s">
        <v>57</v>
      </c>
      <c r="F16" s="386">
        <f>'Data 2'!D201</f>
        <v>321.91300000000001</v>
      </c>
      <c r="G16" s="387">
        <f>'Data 2'!G201</f>
        <v>41.659987791732497</v>
      </c>
      <c r="H16" s="372"/>
      <c r="I16" s="386">
        <f>('Data 2'!E201)</f>
        <v>40.813000000000002</v>
      </c>
      <c r="J16" s="387">
        <f>'Data 2'!H201</f>
        <v>27.003162227721599</v>
      </c>
      <c r="K16" s="64"/>
      <c r="L16" s="253"/>
      <c r="M16" s="245"/>
      <c r="N16" s="254"/>
      <c r="O16" s="242"/>
      <c r="P16" s="242"/>
      <c r="Q16" s="242"/>
      <c r="R16" s="242"/>
    </row>
    <row r="17" spans="1:18" s="12" customFormat="1" ht="12.75" customHeight="1">
      <c r="A17" s="16"/>
      <c r="B17" s="16"/>
      <c r="D17" s="16"/>
      <c r="E17" s="336" t="s">
        <v>58</v>
      </c>
      <c r="F17" s="386">
        <f>'Data 2'!D202</f>
        <v>202.172</v>
      </c>
      <c r="G17" s="387">
        <f>'Data 2'!G202</f>
        <v>41.6776119838553</v>
      </c>
      <c r="H17" s="372"/>
      <c r="I17" s="386">
        <f>('Data 2'!E202)</f>
        <v>107.139</v>
      </c>
      <c r="J17" s="387">
        <f>'Data 2'!H202</f>
        <v>24.476408684046</v>
      </c>
      <c r="K17" s="64"/>
      <c r="L17" s="253"/>
      <c r="M17" s="245"/>
      <c r="N17" s="254"/>
      <c r="O17" s="242"/>
      <c r="P17" s="242"/>
      <c r="Q17" s="242"/>
      <c r="R17" s="242"/>
    </row>
    <row r="18" spans="1:18" s="12" customFormat="1" ht="12.75" customHeight="1">
      <c r="A18" s="16"/>
      <c r="B18" s="16"/>
      <c r="C18" s="16"/>
      <c r="D18" s="16"/>
      <c r="E18" s="336" t="s">
        <v>59</v>
      </c>
      <c r="F18" s="386">
        <f>'Data 2'!D203</f>
        <v>139.81800000000001</v>
      </c>
      <c r="G18" s="387">
        <f>'Data 2'!G203</f>
        <v>46.932168747943798</v>
      </c>
      <c r="H18" s="372"/>
      <c r="I18" s="386">
        <f>('Data 2'!E203)</f>
        <v>76.132000000000005</v>
      </c>
      <c r="J18" s="387">
        <f>'Data 2'!H203</f>
        <v>28.429954027215899</v>
      </c>
      <c r="K18" s="64"/>
      <c r="L18" s="253"/>
      <c r="M18" s="245"/>
      <c r="N18" s="254"/>
      <c r="O18" s="242"/>
      <c r="P18" s="242"/>
      <c r="Q18" s="242"/>
      <c r="R18" s="242"/>
    </row>
    <row r="19" spans="1:18" s="12" customFormat="1" ht="12.75" customHeight="1">
      <c r="A19" s="16"/>
      <c r="B19" s="16"/>
      <c r="C19" s="56"/>
      <c r="D19" s="16"/>
      <c r="E19" s="336" t="s">
        <v>60</v>
      </c>
      <c r="F19" s="386">
        <f>'Data 2'!D204</f>
        <v>174.017</v>
      </c>
      <c r="G19" s="387">
        <f>'Data 2'!G204</f>
        <v>42.351620186533502</v>
      </c>
      <c r="H19" s="372"/>
      <c r="I19" s="386">
        <f>('Data 2'!E204)</f>
        <v>57.134</v>
      </c>
      <c r="J19" s="387">
        <f>'Data 2'!H204</f>
        <v>15.1702938705499</v>
      </c>
      <c r="K19" s="76"/>
      <c r="L19" s="255"/>
      <c r="M19" s="245"/>
      <c r="N19" s="254"/>
      <c r="O19" s="242"/>
      <c r="P19" s="242"/>
      <c r="Q19" s="242"/>
      <c r="R19" s="242"/>
    </row>
    <row r="20" spans="1:18" ht="12.75" customHeight="1">
      <c r="C20" s="121"/>
      <c r="E20" s="336" t="s">
        <v>61</v>
      </c>
      <c r="F20" s="386">
        <f>'Data 2'!D205</f>
        <v>130.3459</v>
      </c>
      <c r="G20" s="387">
        <f>'Data 2'!G205</f>
        <v>47.966926569995699</v>
      </c>
      <c r="H20" s="372"/>
      <c r="I20" s="386">
        <f>('Data 2'!E205)</f>
        <v>81.762</v>
      </c>
      <c r="J20" s="387">
        <f>'Data 2'!H205</f>
        <v>35.176184780215699</v>
      </c>
      <c r="K20" s="64"/>
      <c r="L20" s="256"/>
      <c r="M20" s="245"/>
      <c r="N20" s="254"/>
      <c r="O20" s="242"/>
      <c r="P20" s="242"/>
      <c r="Q20" s="242"/>
      <c r="R20" s="242"/>
    </row>
    <row r="21" spans="1:18" ht="12.75" customHeight="1">
      <c r="C21" s="56"/>
      <c r="E21" s="340" t="s">
        <v>62</v>
      </c>
      <c r="F21" s="388">
        <f>'Data 2'!D206</f>
        <v>132.40299999999999</v>
      </c>
      <c r="G21" s="389">
        <f>'Data 2'!G206</f>
        <v>69.994459340045196</v>
      </c>
      <c r="H21" s="392"/>
      <c r="I21" s="388">
        <f>('Data 2'!E206)</f>
        <v>34.009</v>
      </c>
      <c r="J21" s="389">
        <f>'Data 2'!H206</f>
        <v>37.4820488694169</v>
      </c>
      <c r="K21" s="64"/>
      <c r="L21" s="255"/>
      <c r="M21" s="245"/>
      <c r="N21" s="254"/>
      <c r="O21" s="242"/>
      <c r="P21" s="242"/>
      <c r="Q21" s="242"/>
      <c r="R21" s="242"/>
    </row>
    <row r="22" spans="1:18" ht="16.5" customHeight="1">
      <c r="C22" s="121"/>
      <c r="E22" s="342" t="s">
        <v>177</v>
      </c>
      <c r="F22" s="390">
        <f>SUM(F10:F21)</f>
        <v>2107.3498</v>
      </c>
      <c r="G22" s="391">
        <f>'Data 2'!G207</f>
        <v>43.059668634984078</v>
      </c>
      <c r="H22" s="393"/>
      <c r="I22" s="390">
        <f>SUM(I10:I21)</f>
        <v>871.51649999999995</v>
      </c>
      <c r="J22" s="391">
        <f>'Data 2'!H207</f>
        <v>22.04</v>
      </c>
      <c r="K22" s="64"/>
      <c r="L22" s="257"/>
      <c r="M22" s="245"/>
      <c r="N22" s="254"/>
      <c r="O22" s="242"/>
      <c r="P22" s="242"/>
      <c r="Q22" s="242"/>
      <c r="R22" s="242"/>
    </row>
    <row r="23" spans="1:18" ht="16.149999999999999" customHeight="1">
      <c r="C23" s="121"/>
      <c r="E23" s="786" t="s">
        <v>384</v>
      </c>
      <c r="F23" s="786"/>
      <c r="G23" s="786"/>
      <c r="H23" s="786"/>
      <c r="I23" s="786"/>
      <c r="J23" s="786"/>
    </row>
    <row r="24" spans="1:18" ht="12.6" customHeight="1">
      <c r="E24" s="787"/>
      <c r="F24" s="787"/>
      <c r="G24" s="787"/>
      <c r="H24" s="787"/>
      <c r="I24" s="787"/>
      <c r="J24" s="787"/>
    </row>
    <row r="25" spans="1:18">
      <c r="E25" s="787"/>
      <c r="F25" s="787"/>
      <c r="G25" s="787"/>
      <c r="H25" s="787"/>
      <c r="I25" s="787"/>
      <c r="J25" s="787"/>
    </row>
    <row r="26" spans="1:18">
      <c r="E26" s="787"/>
      <c r="F26" s="787"/>
      <c r="G26" s="787"/>
      <c r="H26" s="787"/>
      <c r="I26" s="787"/>
      <c r="J26" s="787"/>
    </row>
    <row r="27" spans="1:18">
      <c r="E27" s="787"/>
      <c r="F27" s="787"/>
      <c r="G27" s="787"/>
      <c r="H27" s="787"/>
      <c r="I27" s="787"/>
      <c r="J27" s="787"/>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6">
    <mergeCell ref="E23:J27"/>
    <mergeCell ref="C7:C8"/>
    <mergeCell ref="E3:J3"/>
    <mergeCell ref="E2:J2"/>
    <mergeCell ref="F7:G7"/>
    <mergeCell ref="I7:J7"/>
  </mergeCells>
  <phoneticPr fontId="0" type="noConversion"/>
  <hyperlinks>
    <hyperlink ref="C4" location="Indice!A1" display="Indice!A1" xr:uid="{00000000-0004-0000-1A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0">
    <pageSetUpPr autoPageBreaks="0" fitToPage="1"/>
  </sheetPr>
  <dimension ref="A1:F82"/>
  <sheetViews>
    <sheetView showGridLines="0" showRowColHeaders="0" showOutlineSymbols="0" topLeftCell="A2" zoomScaleNormal="100" workbookViewId="0">
      <selection activeCell="C7" sqref="C7:C11"/>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84" t="s">
        <v>395</v>
      </c>
      <c r="D7" s="39"/>
      <c r="E7" s="333"/>
    </row>
    <row r="8" spans="2:5" s="19" customFormat="1" ht="12.75" customHeight="1">
      <c r="B8" s="20"/>
      <c r="C8" s="784"/>
      <c r="D8" s="39"/>
      <c r="E8" s="333"/>
    </row>
    <row r="9" spans="2:5" s="19" customFormat="1" ht="12.75" customHeight="1">
      <c r="B9" s="20"/>
      <c r="C9" s="784"/>
      <c r="D9" s="39"/>
      <c r="E9" s="333"/>
    </row>
    <row r="10" spans="2:5" s="19" customFormat="1" ht="12.75" customHeight="1">
      <c r="B10" s="20"/>
      <c r="C10" s="784"/>
      <c r="D10" s="39"/>
      <c r="E10" s="333"/>
    </row>
    <row r="11" spans="2:5" s="19" customFormat="1" ht="12.75" customHeight="1">
      <c r="B11" s="20"/>
      <c r="C11" s="784"/>
      <c r="D11" s="39"/>
      <c r="E11" s="288"/>
    </row>
    <row r="12" spans="2:5" s="19" customFormat="1" ht="12.75" customHeight="1">
      <c r="B12" s="20"/>
      <c r="C12" s="105" t="s">
        <v>396</v>
      </c>
      <c r="D12" s="39"/>
      <c r="E12" s="288"/>
    </row>
    <row r="13" spans="2:5" s="19" customFormat="1" ht="12.75" customHeight="1">
      <c r="B13" s="20"/>
      <c r="C13" s="105"/>
      <c r="D13" s="39"/>
      <c r="E13" s="288"/>
    </row>
    <row r="14" spans="2:5" s="19" customFormat="1" ht="12.75" customHeight="1">
      <c r="B14" s="20"/>
      <c r="C14" s="10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26" spans="2:5" ht="12.6" customHeight="1">
      <c r="E26" s="788" t="s">
        <v>385</v>
      </c>
    </row>
    <row r="27" spans="2:5">
      <c r="E27" s="788"/>
    </row>
    <row r="28" spans="2:5">
      <c r="E28" s="788"/>
    </row>
    <row r="29" spans="2:5">
      <c r="E29" s="750"/>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2">
    <mergeCell ref="E26:E28"/>
    <mergeCell ref="C7:C11"/>
  </mergeCells>
  <phoneticPr fontId="0" type="noConversion"/>
  <hyperlinks>
    <hyperlink ref="C4" location="Indice!A1" display="Indice!A1" xr:uid="{00000000-0004-0000-1B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pageSetUpPr autoPageBreaks="0" fitToPage="1"/>
  </sheetPr>
  <dimension ref="A1:F82"/>
  <sheetViews>
    <sheetView showGridLines="0" showRowColHeaders="0" showOutlineSymbols="0" topLeftCell="A2" zoomScaleNormal="100" workbookViewId="0">
      <selection activeCell="F23" sqref="F23"/>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41.140625" style="16" customWidth="1"/>
  </cols>
  <sheetData>
    <row r="1" spans="2:6" s="16" customFormat="1" ht="0.6" customHeight="1"/>
    <row r="2" spans="2:6" s="16" customFormat="1" ht="21" customHeight="1">
      <c r="E2" s="95" t="s">
        <v>78</v>
      </c>
      <c r="F2" s="95"/>
    </row>
    <row r="3" spans="2:6" s="16" customFormat="1" ht="15" customHeight="1">
      <c r="E3" s="18" t="s">
        <v>339</v>
      </c>
      <c r="F3" s="18"/>
    </row>
    <row r="4" spans="2:6" s="19" customFormat="1" ht="19.899999999999999" customHeight="1">
      <c r="B4" s="20"/>
      <c r="C4" s="21" t="str">
        <f>Indice!C4</f>
        <v>Mercados eléctricos</v>
      </c>
    </row>
    <row r="5" spans="2:6" s="19" customFormat="1" ht="12.6" customHeight="1">
      <c r="B5" s="20"/>
      <c r="C5" s="22"/>
    </row>
    <row r="6" spans="2:6" s="19" customFormat="1" ht="13.15" customHeight="1">
      <c r="B6" s="20"/>
      <c r="C6" s="25"/>
      <c r="D6" s="39"/>
      <c r="E6" s="39"/>
      <c r="F6" s="39"/>
    </row>
    <row r="7" spans="2:6" s="19" customFormat="1" ht="12.75" customHeight="1">
      <c r="B7" s="20"/>
      <c r="C7" s="824" t="s">
        <v>391</v>
      </c>
      <c r="D7" s="39"/>
      <c r="E7" s="414"/>
      <c r="F7" s="197"/>
    </row>
    <row r="8" spans="2:6" s="19" customFormat="1" ht="12.75" customHeight="1">
      <c r="B8" s="20"/>
      <c r="C8" s="824"/>
      <c r="D8" s="39"/>
      <c r="E8" s="333"/>
      <c r="F8" s="40"/>
    </row>
    <row r="9" spans="2:6" s="19" customFormat="1" ht="12.75" customHeight="1">
      <c r="B9" s="20"/>
      <c r="C9" s="824"/>
      <c r="D9" s="39"/>
      <c r="E9" s="333"/>
      <c r="F9" s="40"/>
    </row>
    <row r="10" spans="2:6" s="19" customFormat="1" ht="12.75" customHeight="1">
      <c r="B10" s="20"/>
      <c r="C10" s="824"/>
      <c r="D10" s="39"/>
      <c r="E10" s="333"/>
      <c r="F10" s="40"/>
    </row>
    <row r="11" spans="2:6" s="19" customFormat="1" ht="12.75" customHeight="1">
      <c r="B11" s="20"/>
      <c r="C11" s="824"/>
      <c r="D11" s="39"/>
      <c r="E11" s="288"/>
      <c r="F11" s="39"/>
    </row>
    <row r="12" spans="2:6" s="19" customFormat="1" ht="12.75" customHeight="1">
      <c r="B12" s="20"/>
      <c r="C12" s="57" t="s">
        <v>48</v>
      </c>
      <c r="D12" s="39"/>
      <c r="E12" s="288"/>
      <c r="F12" s="39"/>
    </row>
    <row r="13" spans="2:6" s="19" customFormat="1" ht="12.75" customHeight="1">
      <c r="B13" s="20"/>
      <c r="C13" s="25"/>
      <c r="D13" s="39"/>
      <c r="E13" s="288"/>
      <c r="F13" s="39"/>
    </row>
    <row r="14" spans="2:6" s="19" customFormat="1" ht="12.75" customHeight="1">
      <c r="B14" s="20"/>
      <c r="C14" s="56"/>
      <c r="D14" s="39"/>
      <c r="E14" s="288"/>
      <c r="F14" s="39"/>
    </row>
    <row r="15" spans="2:6" s="19" customFormat="1" ht="12.75" customHeight="1">
      <c r="B15" s="20"/>
      <c r="C15" s="25"/>
      <c r="D15" s="39"/>
      <c r="E15" s="288"/>
      <c r="F15" s="39"/>
    </row>
    <row r="16" spans="2:6" s="19" customFormat="1" ht="12.75" customHeight="1">
      <c r="B16" s="20"/>
      <c r="C16" s="25"/>
      <c r="D16" s="39"/>
      <c r="E16" s="288"/>
      <c r="F16" s="39"/>
    </row>
    <row r="17" spans="2:6" s="19" customFormat="1" ht="12.75" customHeight="1">
      <c r="B17" s="20"/>
      <c r="C17" s="25"/>
      <c r="D17" s="39"/>
      <c r="E17" s="288"/>
      <c r="F17" s="39"/>
    </row>
    <row r="18" spans="2:6" s="19" customFormat="1" ht="12.75" customHeight="1">
      <c r="B18" s="20"/>
      <c r="C18" s="25"/>
      <c r="D18" s="39"/>
      <c r="E18" s="288"/>
      <c r="F18" s="39"/>
    </row>
    <row r="19" spans="2:6" s="19" customFormat="1" ht="12.75" customHeight="1">
      <c r="B19" s="20"/>
      <c r="C19" s="25"/>
      <c r="D19" s="39"/>
      <c r="E19" s="288"/>
      <c r="F19" s="39"/>
    </row>
    <row r="20" spans="2:6" s="19" customFormat="1" ht="12.75" customHeight="1">
      <c r="B20" s="20"/>
      <c r="C20" s="25"/>
      <c r="D20" s="39"/>
      <c r="E20" s="288"/>
      <c r="F20" s="39"/>
    </row>
    <row r="21" spans="2:6" s="19" customFormat="1" ht="12.75" customHeight="1">
      <c r="B21" s="20"/>
      <c r="C21" s="25"/>
      <c r="D21" s="39"/>
      <c r="E21" s="288"/>
      <c r="F21" s="39"/>
    </row>
    <row r="22" spans="2:6">
      <c r="E22" s="334"/>
    </row>
    <row r="23" spans="2:6">
      <c r="E23" s="334"/>
    </row>
    <row r="24" spans="2:6">
      <c r="E24" s="334"/>
    </row>
    <row r="25" spans="2:6">
      <c r="E25" s="334"/>
    </row>
    <row r="26" spans="2:6">
      <c r="E26" s="334"/>
    </row>
    <row r="27" spans="2:6">
      <c r="E27" s="334"/>
    </row>
    <row r="82" spans="2:2">
      <c r="B82" s="96"/>
    </row>
  </sheetData>
  <mergeCells count="1">
    <mergeCell ref="C7:C11"/>
  </mergeCells>
  <hyperlinks>
    <hyperlink ref="C4" location="Indice!A1" display="Indice!A1" xr:uid="{00000000-0004-0000-1C00-000000000000}"/>
  </hyperlinks>
  <printOptions horizontalCentered="1" verticalCentered="1"/>
  <pageMargins left="0.78740157480314965" right="0.78740157480314965" top="0.78740157480314965" bottom="0.98425196850393704" header="0" footer="0"/>
  <pageSetup paperSize="9" scale="98" orientation="landscape" verticalDpi="300" r:id="rId1"/>
  <headerFooter alignWithMargins="0">
    <oddFooter>&amp;R&amp;A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91">
    <pageSetUpPr autoPageBreaks="0"/>
  </sheetPr>
  <dimension ref="A1:T82"/>
  <sheetViews>
    <sheetView showGridLines="0" showRowColHeaders="0" showOutlineSymbols="0" topLeftCell="A3" zoomScaleNormal="100" workbookViewId="0">
      <selection activeCell="O20" sqref="O20"/>
    </sheetView>
  </sheetViews>
  <sheetFormatPr baseColWidth="10" defaultColWidth="11.42578125" defaultRowHeight="12.75"/>
  <cols>
    <col min="1" max="1" width="0.140625" style="16" customWidth="1"/>
    <col min="2" max="2" width="2.7109375" style="16" customWidth="1"/>
    <col min="3" max="3" width="23.7109375" style="16" customWidth="1"/>
    <col min="4" max="4" width="1.28515625" style="16" customWidth="1"/>
    <col min="5" max="5" width="12.28515625" style="13" customWidth="1"/>
    <col min="6" max="7" width="8" style="218" customWidth="1"/>
    <col min="8" max="8" width="11.28515625" style="218" bestFit="1" customWidth="1"/>
    <col min="9" max="9" width="1.7109375" style="218" customWidth="1"/>
    <col min="10" max="12" width="8" style="13" customWidth="1"/>
    <col min="13" max="13" width="4.5703125" style="64" customWidth="1"/>
    <col min="14" max="14" width="7.140625" style="64" bestFit="1" customWidth="1"/>
    <col min="15" max="16" width="4.5703125" style="64" customWidth="1"/>
    <col min="17" max="20" width="4.5703125" style="13" customWidth="1"/>
    <col min="21" max="16384" width="11.42578125" style="13"/>
  </cols>
  <sheetData>
    <row r="1" spans="1:20" s="16" customFormat="1" ht="0.6" customHeight="1">
      <c r="M1" s="77"/>
      <c r="N1" s="77"/>
      <c r="O1" s="77"/>
      <c r="P1" s="77"/>
    </row>
    <row r="2" spans="1:20" s="16" customFormat="1" ht="21" customHeight="1">
      <c r="E2" s="752" t="s">
        <v>78</v>
      </c>
      <c r="F2" s="752"/>
      <c r="G2" s="752"/>
      <c r="H2" s="752"/>
      <c r="I2" s="752"/>
      <c r="J2" s="752"/>
      <c r="K2" s="752"/>
      <c r="L2" s="752"/>
      <c r="M2" s="77"/>
      <c r="N2" s="77"/>
      <c r="O2" s="77"/>
      <c r="P2" s="77"/>
      <c r="T2" s="45"/>
    </row>
    <row r="3" spans="1:20" s="16" customFormat="1" ht="15" customHeight="1">
      <c r="E3" s="753" t="s">
        <v>339</v>
      </c>
      <c r="F3" s="753"/>
      <c r="G3" s="753"/>
      <c r="H3" s="753"/>
      <c r="I3" s="753"/>
      <c r="J3" s="753"/>
      <c r="K3" s="753"/>
      <c r="L3" s="753"/>
      <c r="M3" s="77"/>
      <c r="N3" s="77"/>
      <c r="O3" s="77"/>
      <c r="P3" s="77"/>
      <c r="T3" s="45"/>
    </row>
    <row r="4" spans="1:20" s="19" customFormat="1" ht="19.899999999999999" customHeight="1">
      <c r="B4" s="20"/>
      <c r="C4" s="21" t="str">
        <f>Indice!C4</f>
        <v>Mercados eléctricos</v>
      </c>
      <c r="M4" s="78"/>
      <c r="N4" s="78"/>
      <c r="O4" s="78"/>
      <c r="P4" s="78"/>
    </row>
    <row r="5" spans="1:20" s="19" customFormat="1" ht="12.6" customHeight="1">
      <c r="B5" s="20"/>
      <c r="C5" s="22"/>
      <c r="M5" s="78"/>
      <c r="N5" s="78"/>
      <c r="O5" s="78"/>
      <c r="P5" s="78"/>
    </row>
    <row r="6" spans="1:20" s="19" customFormat="1" ht="13.15" customHeight="1">
      <c r="B6" s="20"/>
      <c r="C6" s="25"/>
      <c r="D6" s="39"/>
      <c r="E6" s="39"/>
      <c r="M6" s="78"/>
      <c r="N6" s="78"/>
      <c r="O6" s="78"/>
      <c r="P6" s="78"/>
    </row>
    <row r="7" spans="1:20" s="12" customFormat="1" ht="12.75" customHeight="1">
      <c r="A7" s="19"/>
      <c r="B7" s="20"/>
      <c r="C7" s="754" t="s">
        <v>188</v>
      </c>
      <c r="D7" s="39"/>
      <c r="E7" s="9"/>
      <c r="F7" s="762" t="s">
        <v>32</v>
      </c>
      <c r="G7" s="762"/>
      <c r="H7" s="762"/>
      <c r="I7" s="50"/>
      <c r="J7" s="762" t="s">
        <v>33</v>
      </c>
      <c r="K7" s="762"/>
      <c r="L7" s="762"/>
      <c r="M7" s="64"/>
      <c r="N7" s="73"/>
      <c r="O7" s="64"/>
      <c r="P7" s="64"/>
    </row>
    <row r="8" spans="1:20" s="12" customFormat="1" ht="12.75" customHeight="1">
      <c r="A8" s="19"/>
      <c r="B8" s="20"/>
      <c r="C8" s="754"/>
      <c r="D8" s="39"/>
      <c r="E8" s="9"/>
      <c r="F8" s="93" t="s">
        <v>190</v>
      </c>
      <c r="G8" s="779" t="s">
        <v>81</v>
      </c>
      <c r="H8" s="779"/>
      <c r="I8" s="50"/>
      <c r="J8" s="93" t="s">
        <v>190</v>
      </c>
      <c r="K8" s="780" t="s">
        <v>81</v>
      </c>
      <c r="L8" s="780"/>
      <c r="M8" s="64"/>
      <c r="N8" s="73"/>
      <c r="O8" s="64"/>
      <c r="P8" s="64"/>
    </row>
    <row r="9" spans="1:20" s="12" customFormat="1" ht="12.75" customHeight="1">
      <c r="A9" s="19"/>
      <c r="B9" s="20"/>
      <c r="C9" s="251"/>
      <c r="D9" s="39"/>
      <c r="E9" s="53"/>
      <c r="F9" s="51" t="s">
        <v>158</v>
      </c>
      <c r="G9" s="51" t="s">
        <v>80</v>
      </c>
      <c r="H9" s="51" t="s">
        <v>72</v>
      </c>
      <c r="I9" s="51"/>
      <c r="J9" s="51" t="s">
        <v>158</v>
      </c>
      <c r="K9" s="51" t="s">
        <v>98</v>
      </c>
      <c r="L9" s="51" t="s">
        <v>72</v>
      </c>
      <c r="M9" s="64"/>
      <c r="N9" s="73"/>
      <c r="O9" s="64"/>
      <c r="P9" s="64"/>
    </row>
    <row r="10" spans="1:20" s="12" customFormat="1" ht="12.75" customHeight="1">
      <c r="A10" s="19"/>
      <c r="B10" s="20"/>
      <c r="D10" s="39"/>
      <c r="E10" s="336" t="s">
        <v>51</v>
      </c>
      <c r="F10" s="386">
        <f>'Data 2'!D230</f>
        <v>40.218300000000006</v>
      </c>
      <c r="G10" s="387">
        <f>'Data 2'!H230</f>
        <v>148.69834155098599</v>
      </c>
      <c r="H10" s="394">
        <f>'Data 2'!G230</f>
        <v>8985.7199999999993</v>
      </c>
      <c r="I10" s="372"/>
      <c r="J10" s="386">
        <f>'Data 2'!E230</f>
        <v>13.3971</v>
      </c>
      <c r="K10" s="387">
        <f>'Data 2'!J230</f>
        <v>15.4197220833285</v>
      </c>
      <c r="L10" s="387">
        <f>'Data 2'!I230</f>
        <v>52.855531763000002</v>
      </c>
      <c r="M10" s="64"/>
      <c r="N10" s="74"/>
      <c r="O10" s="65"/>
      <c r="P10" s="65"/>
      <c r="Q10" s="242"/>
      <c r="R10" s="242"/>
      <c r="S10" s="242"/>
      <c r="T10" s="242"/>
    </row>
    <row r="11" spans="1:20" s="12" customFormat="1" ht="12.75" customHeight="1">
      <c r="A11" s="19"/>
      <c r="B11" s="20"/>
      <c r="C11" s="121"/>
      <c r="D11" s="39"/>
      <c r="E11" s="336" t="s">
        <v>52</v>
      </c>
      <c r="F11" s="386">
        <f>'Data 2'!D231</f>
        <v>11.937700000000001</v>
      </c>
      <c r="G11" s="387">
        <f>'Data 2'!H231</f>
        <v>145.217684311048</v>
      </c>
      <c r="H11" s="394">
        <f>'Data 2'!G231</f>
        <v>324.1334615385</v>
      </c>
      <c r="I11" s="372"/>
      <c r="J11" s="386">
        <f>'Data 2'!E231</f>
        <v>12.517700000000001</v>
      </c>
      <c r="K11" s="387">
        <f>'Data 2'!J231</f>
        <v>14.261109217941099</v>
      </c>
      <c r="L11" s="387">
        <f>'Data 2'!I231</f>
        <v>22.8197628458</v>
      </c>
      <c r="M11" s="64"/>
      <c r="N11" s="74"/>
      <c r="O11" s="65"/>
      <c r="P11" s="65"/>
      <c r="Q11" s="242"/>
      <c r="R11" s="242"/>
      <c r="S11" s="242"/>
      <c r="T11" s="242"/>
    </row>
    <row r="12" spans="1:20" s="12" customFormat="1" ht="12.75" customHeight="1">
      <c r="A12" s="19"/>
      <c r="B12" s="20"/>
      <c r="D12" s="39"/>
      <c r="E12" s="336" t="s">
        <v>53</v>
      </c>
      <c r="F12" s="386">
        <f>'Data 2'!D232</f>
        <v>33.165900000000001</v>
      </c>
      <c r="G12" s="387">
        <f>'Data 2'!H232</f>
        <v>96.947693564775903</v>
      </c>
      <c r="H12" s="394">
        <f>'Data 2'!G232</f>
        <v>182.82123118679999</v>
      </c>
      <c r="I12" s="372"/>
      <c r="J12" s="386">
        <f>'Data 2'!E232</f>
        <v>17.277200000000001</v>
      </c>
      <c r="K12" s="387">
        <f>'Data 2'!J232</f>
        <v>10.061406509430499</v>
      </c>
      <c r="L12" s="387">
        <f>'Data 2'!I232</f>
        <v>31.793333333300001</v>
      </c>
      <c r="M12" s="64"/>
      <c r="N12" s="74"/>
      <c r="O12" s="65"/>
      <c r="P12" s="65"/>
      <c r="Q12" s="242"/>
      <c r="R12" s="242"/>
      <c r="S12" s="242"/>
      <c r="T12" s="242"/>
    </row>
    <row r="13" spans="1:20" s="12" customFormat="1" ht="12.75" customHeight="1">
      <c r="A13" s="19"/>
      <c r="B13" s="20"/>
      <c r="C13" s="121"/>
      <c r="D13" s="39"/>
      <c r="E13" s="336" t="s">
        <v>54</v>
      </c>
      <c r="F13" s="386">
        <f>'Data 2'!D233</f>
        <v>13.054200000000002</v>
      </c>
      <c r="G13" s="387">
        <f>'Data 2'!H233</f>
        <v>100.32724793553</v>
      </c>
      <c r="H13" s="394">
        <f>'Data 2'!G233</f>
        <v>204.6268656716</v>
      </c>
      <c r="I13" s="372"/>
      <c r="J13" s="386">
        <f>'Data 2'!E233</f>
        <v>7.7922000000000002</v>
      </c>
      <c r="K13" s="387">
        <f>'Data 2'!J233</f>
        <v>6.3608141543345296</v>
      </c>
      <c r="L13" s="387">
        <f>'Data 2'!I233</f>
        <v>11.447058823500001</v>
      </c>
      <c r="M13" s="64"/>
      <c r="N13" s="74"/>
      <c r="O13" s="65"/>
      <c r="P13" s="65"/>
      <c r="Q13" s="242"/>
      <c r="R13" s="242"/>
      <c r="S13" s="242"/>
      <c r="T13" s="242"/>
    </row>
    <row r="14" spans="1:20" s="12" customFormat="1" ht="12.75" customHeight="1">
      <c r="A14" s="19"/>
      <c r="B14" s="20"/>
      <c r="C14" s="121"/>
      <c r="D14" s="39"/>
      <c r="E14" s="336" t="s">
        <v>55</v>
      </c>
      <c r="F14" s="386">
        <f>'Data 2'!D234</f>
        <v>15.7812</v>
      </c>
      <c r="G14" s="387">
        <f>'Data 2'!H234</f>
        <v>94.270366638785404</v>
      </c>
      <c r="H14" s="394">
        <f>'Data 2'!G234</f>
        <v>170</v>
      </c>
      <c r="I14" s="372"/>
      <c r="J14" s="386">
        <f>'Data 2'!E234</f>
        <v>17.162599999999998</v>
      </c>
      <c r="K14" s="387">
        <f>'Data 2'!J234</f>
        <v>8.5414757679743598</v>
      </c>
      <c r="L14" s="387">
        <f>'Data 2'!I234</f>
        <v>27</v>
      </c>
      <c r="M14" s="64"/>
      <c r="N14" s="74"/>
      <c r="O14" s="65"/>
      <c r="P14" s="65"/>
      <c r="Q14" s="242"/>
      <c r="R14" s="242"/>
      <c r="S14" s="242"/>
      <c r="T14" s="242"/>
    </row>
    <row r="15" spans="1:20" s="12" customFormat="1" ht="12.75" customHeight="1">
      <c r="A15" s="16"/>
      <c r="B15" s="16"/>
      <c r="C15" s="121"/>
      <c r="D15" s="16"/>
      <c r="E15" s="336" t="s">
        <v>56</v>
      </c>
      <c r="F15" s="386">
        <f>'Data 2'!D235</f>
        <v>21.7821</v>
      </c>
      <c r="G15" s="387">
        <f>'Data 2'!H235</f>
        <v>109.502720123404</v>
      </c>
      <c r="H15" s="394">
        <f>'Data 2'!G235</f>
        <v>8412.64</v>
      </c>
      <c r="I15" s="372"/>
      <c r="J15" s="386">
        <f>'Data 2'!E235</f>
        <v>41.286300000000004</v>
      </c>
      <c r="K15" s="387">
        <f>'Data 2'!J235</f>
        <v>2.3726943106507101</v>
      </c>
      <c r="L15" s="387">
        <f>'Data 2'!I235</f>
        <v>35.299999999999997</v>
      </c>
      <c r="M15" s="64"/>
      <c r="N15" s="74"/>
      <c r="O15" s="65"/>
      <c r="P15" s="65"/>
      <c r="Q15" s="242"/>
      <c r="R15" s="242"/>
      <c r="S15" s="242"/>
      <c r="T15" s="242"/>
    </row>
    <row r="16" spans="1:20" s="12" customFormat="1" ht="12.75" customHeight="1">
      <c r="A16" s="16"/>
      <c r="B16" s="16"/>
      <c r="D16" s="16"/>
      <c r="E16" s="336" t="s">
        <v>57</v>
      </c>
      <c r="F16" s="386">
        <f>'Data 2'!D236</f>
        <v>16.256700000000002</v>
      </c>
      <c r="G16" s="387">
        <f>'Data 2'!H236</f>
        <v>170.23954185043701</v>
      </c>
      <c r="H16" s="394">
        <f>'Data 2'!G236</f>
        <v>7147.24</v>
      </c>
      <c r="I16" s="372"/>
      <c r="J16" s="386">
        <f>'Data 2'!E236</f>
        <v>43.550899999999999</v>
      </c>
      <c r="K16" s="387">
        <f>'Data 2'!J236</f>
        <v>2.2526781364619701</v>
      </c>
      <c r="L16" s="387">
        <f>'Data 2'!I236</f>
        <v>31.82</v>
      </c>
      <c r="M16" s="64"/>
      <c r="N16" s="74"/>
      <c r="O16" s="65"/>
      <c r="P16" s="65"/>
      <c r="Q16" s="242"/>
      <c r="R16" s="242"/>
      <c r="S16" s="242"/>
      <c r="T16" s="242"/>
    </row>
    <row r="17" spans="1:20" s="12" customFormat="1" ht="12.75" customHeight="1">
      <c r="A17" s="16"/>
      <c r="B17" s="16"/>
      <c r="D17" s="16"/>
      <c r="E17" s="336" t="s">
        <v>58</v>
      </c>
      <c r="F17" s="386">
        <f>'Data 2'!D237</f>
        <v>67.635800000000003</v>
      </c>
      <c r="G17" s="387">
        <f>'Data 2'!H237</f>
        <v>175.84953722732601</v>
      </c>
      <c r="H17" s="394">
        <f>'Data 2'!G237</f>
        <v>14546.31</v>
      </c>
      <c r="I17" s="372"/>
      <c r="J17" s="386">
        <f>'Data 2'!E237</f>
        <v>51.974499999999999</v>
      </c>
      <c r="K17" s="387">
        <f>'Data 2'!J237</f>
        <v>3.3262560799391299</v>
      </c>
      <c r="L17" s="387">
        <f>'Data 2'!I237</f>
        <v>17.694492374700001</v>
      </c>
      <c r="M17" s="64"/>
      <c r="N17" s="74"/>
      <c r="O17" s="65"/>
      <c r="P17" s="65"/>
      <c r="Q17" s="242"/>
      <c r="R17" s="242"/>
      <c r="S17" s="242"/>
      <c r="T17" s="242"/>
    </row>
    <row r="18" spans="1:20" s="12" customFormat="1" ht="12.75" customHeight="1">
      <c r="A18" s="16"/>
      <c r="B18" s="16"/>
      <c r="C18" s="16"/>
      <c r="D18" s="16"/>
      <c r="E18" s="336" t="s">
        <v>59</v>
      </c>
      <c r="F18" s="386">
        <f>'Data 2'!D238</f>
        <v>141.1095</v>
      </c>
      <c r="G18" s="387">
        <f>'Data 2'!H238</f>
        <v>162.329516793696</v>
      </c>
      <c r="H18" s="394">
        <f>'Data 2'!G238</f>
        <v>12636.64</v>
      </c>
      <c r="I18" s="372"/>
      <c r="J18" s="386">
        <f>'Data 2'!E238</f>
        <v>50.954300000000003</v>
      </c>
      <c r="K18" s="387">
        <f>'Data 2'!J238</f>
        <v>3.7537606315806502</v>
      </c>
      <c r="L18" s="387">
        <f>'Data 2'!I238</f>
        <v>48</v>
      </c>
      <c r="M18" s="64"/>
      <c r="N18" s="74"/>
      <c r="O18" s="65"/>
      <c r="P18" s="65"/>
      <c r="Q18" s="242"/>
      <c r="R18" s="242"/>
      <c r="S18" s="242"/>
      <c r="T18" s="242"/>
    </row>
    <row r="19" spans="1:20" s="12" customFormat="1" ht="12.75" customHeight="1">
      <c r="A19" s="16"/>
      <c r="B19" s="16"/>
      <c r="C19" s="16"/>
      <c r="D19" s="16"/>
      <c r="E19" s="336" t="s">
        <v>60</v>
      </c>
      <c r="F19" s="386">
        <f>'Data 2'!D239</f>
        <v>113.2133</v>
      </c>
      <c r="G19" s="387">
        <f>'Data 2'!H239</f>
        <v>142.74885759888599</v>
      </c>
      <c r="H19" s="394">
        <f>'Data 2'!G239</f>
        <v>14831.83</v>
      </c>
      <c r="I19" s="372"/>
      <c r="J19" s="386">
        <f>'Data 2'!E239</f>
        <v>71.912899999999993</v>
      </c>
      <c r="K19" s="387">
        <f>'Data 2'!J239</f>
        <v>8.8071643597134894</v>
      </c>
      <c r="L19" s="387">
        <f>'Data 2'!I239</f>
        <v>40.019940030000001</v>
      </c>
      <c r="M19" s="76"/>
      <c r="N19" s="74"/>
      <c r="O19" s="65"/>
      <c r="P19" s="65"/>
      <c r="Q19" s="242"/>
      <c r="R19" s="242"/>
      <c r="S19" s="242"/>
      <c r="T19" s="242"/>
    </row>
    <row r="20" spans="1:20" ht="12.75" customHeight="1">
      <c r="E20" s="336" t="s">
        <v>61</v>
      </c>
      <c r="F20" s="386">
        <f>'Data 2'!D240</f>
        <v>125.95189999999999</v>
      </c>
      <c r="G20" s="387">
        <f>'Data 2'!H240</f>
        <v>150.329187094438</v>
      </c>
      <c r="H20" s="394">
        <f>'Data 2'!G240</f>
        <v>28896.77</v>
      </c>
      <c r="I20" s="372"/>
      <c r="J20" s="386">
        <f>'Data 2'!E240</f>
        <v>24.0564</v>
      </c>
      <c r="K20" s="387">
        <f>'Data 2'!J240</f>
        <v>15.5725963132732</v>
      </c>
      <c r="L20" s="387">
        <f>'Data 2'!I240</f>
        <v>22.395872033</v>
      </c>
      <c r="N20" s="74"/>
      <c r="O20" s="65"/>
      <c r="P20" s="65"/>
      <c r="Q20" s="242"/>
      <c r="R20" s="242"/>
      <c r="S20" s="242"/>
      <c r="T20" s="242"/>
    </row>
    <row r="21" spans="1:20" ht="12.75" customHeight="1">
      <c r="E21" s="340" t="s">
        <v>62</v>
      </c>
      <c r="F21" s="388">
        <f>'Data 2'!D241</f>
        <v>128.14400000000001</v>
      </c>
      <c r="G21" s="389">
        <f>'Data 2'!H241</f>
        <v>140.65032525908401</v>
      </c>
      <c r="H21" s="395">
        <f>'Data 2'!G241</f>
        <v>17638.3966666667</v>
      </c>
      <c r="I21" s="392"/>
      <c r="J21" s="388">
        <f>'Data 2'!E241</f>
        <v>14.1366</v>
      </c>
      <c r="K21" s="389">
        <f>'Data 2'!J241</f>
        <v>9.9011211860968693</v>
      </c>
      <c r="L21" s="389">
        <f>'Data 2'!I241</f>
        <v>19.432367288399998</v>
      </c>
      <c r="N21" s="168"/>
      <c r="P21" s="65"/>
      <c r="Q21" s="242"/>
      <c r="R21" s="242"/>
      <c r="S21" s="242"/>
      <c r="T21" s="242"/>
    </row>
    <row r="22" spans="1:20" ht="16.5" customHeight="1">
      <c r="E22" s="342" t="s">
        <v>177</v>
      </c>
      <c r="F22" s="390">
        <f>'Data 2'!D242</f>
        <v>728.25060000000008</v>
      </c>
      <c r="G22" s="391">
        <f>'Data 2'!H242</f>
        <v>146.65036093344801</v>
      </c>
      <c r="H22" s="396">
        <f>'Data 2'!G242</f>
        <v>28896.77</v>
      </c>
      <c r="I22" s="393"/>
      <c r="J22" s="390">
        <f>'Data 2'!E242</f>
        <v>366.01869999999997</v>
      </c>
      <c r="K22" s="391">
        <f>'Data 2'!J242</f>
        <v>7.4400046591078697</v>
      </c>
      <c r="L22" s="391">
        <f>'Data 2'!I242</f>
        <v>52.855531763000002</v>
      </c>
      <c r="N22" s="168"/>
      <c r="P22" s="65"/>
      <c r="Q22" s="242"/>
      <c r="R22" s="242"/>
      <c r="S22" s="242"/>
      <c r="T22" s="242"/>
    </row>
    <row r="23" spans="1:20" ht="26.25" customHeight="1">
      <c r="E23" s="790" t="s">
        <v>187</v>
      </c>
      <c r="F23" s="790"/>
      <c r="G23" s="790"/>
      <c r="H23" s="790"/>
      <c r="I23" s="790"/>
      <c r="J23" s="790"/>
      <c r="K23" s="790"/>
      <c r="L23" s="790"/>
    </row>
    <row r="24" spans="1:20" ht="12.6" customHeight="1">
      <c r="E24" s="789" t="s">
        <v>181</v>
      </c>
      <c r="F24" s="789"/>
      <c r="G24" s="789"/>
      <c r="H24" s="789"/>
      <c r="I24" s="789"/>
      <c r="J24" s="789"/>
      <c r="K24" s="789"/>
      <c r="L24" s="789"/>
    </row>
    <row r="25" spans="1:20" ht="12.6" customHeight="1">
      <c r="E25" s="156" t="s">
        <v>182</v>
      </c>
      <c r="F25" s="156"/>
      <c r="G25" s="156"/>
      <c r="H25" s="156"/>
      <c r="I25" s="156"/>
      <c r="J25" s="156"/>
      <c r="K25" s="156"/>
      <c r="L25" s="156"/>
    </row>
    <row r="26" spans="1:20">
      <c r="K26" s="134"/>
      <c r="L26" s="134"/>
    </row>
    <row r="27" spans="1:20">
      <c r="K27" s="134"/>
      <c r="L27" s="134"/>
    </row>
    <row r="28" spans="1:20">
      <c r="K28" s="134"/>
      <c r="L28" s="134"/>
    </row>
    <row r="29" spans="1:20">
      <c r="K29" s="134"/>
      <c r="L29" s="134"/>
    </row>
    <row r="30" spans="1:20">
      <c r="K30" s="134"/>
      <c r="L30" s="134"/>
    </row>
    <row r="31" spans="1:20">
      <c r="K31" s="134"/>
      <c r="L31" s="134"/>
    </row>
    <row r="32" spans="1:20">
      <c r="K32" s="134"/>
      <c r="L32" s="134"/>
    </row>
    <row r="33" spans="11:12">
      <c r="K33" s="134"/>
      <c r="L33" s="134"/>
    </row>
    <row r="34" spans="11:12">
      <c r="K34" s="134"/>
      <c r="L34" s="134"/>
    </row>
    <row r="35" spans="11:12">
      <c r="K35" s="134"/>
      <c r="L35" s="134"/>
    </row>
    <row r="36" spans="11:12">
      <c r="K36" s="134"/>
      <c r="L36" s="134"/>
    </row>
    <row r="37" spans="11:12">
      <c r="K37" s="134"/>
      <c r="L37" s="134"/>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9">
    <mergeCell ref="E24:L24"/>
    <mergeCell ref="C7:C8"/>
    <mergeCell ref="E3:L3"/>
    <mergeCell ref="E2:L2"/>
    <mergeCell ref="G8:H8"/>
    <mergeCell ref="K8:L8"/>
    <mergeCell ref="F7:H7"/>
    <mergeCell ref="J7:L7"/>
    <mergeCell ref="E23:L23"/>
  </mergeCells>
  <phoneticPr fontId="0" type="noConversion"/>
  <hyperlinks>
    <hyperlink ref="C4" location="Indice!A1" display="Indice!A1" xr:uid="{00000000-0004-0000-1D00-000000000000}"/>
  </hyperlinks>
  <printOptions horizontalCentered="1" verticalCentered="1"/>
  <pageMargins left="0.78740157480314965" right="0.78740157480314965" top="0.78740157480314965" bottom="0.98425196850393704" header="0" footer="0"/>
  <pageSetup paperSize="9" orientation="landscape" verticalDpi="4294967292" r:id="rId1"/>
  <headerFooter alignWithMargins="0">
    <oddFooter>&amp;R&amp;A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2">
    <pageSetUpPr autoPageBreaks="0"/>
  </sheetPr>
  <dimension ref="A1:F82"/>
  <sheetViews>
    <sheetView showGridLines="0" showRowColHeaders="0" showOutlineSymbols="0" topLeftCell="D2" zoomScaleNormal="100" workbookViewId="0">
      <selection activeCell="E41" sqref="E41"/>
    </sheetView>
  </sheetViews>
  <sheetFormatPr baseColWidth="10" defaultColWidth="14.85546875"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 min="7" max="8" width="11.42578125"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84" t="s">
        <v>171</v>
      </c>
      <c r="D7" s="39"/>
      <c r="E7" s="333"/>
    </row>
    <row r="8" spans="2:5" s="19" customFormat="1" ht="12.75" customHeight="1">
      <c r="B8" s="20"/>
      <c r="C8" s="784"/>
      <c r="D8" s="39"/>
      <c r="E8" s="333"/>
    </row>
    <row r="9" spans="2:5" s="19" customFormat="1" ht="12.75" customHeight="1">
      <c r="B9" s="20"/>
      <c r="C9" s="784"/>
      <c r="D9" s="39"/>
      <c r="E9" s="333"/>
    </row>
    <row r="10" spans="2:5" s="19" customFormat="1" ht="12.75" customHeight="1">
      <c r="B10" s="20"/>
      <c r="C10" s="784"/>
      <c r="D10" s="39"/>
      <c r="E10" s="333"/>
    </row>
    <row r="11" spans="2:5" s="19" customFormat="1" ht="12.75" customHeight="1">
      <c r="B11" s="20"/>
      <c r="C11" s="43"/>
      <c r="D11" s="39"/>
      <c r="E11" s="288"/>
    </row>
    <row r="12" spans="2:5" s="19" customFormat="1" ht="12.75" customHeight="1">
      <c r="B12" s="20"/>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82" spans="2:2">
      <c r="B82" s="9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hyperlinks>
    <hyperlink ref="C4" location="Indice!A1" display="Indice!A1" xr:uid="{00000000-0004-0000-1E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
  <dimension ref="B1:E24"/>
  <sheetViews>
    <sheetView showGridLines="0" showRowColHeaders="0" topLeftCell="A2" workbookViewId="0">
      <selection activeCell="E3" sqref="E3"/>
    </sheetView>
  </sheetViews>
  <sheetFormatPr baseColWidth="10" defaultRowHeight="12.75"/>
  <cols>
    <col min="1" max="1" width="0.140625" customWidth="1"/>
    <col min="2" max="2" width="2.7109375" customWidth="1"/>
    <col min="3" max="3" width="23.7109375" customWidth="1"/>
    <col min="4" max="4" width="1.28515625" style="168" customWidth="1"/>
    <col min="5" max="5" width="105.7109375" customWidth="1"/>
  </cols>
  <sheetData>
    <row r="1" spans="2:5" ht="0.6" customHeight="1">
      <c r="C1" s="16"/>
      <c r="D1" s="16"/>
    </row>
    <row r="2" spans="2:5" ht="21" customHeight="1">
      <c r="C2" s="16"/>
      <c r="D2" s="16"/>
      <c r="E2" s="95" t="s">
        <v>78</v>
      </c>
    </row>
    <row r="3" spans="2:5" ht="15" customHeight="1">
      <c r="B3" s="21"/>
      <c r="C3" s="21"/>
      <c r="D3" s="19"/>
      <c r="E3" s="18"/>
    </row>
    <row r="4" spans="2:5" ht="19.899999999999999" customHeight="1">
      <c r="B4" s="21"/>
      <c r="C4" s="21" t="str">
        <f>Indice!C4</f>
        <v>Mercados eléctricos</v>
      </c>
      <c r="D4" s="19"/>
      <c r="E4" s="19"/>
    </row>
    <row r="5" spans="2:5" ht="12.6" customHeight="1">
      <c r="C5" s="25" t="s">
        <v>35</v>
      </c>
      <c r="D5" s="39" t="s">
        <v>35</v>
      </c>
      <c r="E5" s="39" t="s">
        <v>35</v>
      </c>
    </row>
    <row r="6" spans="2:5" s="168" customFormat="1" ht="13.15" customHeight="1">
      <c r="D6" s="40" t="s">
        <v>35</v>
      </c>
      <c r="E6" s="40" t="s">
        <v>35</v>
      </c>
    </row>
    <row r="7" spans="2:5" ht="12.6" customHeight="1">
      <c r="C7" s="755" t="s">
        <v>286</v>
      </c>
      <c r="D7" s="40" t="s">
        <v>35</v>
      </c>
      <c r="E7" s="333" t="s">
        <v>35</v>
      </c>
    </row>
    <row r="8" spans="2:5" ht="12.6" customHeight="1">
      <c r="C8" s="755"/>
      <c r="D8" s="40" t="s">
        <v>35</v>
      </c>
      <c r="E8" s="333" t="s">
        <v>35</v>
      </c>
    </row>
    <row r="9" spans="2:5" ht="12.6" customHeight="1">
      <c r="C9" s="755"/>
      <c r="D9" s="40" t="s">
        <v>35</v>
      </c>
      <c r="E9" s="333" t="s">
        <v>35</v>
      </c>
    </row>
    <row r="10" spans="2:5" ht="12.6" customHeight="1">
      <c r="C10" s="755" t="s">
        <v>82</v>
      </c>
      <c r="D10" s="40" t="s">
        <v>35</v>
      </c>
      <c r="E10" s="288" t="s">
        <v>35</v>
      </c>
    </row>
    <row r="11" spans="2:5" ht="12.6" customHeight="1">
      <c r="C11" s="755"/>
      <c r="D11" s="40" t="s">
        <v>35</v>
      </c>
      <c r="E11" s="288" t="s">
        <v>35</v>
      </c>
    </row>
    <row r="12" spans="2:5" ht="12.6" customHeight="1">
      <c r="C12" s="755"/>
      <c r="D12" s="40" t="s">
        <v>35</v>
      </c>
      <c r="E12" s="288" t="s">
        <v>35</v>
      </c>
    </row>
    <row r="13" spans="2:5" ht="12.6" customHeight="1">
      <c r="C13" s="25" t="s">
        <v>35</v>
      </c>
      <c r="D13" s="40" t="s">
        <v>35</v>
      </c>
      <c r="E13" s="288" t="s">
        <v>35</v>
      </c>
    </row>
    <row r="14" spans="2:5" ht="12.6" customHeight="1">
      <c r="C14" s="25" t="s">
        <v>35</v>
      </c>
      <c r="D14" s="40" t="s">
        <v>35</v>
      </c>
      <c r="E14" s="288" t="s">
        <v>35</v>
      </c>
    </row>
    <row r="15" spans="2:5" ht="12.6" customHeight="1">
      <c r="C15" s="25" t="s">
        <v>35</v>
      </c>
      <c r="D15" s="40" t="s">
        <v>35</v>
      </c>
      <c r="E15" s="288" t="s">
        <v>35</v>
      </c>
    </row>
    <row r="16" spans="2:5" ht="12.6" customHeight="1">
      <c r="C16" s="25" t="s">
        <v>35</v>
      </c>
      <c r="D16" s="40" t="s">
        <v>35</v>
      </c>
      <c r="E16" s="288" t="s">
        <v>35</v>
      </c>
    </row>
    <row r="17" spans="3:5" ht="12.6" customHeight="1">
      <c r="C17" s="25" t="s">
        <v>35</v>
      </c>
      <c r="D17" s="40" t="s">
        <v>35</v>
      </c>
      <c r="E17" s="288" t="s">
        <v>35</v>
      </c>
    </row>
    <row r="18" spans="3:5" ht="12.6" customHeight="1">
      <c r="C18" s="25" t="s">
        <v>35</v>
      </c>
      <c r="D18" s="40" t="s">
        <v>35</v>
      </c>
      <c r="E18" s="288" t="s">
        <v>35</v>
      </c>
    </row>
    <row r="19" spans="3:5" ht="12.6" customHeight="1">
      <c r="C19" s="25" t="s">
        <v>35</v>
      </c>
      <c r="D19" s="40" t="s">
        <v>35</v>
      </c>
      <c r="E19" s="288" t="s">
        <v>35</v>
      </c>
    </row>
    <row r="20" spans="3:5" ht="12.6" customHeight="1">
      <c r="C20" s="25" t="s">
        <v>35</v>
      </c>
      <c r="D20" s="40" t="s">
        <v>35</v>
      </c>
      <c r="E20" s="288" t="s">
        <v>35</v>
      </c>
    </row>
    <row r="21" spans="3:5" ht="12.6" customHeight="1">
      <c r="C21" s="16" t="s">
        <v>35</v>
      </c>
      <c r="D21" s="40" t="s">
        <v>35</v>
      </c>
      <c r="E21" s="288" t="s">
        <v>35</v>
      </c>
    </row>
    <row r="22" spans="3:5" ht="12.6" customHeight="1">
      <c r="C22" s="16" t="s">
        <v>35</v>
      </c>
      <c r="D22" s="40" t="s">
        <v>35</v>
      </c>
      <c r="E22" s="288" t="s">
        <v>35</v>
      </c>
    </row>
    <row r="23" spans="3:5" ht="12.6" customHeight="1">
      <c r="D23" s="40" t="s">
        <v>35</v>
      </c>
      <c r="E23" s="288" t="s">
        <v>35</v>
      </c>
    </row>
    <row r="24" spans="3:5" ht="12.6" customHeight="1">
      <c r="D24" s="40" t="s">
        <v>35</v>
      </c>
      <c r="E24" s="288" t="s">
        <v>35</v>
      </c>
    </row>
  </sheetData>
  <mergeCells count="2">
    <mergeCell ref="C7:C9"/>
    <mergeCell ref="C10:C12"/>
  </mergeCells>
  <hyperlinks>
    <hyperlink ref="C4" location="Indice!A1" display="Indice!A1" xr:uid="{00000000-0004-0000-1F00-000000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pageSetUpPr autoPageBreaks="0"/>
  </sheetPr>
  <dimension ref="A1:P88"/>
  <sheetViews>
    <sheetView showGridLines="0" showRowColHeaders="0" showOutlineSymbols="0" topLeftCell="A2" zoomScaleNormal="100" workbookViewId="0">
      <selection activeCell="D3" sqref="D3:J3"/>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9.7109375" style="16" bestFit="1" customWidth="1"/>
    <col min="6" max="6" width="9.7109375" customWidth="1"/>
    <col min="7" max="7" width="9.5703125" customWidth="1"/>
    <col min="8" max="8" width="0.85546875" customWidth="1"/>
    <col min="9" max="10" width="9.7109375" customWidth="1"/>
  </cols>
  <sheetData>
    <row r="1" spans="2:16" s="16" customFormat="1" ht="0.6" customHeight="1"/>
    <row r="2" spans="2:16" s="16" customFormat="1" ht="21" customHeight="1">
      <c r="D2" s="752" t="s">
        <v>78</v>
      </c>
      <c r="E2" s="752"/>
      <c r="F2" s="752"/>
      <c r="G2" s="752"/>
      <c r="H2" s="752"/>
      <c r="I2" s="752"/>
      <c r="J2" s="752"/>
    </row>
    <row r="3" spans="2:16" s="16" customFormat="1" ht="15" customHeight="1">
      <c r="D3" s="753" t="s">
        <v>339</v>
      </c>
      <c r="E3" s="753"/>
      <c r="F3" s="753"/>
      <c r="G3" s="753"/>
      <c r="H3" s="753"/>
      <c r="I3" s="753"/>
      <c r="J3" s="753"/>
    </row>
    <row r="4" spans="2:16" s="19" customFormat="1" ht="19.899999999999999" customHeight="1">
      <c r="B4" s="20"/>
      <c r="C4" s="21" t="str">
        <f>Indice!C4</f>
        <v>Mercados eléctricos</v>
      </c>
    </row>
    <row r="5" spans="2:16" s="19" customFormat="1" ht="12.6" customHeight="1">
      <c r="B5" s="20"/>
      <c r="C5" s="22"/>
    </row>
    <row r="6" spans="2:16" s="19" customFormat="1" ht="13.15" customHeight="1">
      <c r="B6" s="20"/>
      <c r="D6" s="39"/>
      <c r="E6" s="39"/>
    </row>
    <row r="7" spans="2:16" s="19" customFormat="1" ht="12.75" customHeight="1">
      <c r="B7" s="20"/>
      <c r="C7" s="757" t="s">
        <v>186</v>
      </c>
      <c r="D7" s="39"/>
      <c r="E7" s="9"/>
      <c r="F7" s="762" t="s">
        <v>32</v>
      </c>
      <c r="G7" s="762"/>
      <c r="H7" s="50"/>
      <c r="I7" s="762" t="s">
        <v>33</v>
      </c>
      <c r="J7" s="762"/>
      <c r="N7" s="129"/>
    </row>
    <row r="8" spans="2:16" s="19" customFormat="1" ht="12.75" customHeight="1">
      <c r="B8" s="20"/>
      <c r="C8" s="757"/>
      <c r="D8" s="39"/>
      <c r="E8" s="9"/>
      <c r="F8" s="93" t="s">
        <v>28</v>
      </c>
      <c r="G8" s="93" t="s">
        <v>115</v>
      </c>
      <c r="H8" s="93"/>
      <c r="I8" s="93" t="s">
        <v>28</v>
      </c>
      <c r="J8" s="93" t="s">
        <v>115</v>
      </c>
      <c r="N8" s="129"/>
    </row>
    <row r="9" spans="2:16" s="19" customFormat="1" ht="12.75" customHeight="1">
      <c r="B9" s="20"/>
      <c r="C9" s="757"/>
      <c r="D9" s="39"/>
      <c r="E9" s="173" t="s">
        <v>129</v>
      </c>
      <c r="F9" s="171" t="s">
        <v>1</v>
      </c>
      <c r="G9" s="171" t="s">
        <v>82</v>
      </c>
      <c r="H9" s="166"/>
      <c r="I9" s="171" t="s">
        <v>1</v>
      </c>
      <c r="J9" s="171" t="s">
        <v>82</v>
      </c>
      <c r="M9" s="772"/>
      <c r="N9" s="772"/>
      <c r="O9" s="772"/>
      <c r="P9" s="772"/>
    </row>
    <row r="10" spans="2:16" s="19" customFormat="1" ht="12.75" customHeight="1">
      <c r="B10" s="20"/>
      <c r="C10" s="757"/>
      <c r="D10" s="39"/>
      <c r="E10" s="336" t="s">
        <v>4</v>
      </c>
      <c r="F10" s="345">
        <f>'Data 3'!O7</f>
        <v>268.30256300000002</v>
      </c>
      <c r="G10" s="401">
        <f>'Data 3'!C40</f>
        <v>38.270000000000003</v>
      </c>
      <c r="H10" s="352"/>
      <c r="I10" s="345">
        <f>'Data 3'!O22</f>
        <v>478.63607900000005</v>
      </c>
      <c r="J10" s="401">
        <f>'Data 3'!D40</f>
        <v>45.16</v>
      </c>
      <c r="K10" s="183"/>
      <c r="L10" s="183"/>
      <c r="M10" s="186"/>
      <c r="N10" s="186"/>
      <c r="O10" s="138"/>
      <c r="P10" s="138"/>
    </row>
    <row r="11" spans="2:16" s="19" customFormat="1" ht="12.75" customHeight="1">
      <c r="B11" s="20"/>
      <c r="C11" s="757"/>
      <c r="D11" s="39"/>
      <c r="E11" s="336" t="s">
        <v>5</v>
      </c>
      <c r="F11" s="345">
        <f>'Data 3'!O8</f>
        <v>297.00864399999995</v>
      </c>
      <c r="G11" s="401">
        <f>'Data 3'!C41</f>
        <v>30.94</v>
      </c>
      <c r="H11" s="352"/>
      <c r="I11" s="345">
        <f>'Data 3'!O23</f>
        <v>294.02535799999998</v>
      </c>
      <c r="J11" s="401">
        <f>'Data 3'!D41</f>
        <v>38.68</v>
      </c>
      <c r="K11" s="183"/>
      <c r="L11" s="183"/>
      <c r="M11" s="186"/>
      <c r="N11" s="186"/>
      <c r="O11" s="138"/>
      <c r="P11" s="138"/>
    </row>
    <row r="12" spans="2:16" s="19" customFormat="1" ht="12.75" customHeight="1">
      <c r="B12" s="20"/>
      <c r="C12" s="757"/>
      <c r="D12" s="39"/>
      <c r="E12" s="336" t="s">
        <v>0</v>
      </c>
      <c r="F12" s="345">
        <f>'Data 3'!O9</f>
        <v>447.199748</v>
      </c>
      <c r="G12" s="401">
        <f>'Data 3'!C42</f>
        <v>23.69</v>
      </c>
      <c r="H12" s="352"/>
      <c r="I12" s="345">
        <f>'Data 3'!O24</f>
        <v>431.04700700000001</v>
      </c>
      <c r="J12" s="401">
        <f>'Data 3'!D42</f>
        <v>31.71</v>
      </c>
      <c r="K12" s="183"/>
      <c r="L12" s="183"/>
      <c r="M12" s="186"/>
      <c r="N12" s="186"/>
      <c r="O12" s="138"/>
      <c r="P12" s="138"/>
    </row>
    <row r="13" spans="2:16" s="19" customFormat="1" ht="12.75" customHeight="1">
      <c r="B13" s="20"/>
      <c r="D13" s="39"/>
      <c r="E13" s="336" t="s">
        <v>2</v>
      </c>
      <c r="F13" s="345">
        <f>'Data 3'!O10</f>
        <v>398.56402100000003</v>
      </c>
      <c r="G13" s="401">
        <f>'Data 3'!C43</f>
        <v>13.97</v>
      </c>
      <c r="H13" s="352"/>
      <c r="I13" s="345">
        <f>'Data 3'!O25</f>
        <v>338.400803</v>
      </c>
      <c r="J13" s="401">
        <f>'Data 3'!D43</f>
        <v>20.37</v>
      </c>
      <c r="K13" s="183"/>
      <c r="L13" s="183"/>
      <c r="M13" s="186"/>
      <c r="N13" s="186"/>
      <c r="O13" s="138"/>
      <c r="P13" s="138"/>
    </row>
    <row r="14" spans="2:16" s="19" customFormat="1" ht="12.75" customHeight="1">
      <c r="B14" s="20"/>
      <c r="D14" s="39"/>
      <c r="E14" s="336" t="s">
        <v>6</v>
      </c>
      <c r="F14" s="345">
        <f>'Data 3'!O11</f>
        <v>302.717872</v>
      </c>
      <c r="G14" s="401">
        <f>'Data 3'!C44</f>
        <v>18.88</v>
      </c>
      <c r="H14" s="352"/>
      <c r="I14" s="345">
        <f>'Data 3'!O26</f>
        <v>357.275171</v>
      </c>
      <c r="J14" s="401">
        <f>'Data 3'!D44</f>
        <v>24.01</v>
      </c>
      <c r="K14" s="183"/>
      <c r="L14" s="183"/>
      <c r="M14" s="186"/>
      <c r="N14" s="186"/>
      <c r="O14" s="138"/>
      <c r="P14" s="138"/>
    </row>
    <row r="15" spans="2:16" s="19" customFormat="1" ht="12.75" customHeight="1">
      <c r="B15" s="20"/>
      <c r="C15" s="40"/>
      <c r="D15" s="39"/>
      <c r="E15" s="336" t="s">
        <v>7</v>
      </c>
      <c r="F15" s="345">
        <f>'Data 3'!O12</f>
        <v>237.539312</v>
      </c>
      <c r="G15" s="401">
        <f>'Data 3'!C45</f>
        <v>28.99</v>
      </c>
      <c r="H15" s="354"/>
      <c r="I15" s="345">
        <f>'Data 3'!O27</f>
        <v>529.991263</v>
      </c>
      <c r="J15" s="401">
        <f>'Data 3'!D45</f>
        <v>35.229999999999997</v>
      </c>
      <c r="K15" s="183"/>
      <c r="L15" s="183"/>
      <c r="M15" s="186"/>
      <c r="N15" s="186"/>
      <c r="O15" s="138"/>
      <c r="P15" s="138"/>
    </row>
    <row r="16" spans="2:16" s="19" customFormat="1" ht="12.75" customHeight="1">
      <c r="B16" s="20"/>
      <c r="D16" s="39"/>
      <c r="E16" s="336" t="s">
        <v>8</v>
      </c>
      <c r="F16" s="345">
        <f>'Data 3'!O13</f>
        <v>255.92937000000001</v>
      </c>
      <c r="G16" s="401">
        <f>'Data 3'!C46</f>
        <v>32.270000000000003</v>
      </c>
      <c r="H16" s="352"/>
      <c r="I16" s="345">
        <f>'Data 3'!O28</f>
        <v>495.14915300000001</v>
      </c>
      <c r="J16" s="401">
        <f>'Data 3'!D46</f>
        <v>39.35</v>
      </c>
      <c r="K16" s="183"/>
      <c r="L16" s="183"/>
      <c r="M16" s="186"/>
      <c r="N16" s="186"/>
      <c r="O16" s="138"/>
      <c r="P16" s="138"/>
    </row>
    <row r="17" spans="1:16" s="19" customFormat="1" ht="12.75" customHeight="1">
      <c r="B17" s="20"/>
      <c r="C17" s="25"/>
      <c r="D17" s="39"/>
      <c r="E17" s="336" t="s">
        <v>9</v>
      </c>
      <c r="F17" s="345">
        <f>'Data 3'!O14</f>
        <v>365.668566</v>
      </c>
      <c r="G17" s="401">
        <f>'Data 3'!C47</f>
        <v>32.08</v>
      </c>
      <c r="H17" s="354"/>
      <c r="I17" s="345">
        <f>'Data 3'!O29</f>
        <v>437.96884</v>
      </c>
      <c r="J17" s="401">
        <f>'Data 3'!D47</f>
        <v>38.840000000000003</v>
      </c>
      <c r="K17" s="183"/>
      <c r="L17" s="183"/>
      <c r="M17" s="186"/>
      <c r="N17" s="186"/>
      <c r="O17" s="138"/>
      <c r="P17" s="138"/>
    </row>
    <row r="18" spans="1:16" s="19" customFormat="1" ht="12.75" customHeight="1">
      <c r="B18" s="20"/>
      <c r="D18" s="39"/>
      <c r="E18" s="336" t="s">
        <v>10</v>
      </c>
      <c r="F18" s="345">
        <f>'Data 3'!O15</f>
        <v>315.30180300000001</v>
      </c>
      <c r="G18" s="401">
        <f>'Data 3'!C48</f>
        <v>36.590000000000003</v>
      </c>
      <c r="H18" s="354"/>
      <c r="I18" s="345">
        <f>'Data 3'!O30</f>
        <v>447.71625900000004</v>
      </c>
      <c r="J18" s="401">
        <f>'Data 3'!D48</f>
        <v>44.88</v>
      </c>
      <c r="K18" s="183"/>
      <c r="L18" s="183"/>
      <c r="M18" s="186"/>
      <c r="N18" s="186"/>
      <c r="O18" s="138"/>
      <c r="P18" s="138"/>
    </row>
    <row r="19" spans="1:16" s="19" customFormat="1" ht="12.75" customHeight="1">
      <c r="B19" s="20"/>
      <c r="D19" s="39"/>
      <c r="E19" s="336" t="s">
        <v>11</v>
      </c>
      <c r="F19" s="345">
        <f>'Data 3'!O16</f>
        <v>298.76599699999997</v>
      </c>
      <c r="G19" s="401">
        <f>'Data 3'!C49</f>
        <v>32.340000000000003</v>
      </c>
      <c r="H19" s="354"/>
      <c r="I19" s="345">
        <f>'Data 3'!O31</f>
        <v>438.47731800000003</v>
      </c>
      <c r="J19" s="401">
        <f>'Data 3'!D49</f>
        <v>39.54</v>
      </c>
      <c r="K19" s="183"/>
      <c r="L19" s="183"/>
      <c r="M19" s="186"/>
      <c r="N19" s="186"/>
      <c r="O19" s="138"/>
      <c r="P19" s="138"/>
    </row>
    <row r="20" spans="1:16" ht="12.75" customHeight="1">
      <c r="D20" s="96"/>
      <c r="E20" s="336" t="s">
        <v>12</v>
      </c>
      <c r="F20" s="345">
        <f>'Data 3'!O17</f>
        <v>308.42744199999999</v>
      </c>
      <c r="G20" s="401">
        <f>'Data 3'!C50</f>
        <v>37.25</v>
      </c>
      <c r="H20" s="354"/>
      <c r="I20" s="345">
        <f>'Data 3'!O32</f>
        <v>438.45553100000001</v>
      </c>
      <c r="J20" s="401">
        <f>'Data 3'!D50</f>
        <v>44.05</v>
      </c>
      <c r="K20" s="184"/>
      <c r="L20" s="185"/>
      <c r="M20" s="186"/>
      <c r="N20" s="186"/>
      <c r="O20" s="139"/>
      <c r="P20" s="139"/>
    </row>
    <row r="21" spans="1:16" s="19" customFormat="1" ht="12.75" customHeight="1">
      <c r="B21" s="20"/>
      <c r="C21" s="25"/>
      <c r="D21" s="39"/>
      <c r="E21" s="402" t="s">
        <v>13</v>
      </c>
      <c r="F21" s="403">
        <f>'Data 3'!O18</f>
        <v>326.82072399999998</v>
      </c>
      <c r="G21" s="404">
        <f>'Data 3'!C51</f>
        <v>38.57</v>
      </c>
      <c r="H21" s="405"/>
      <c r="I21" s="403">
        <f>'Data 3'!O33</f>
        <v>644.45134699999994</v>
      </c>
      <c r="J21" s="404">
        <f>'Data 3'!D51</f>
        <v>49.28</v>
      </c>
      <c r="K21" s="183"/>
      <c r="L21" s="183"/>
      <c r="M21" s="186"/>
      <c r="N21" s="186"/>
    </row>
    <row r="22" spans="1:16" s="400" customFormat="1" ht="16.149999999999999" customHeight="1">
      <c r="A22" s="47"/>
      <c r="B22" s="47"/>
      <c r="C22" s="47"/>
      <c r="D22" s="47"/>
      <c r="E22" s="406" t="s">
        <v>176</v>
      </c>
      <c r="F22" s="348">
        <f>SUM(F10:F21)</f>
        <v>3822.2460619999997</v>
      </c>
      <c r="G22" s="407">
        <f>'Data 3'!C53</f>
        <v>0</v>
      </c>
      <c r="H22" s="408"/>
      <c r="I22" s="348">
        <f>SUM(I10:I21)</f>
        <v>5331.5941290000001</v>
      </c>
      <c r="J22" s="407">
        <f>'Data 3'!D53</f>
        <v>0</v>
      </c>
      <c r="K22" s="397"/>
      <c r="L22" s="398"/>
      <c r="M22" s="186"/>
      <c r="N22" s="186"/>
      <c r="O22" s="399"/>
      <c r="P22" s="399"/>
    </row>
    <row r="23" spans="1:16">
      <c r="E23" s="153"/>
      <c r="L23" s="139"/>
      <c r="M23" s="139"/>
      <c r="N23" s="139"/>
      <c r="O23" s="139"/>
      <c r="P23" s="139"/>
    </row>
    <row r="24" spans="1:16">
      <c r="M24" s="139"/>
      <c r="N24" s="139"/>
      <c r="O24" s="139"/>
      <c r="P24" s="139"/>
    </row>
    <row r="88" spans="2:2">
      <c r="B88" s="96"/>
    </row>
  </sheetData>
  <mergeCells count="7">
    <mergeCell ref="C7:C12"/>
    <mergeCell ref="D2:J2"/>
    <mergeCell ref="D3:J3"/>
    <mergeCell ref="M9:N9"/>
    <mergeCell ref="O9:P9"/>
    <mergeCell ref="F7:G7"/>
    <mergeCell ref="I7:J7"/>
  </mergeCells>
  <phoneticPr fontId="0" type="noConversion"/>
  <hyperlinks>
    <hyperlink ref="C4" location="Indice!A1" display="Indice!A1" xr:uid="{00000000-0004-0000-20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0">
    <pageSetUpPr autoPageBreaks="0"/>
  </sheetPr>
  <dimension ref="A1:K82"/>
  <sheetViews>
    <sheetView showGridLines="0" showRowColHeaders="0" showOutlineSymbols="0" topLeftCell="E2" zoomScaleNormal="100" workbookViewId="0">
      <selection activeCell="E4" sqref="E4"/>
    </sheetView>
  </sheetViews>
  <sheetFormatPr baseColWidth="10" defaultColWidth="14.85546875"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7" width="11.42578125" customWidth="1"/>
  </cols>
  <sheetData>
    <row r="1" spans="2:5" s="16" customFormat="1" ht="0.6" customHeight="1"/>
    <row r="2" spans="2:5" s="16" customFormat="1" ht="21" customHeight="1">
      <c r="D2" s="292"/>
      <c r="E2" s="95" t="s">
        <v>78</v>
      </c>
    </row>
    <row r="3" spans="2:5" s="16" customFormat="1" ht="15" customHeight="1">
      <c r="D3" s="293"/>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300" t="s">
        <v>289</v>
      </c>
      <c r="D7" s="39"/>
      <c r="E7" s="333"/>
    </row>
    <row r="8" spans="2:5" s="19" customFormat="1" ht="12.75" customHeight="1">
      <c r="B8" s="20"/>
      <c r="C8" s="301" t="s">
        <v>48</v>
      </c>
      <c r="D8" s="39"/>
      <c r="E8" s="333"/>
    </row>
    <row r="9" spans="2:5" s="19" customFormat="1" ht="12.75" customHeight="1">
      <c r="B9" s="20"/>
      <c r="C9" s="294"/>
      <c r="D9" s="39"/>
      <c r="E9" s="333"/>
    </row>
    <row r="10" spans="2:5" s="19" customFormat="1" ht="12.75" customHeight="1">
      <c r="B10" s="20"/>
      <c r="C10" s="43"/>
      <c r="D10" s="39"/>
      <c r="E10" s="333"/>
    </row>
    <row r="11" spans="2:5" s="19" customFormat="1" ht="12.75" customHeight="1">
      <c r="B11" s="20"/>
      <c r="C11" s="43"/>
      <c r="D11" s="39"/>
      <c r="E11" s="288"/>
    </row>
    <row r="12" spans="2:5" s="19" customFormat="1" ht="12.75" customHeight="1">
      <c r="B12" s="20"/>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1:11" s="19" customFormat="1" ht="12.75" customHeight="1">
      <c r="B17" s="20"/>
      <c r="C17" s="25"/>
      <c r="D17" s="39"/>
      <c r="E17" s="288"/>
    </row>
    <row r="18" spans="1:11" s="19" customFormat="1" ht="12.75" customHeight="1">
      <c r="B18" s="20"/>
      <c r="C18" s="25"/>
      <c r="D18" s="39"/>
      <c r="E18" s="288"/>
    </row>
    <row r="19" spans="1:11" s="19" customFormat="1" ht="12.75" customHeight="1">
      <c r="B19" s="20"/>
      <c r="C19" s="25"/>
      <c r="D19" s="39"/>
      <c r="E19" s="288"/>
    </row>
    <row r="20" spans="1:11" s="19" customFormat="1" ht="12.75" customHeight="1">
      <c r="B20" s="20"/>
      <c r="C20" s="25"/>
      <c r="D20" s="39"/>
      <c r="E20" s="288"/>
    </row>
    <row r="21" spans="1:11" s="19" customFormat="1" ht="12.75" customHeight="1">
      <c r="B21" s="20"/>
      <c r="C21" s="25"/>
      <c r="D21" s="39"/>
      <c r="E21" s="288"/>
    </row>
    <row r="22" spans="1:11">
      <c r="E22" s="334"/>
    </row>
    <row r="23" spans="1:11">
      <c r="E23" s="334"/>
    </row>
    <row r="24" spans="1:11">
      <c r="E24" s="334"/>
    </row>
    <row r="25" spans="1:11" s="168" customFormat="1">
      <c r="A25" s="16"/>
      <c r="B25" s="16"/>
      <c r="C25" s="16"/>
      <c r="D25" s="16"/>
      <c r="E25" s="16"/>
    </row>
    <row r="26" spans="1:11" s="168" customFormat="1">
      <c r="A26" s="16"/>
      <c r="B26" s="16"/>
      <c r="C26" s="16"/>
      <c r="D26" s="16"/>
      <c r="E26" s="16"/>
    </row>
    <row r="27" spans="1:11" s="168" customFormat="1">
      <c r="A27" s="16"/>
      <c r="B27" s="16"/>
      <c r="C27" s="16"/>
      <c r="D27" s="16"/>
      <c r="E27" s="302"/>
    </row>
    <row r="28" spans="1:11" s="168" customFormat="1" ht="24" customHeight="1">
      <c r="A28" s="16"/>
      <c r="B28" s="16"/>
      <c r="C28" s="16"/>
      <c r="D28" s="16"/>
      <c r="E28" s="302"/>
      <c r="F28" s="56"/>
      <c r="G28" s="56"/>
      <c r="H28" s="56"/>
      <c r="I28" s="56"/>
      <c r="J28" s="56"/>
      <c r="K28" s="56"/>
    </row>
    <row r="82" spans="2:2">
      <c r="B82" s="96"/>
    </row>
  </sheetData>
  <phoneticPr fontId="0" type="noConversion"/>
  <hyperlinks>
    <hyperlink ref="C4" location="Indice!A1" display="Indice!A1" xr:uid="{00000000-0004-0000-21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9">
    <pageSetUpPr autoPageBreaks="0"/>
  </sheetPr>
  <dimension ref="A1:F82"/>
  <sheetViews>
    <sheetView showGridLines="0" showRowColHeaders="0" showOutlineSymbols="0" topLeftCell="A2" workbookViewId="0">
      <selection activeCell="E4" sqref="E4"/>
    </sheetView>
  </sheetViews>
  <sheetFormatPr baseColWidth="10" defaultColWidth="14.85546875"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 min="7" max="8" width="11.42578125"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7" t="s">
        <v>200</v>
      </c>
      <c r="D7" s="39"/>
      <c r="E7" s="333"/>
    </row>
    <row r="8" spans="2:5" s="19" customFormat="1" ht="12.75" customHeight="1">
      <c r="B8" s="20"/>
      <c r="C8" s="757"/>
      <c r="D8" s="39"/>
      <c r="E8" s="333"/>
    </row>
    <row r="9" spans="2:5" s="19" customFormat="1" ht="12.75" customHeight="1">
      <c r="B9" s="20"/>
      <c r="C9" s="757" t="s">
        <v>281</v>
      </c>
      <c r="D9" s="39"/>
      <c r="E9" s="333"/>
    </row>
    <row r="10" spans="2:5" s="19" customFormat="1" ht="12.75" customHeight="1">
      <c r="B10" s="20"/>
      <c r="C10" s="757"/>
      <c r="D10" s="39"/>
      <c r="E10" s="333"/>
    </row>
    <row r="11" spans="2:5" s="19" customFormat="1" ht="12.75" customHeight="1">
      <c r="B11" s="20"/>
      <c r="C11" s="252"/>
      <c r="D11" s="39"/>
      <c r="E11" s="288"/>
    </row>
    <row r="12" spans="2:5" s="19" customFormat="1" ht="12.75" customHeight="1">
      <c r="B12" s="20"/>
      <c r="D12" s="39"/>
      <c r="E12" s="288"/>
    </row>
    <row r="13" spans="2:5" s="19" customFormat="1" ht="12.75" customHeight="1">
      <c r="B13" s="20"/>
      <c r="C13" s="25"/>
      <c r="D13" s="39"/>
      <c r="E13" s="288"/>
    </row>
    <row r="14" spans="2:5" s="19" customFormat="1" ht="12.75" customHeight="1">
      <c r="B14" s="20"/>
      <c r="C14" s="2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82" spans="2:2">
      <c r="B82" s="96"/>
    </row>
  </sheetData>
  <mergeCells count="2">
    <mergeCell ref="C7:C8"/>
    <mergeCell ref="C9:C10"/>
  </mergeCells>
  <hyperlinks>
    <hyperlink ref="C4" location="Indice!A1" display="Indice!A1" xr:uid="{00000000-0004-0000-22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1">
    <pageSetUpPr autoPageBreaks="0"/>
  </sheetPr>
  <dimension ref="A1:F82"/>
  <sheetViews>
    <sheetView showGridLines="0" showRowColHeaders="0" showOutlineSymbols="0" topLeftCell="A2" zoomScaleNormal="100" workbookViewId="0">
      <selection activeCell="E4" sqref="E4"/>
    </sheetView>
  </sheetViews>
  <sheetFormatPr baseColWidth="10" defaultRowHeight="12.75"/>
  <cols>
    <col min="1" max="1" width="0.140625" style="16" customWidth="1"/>
    <col min="2" max="2" width="2.7109375" style="16" customWidth="1"/>
    <col min="3" max="3" width="23.7109375" style="16" customWidth="1"/>
    <col min="4" max="4" width="1.28515625" style="16" customWidth="1"/>
    <col min="5" max="5" width="105.7109375" style="16" customWidth="1"/>
    <col min="6" max="6" width="11.42578125" style="42" customWidth="1"/>
  </cols>
  <sheetData>
    <row r="1" spans="2:5" s="16" customFormat="1" ht="0.6" customHeight="1"/>
    <row r="2" spans="2:5" s="16" customFormat="1" ht="21" customHeight="1">
      <c r="E2" s="95" t="s">
        <v>78</v>
      </c>
    </row>
    <row r="3" spans="2:5" s="16" customFormat="1" ht="15" customHeight="1">
      <c r="E3" s="18" t="s">
        <v>339</v>
      </c>
    </row>
    <row r="4" spans="2:5" s="19" customFormat="1" ht="19.899999999999999" customHeight="1">
      <c r="B4" s="20"/>
      <c r="C4" s="21" t="str">
        <f>Indice!C4</f>
        <v>Mercados eléctricos</v>
      </c>
    </row>
    <row r="5" spans="2:5" s="19" customFormat="1" ht="12.6" customHeight="1">
      <c r="B5" s="20"/>
      <c r="C5" s="22"/>
    </row>
    <row r="6" spans="2:5" s="19" customFormat="1" ht="13.15" customHeight="1">
      <c r="B6" s="20"/>
      <c r="C6" s="25"/>
      <c r="D6" s="39"/>
      <c r="E6" s="39"/>
    </row>
    <row r="7" spans="2:5" s="19" customFormat="1" ht="12.75" customHeight="1">
      <c r="B7" s="20"/>
      <c r="C7" s="757" t="s">
        <v>120</v>
      </c>
      <c r="D7" s="39"/>
      <c r="E7" s="333"/>
    </row>
    <row r="8" spans="2:5" s="19" customFormat="1" ht="12.75" customHeight="1">
      <c r="B8" s="20"/>
      <c r="C8" s="757"/>
      <c r="D8" s="39"/>
      <c r="E8" s="333"/>
    </row>
    <row r="9" spans="2:5" s="19" customFormat="1" ht="12.75" customHeight="1">
      <c r="B9" s="20"/>
      <c r="C9" s="757" t="s">
        <v>281</v>
      </c>
      <c r="D9" s="39"/>
      <c r="E9" s="333"/>
    </row>
    <row r="10" spans="2:5" s="19" customFormat="1" ht="12.75" customHeight="1">
      <c r="B10" s="20"/>
      <c r="C10" s="757"/>
      <c r="D10" s="39"/>
      <c r="E10" s="333"/>
    </row>
    <row r="11" spans="2:5" s="19" customFormat="1" ht="12.75" customHeight="1">
      <c r="B11" s="20"/>
      <c r="C11" s="41"/>
      <c r="D11" s="39"/>
      <c r="E11" s="288"/>
    </row>
    <row r="12" spans="2:5" s="19" customFormat="1" ht="12.75" customHeight="1">
      <c r="B12" s="20"/>
      <c r="C12" s="105"/>
      <c r="D12" s="39"/>
      <c r="E12" s="288"/>
    </row>
    <row r="13" spans="2:5" s="19" customFormat="1" ht="12.75" customHeight="1">
      <c r="B13" s="20"/>
      <c r="C13" s="105"/>
      <c r="D13" s="39"/>
      <c r="E13" s="288"/>
    </row>
    <row r="14" spans="2:5" s="19" customFormat="1" ht="12.75" customHeight="1">
      <c r="B14" s="20"/>
      <c r="C14" s="105"/>
      <c r="D14" s="39"/>
      <c r="E14" s="288"/>
    </row>
    <row r="15" spans="2:5" s="19" customFormat="1" ht="12.75" customHeight="1">
      <c r="B15" s="20"/>
      <c r="C15" s="25"/>
      <c r="D15" s="39"/>
      <c r="E15" s="288"/>
    </row>
    <row r="16" spans="2:5" s="19" customFormat="1" ht="12.75" customHeight="1">
      <c r="B16" s="20"/>
      <c r="C16" s="25"/>
      <c r="D16" s="39"/>
      <c r="E16" s="288"/>
    </row>
    <row r="17" spans="2:5" s="19" customFormat="1" ht="12.75" customHeight="1">
      <c r="B17" s="20"/>
      <c r="C17" s="25"/>
      <c r="D17" s="39"/>
      <c r="E17" s="288"/>
    </row>
    <row r="18" spans="2:5" s="19" customFormat="1" ht="12.75" customHeight="1">
      <c r="B18" s="20"/>
      <c r="C18" s="25"/>
      <c r="D18" s="39"/>
      <c r="E18" s="288"/>
    </row>
    <row r="19" spans="2:5" s="19" customFormat="1" ht="12.75" customHeight="1">
      <c r="B19" s="20"/>
      <c r="C19" s="25"/>
      <c r="D19" s="39"/>
      <c r="E19" s="288"/>
    </row>
    <row r="20" spans="2:5" s="19" customFormat="1" ht="12.75" customHeight="1">
      <c r="B20" s="20"/>
      <c r="C20" s="25"/>
      <c r="D20" s="39"/>
      <c r="E20" s="288"/>
    </row>
    <row r="21" spans="2:5" s="19" customFormat="1" ht="12.75" customHeight="1">
      <c r="B21" s="20"/>
      <c r="C21" s="25"/>
      <c r="D21" s="39"/>
      <c r="E21" s="288"/>
    </row>
    <row r="22" spans="2:5">
      <c r="E22" s="334"/>
    </row>
    <row r="23" spans="2:5">
      <c r="E23" s="334"/>
    </row>
    <row r="24" spans="2:5">
      <c r="E24" s="334"/>
    </row>
    <row r="82" spans="2:2">
      <c r="B82" s="96"/>
    </row>
  </sheetData>
  <mergeCells count="2">
    <mergeCell ref="C7:C8"/>
    <mergeCell ref="C9:C10"/>
  </mergeCells>
  <phoneticPr fontId="0" type="noConversion"/>
  <hyperlinks>
    <hyperlink ref="C4" location="Indice!A1" display="Indice!A1" xr:uid="{00000000-0004-0000-2300-000000000000}"/>
  </hyperlinks>
  <printOptions horizontalCentered="1" verticalCentered="1"/>
  <pageMargins left="0.78740157480314965" right="0.78740157480314965" top="0.78740157480314965" bottom="0.98425196850393704" header="0" footer="0"/>
  <pageSetup paperSize="9" orientation="landscape"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
  <dimension ref="B1:E24"/>
  <sheetViews>
    <sheetView showGridLines="0" showRowColHeaders="0" topLeftCell="A2" workbookViewId="0">
      <selection activeCell="E4" sqref="E4"/>
    </sheetView>
  </sheetViews>
  <sheetFormatPr baseColWidth="10" defaultRowHeight="12.75"/>
  <cols>
    <col min="1" max="1" width="0.140625" customWidth="1"/>
    <col min="2" max="2" width="2.7109375" customWidth="1"/>
    <col min="3" max="3" width="23.7109375" customWidth="1"/>
    <col min="4" max="4" width="1.28515625" customWidth="1"/>
    <col min="5" max="5" width="105.7109375" customWidth="1"/>
  </cols>
  <sheetData>
    <row r="1" spans="2:5" ht="0.6" customHeight="1">
      <c r="C1" s="16"/>
      <c r="D1" s="16"/>
    </row>
    <row r="2" spans="2:5" ht="21" customHeight="1">
      <c r="C2" s="16"/>
      <c r="D2" s="16"/>
      <c r="E2" s="95" t="s">
        <v>78</v>
      </c>
    </row>
    <row r="3" spans="2:5" ht="15" customHeight="1">
      <c r="B3" s="21"/>
      <c r="C3" s="21"/>
      <c r="D3" s="19"/>
      <c r="E3" s="18" t="s">
        <v>339</v>
      </c>
    </row>
    <row r="4" spans="2:5" ht="19.899999999999999" customHeight="1">
      <c r="B4" s="21"/>
      <c r="C4" s="21" t="str">
        <f>Indice!C4</f>
        <v>Mercados eléctricos</v>
      </c>
      <c r="D4" s="19"/>
      <c r="E4" s="19"/>
    </row>
    <row r="5" spans="2:5" ht="12.6" customHeight="1">
      <c r="B5" s="755"/>
      <c r="C5" s="251"/>
      <c r="D5" s="39" t="s">
        <v>35</v>
      </c>
      <c r="E5" s="39" t="s">
        <v>35</v>
      </c>
    </row>
    <row r="6" spans="2:5" s="168" customFormat="1" ht="13.15" customHeight="1">
      <c r="B6" s="755"/>
      <c r="C6" s="251"/>
      <c r="D6" s="39" t="s">
        <v>35</v>
      </c>
      <c r="E6" s="40" t="s">
        <v>35</v>
      </c>
    </row>
    <row r="7" spans="2:5" ht="12.6" customHeight="1">
      <c r="B7" s="755"/>
      <c r="C7" s="755" t="s">
        <v>287</v>
      </c>
      <c r="D7" s="39" t="s">
        <v>35</v>
      </c>
      <c r="E7" s="333" t="s">
        <v>35</v>
      </c>
    </row>
    <row r="8" spans="2:5" ht="12.6" customHeight="1">
      <c r="B8" s="755"/>
      <c r="C8" s="755"/>
      <c r="D8" s="39" t="s">
        <v>35</v>
      </c>
      <c r="E8" s="333" t="s">
        <v>35</v>
      </c>
    </row>
    <row r="9" spans="2:5" ht="12.6" customHeight="1">
      <c r="B9" s="755"/>
      <c r="C9" s="755" t="s">
        <v>288</v>
      </c>
      <c r="D9" s="39" t="s">
        <v>35</v>
      </c>
      <c r="E9" s="333" t="s">
        <v>35</v>
      </c>
    </row>
    <row r="10" spans="2:5" ht="12.6" customHeight="1">
      <c r="B10" s="755"/>
      <c r="C10" s="755"/>
      <c r="D10" s="39" t="s">
        <v>35</v>
      </c>
      <c r="E10" s="288" t="s">
        <v>35</v>
      </c>
    </row>
    <row r="11" spans="2:5" ht="12.6" customHeight="1">
      <c r="C11" s="251"/>
      <c r="D11" s="39" t="s">
        <v>35</v>
      </c>
      <c r="E11" s="288" t="s">
        <v>35</v>
      </c>
    </row>
    <row r="12" spans="2:5" ht="12.6" customHeight="1">
      <c r="C12" s="251"/>
      <c r="D12" s="39" t="s">
        <v>35</v>
      </c>
      <c r="E12" s="288" t="s">
        <v>35</v>
      </c>
    </row>
    <row r="13" spans="2:5" ht="12.6" customHeight="1">
      <c r="C13" s="25" t="s">
        <v>35</v>
      </c>
      <c r="D13" s="39" t="s">
        <v>35</v>
      </c>
      <c r="E13" s="288" t="s">
        <v>35</v>
      </c>
    </row>
    <row r="14" spans="2:5" ht="12.6" customHeight="1">
      <c r="C14" s="25" t="s">
        <v>35</v>
      </c>
      <c r="D14" s="39" t="s">
        <v>35</v>
      </c>
      <c r="E14" s="288" t="s">
        <v>35</v>
      </c>
    </row>
    <row r="15" spans="2:5" ht="12.6" customHeight="1">
      <c r="C15" s="25" t="s">
        <v>35</v>
      </c>
      <c r="D15" s="39" t="s">
        <v>35</v>
      </c>
      <c r="E15" s="288" t="s">
        <v>35</v>
      </c>
    </row>
    <row r="16" spans="2:5" ht="12.6" customHeight="1">
      <c r="C16" s="25" t="s">
        <v>35</v>
      </c>
      <c r="D16" s="39" t="s">
        <v>35</v>
      </c>
      <c r="E16" s="288" t="s">
        <v>35</v>
      </c>
    </row>
    <row r="17" spans="3:5" ht="12.6" customHeight="1">
      <c r="C17" s="25" t="s">
        <v>35</v>
      </c>
      <c r="D17" s="39" t="s">
        <v>35</v>
      </c>
      <c r="E17" s="288" t="s">
        <v>35</v>
      </c>
    </row>
    <row r="18" spans="3:5" ht="12.6" customHeight="1">
      <c r="C18" s="25" t="s">
        <v>35</v>
      </c>
      <c r="D18" s="39" t="s">
        <v>35</v>
      </c>
      <c r="E18" s="288" t="s">
        <v>35</v>
      </c>
    </row>
    <row r="19" spans="3:5" ht="12.6" customHeight="1">
      <c r="C19" s="25" t="s">
        <v>35</v>
      </c>
      <c r="D19" s="39" t="s">
        <v>35</v>
      </c>
      <c r="E19" s="288" t="s">
        <v>35</v>
      </c>
    </row>
    <row r="20" spans="3:5" ht="12.6" customHeight="1">
      <c r="C20" s="25" t="s">
        <v>35</v>
      </c>
      <c r="D20" s="39" t="s">
        <v>35</v>
      </c>
      <c r="E20" s="288" t="s">
        <v>35</v>
      </c>
    </row>
    <row r="21" spans="3:5" ht="12.6" customHeight="1">
      <c r="C21" s="16" t="s">
        <v>35</v>
      </c>
      <c r="D21" s="16" t="s">
        <v>35</v>
      </c>
      <c r="E21" s="334" t="s">
        <v>35</v>
      </c>
    </row>
    <row r="22" spans="3:5" ht="12.6" customHeight="1">
      <c r="C22" s="16" t="s">
        <v>35</v>
      </c>
      <c r="D22" s="16" t="s">
        <v>35</v>
      </c>
      <c r="E22" s="334" t="s">
        <v>35</v>
      </c>
    </row>
    <row r="23" spans="3:5" ht="12.6" customHeight="1">
      <c r="E23" s="335"/>
    </row>
    <row r="24" spans="3:5" ht="12.6" customHeight="1">
      <c r="E24" s="335"/>
    </row>
  </sheetData>
  <mergeCells count="3">
    <mergeCell ref="B5:B10"/>
    <mergeCell ref="C7:C8"/>
    <mergeCell ref="C9:C10"/>
  </mergeCells>
  <hyperlinks>
    <hyperlink ref="C4" location="Indice!A1" display="Indice!A1" xr:uid="{00000000-0004-0000-24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pageSetUpPr autoPageBreaks="0"/>
  </sheetPr>
  <dimension ref="A1:W143"/>
  <sheetViews>
    <sheetView showGridLines="0" showRowColHeaders="0" showOutlineSymbols="0" zoomScaleNormal="100" workbookViewId="0">
      <selection activeCell="N107" sqref="N107"/>
    </sheetView>
  </sheetViews>
  <sheetFormatPr baseColWidth="10" defaultColWidth="11.42578125" defaultRowHeight="11.25"/>
  <cols>
    <col min="1" max="1" width="0.140625" style="2" customWidth="1"/>
    <col min="2" max="2" width="2.7109375" style="2" customWidth="1"/>
    <col min="3" max="3" width="24.140625" style="156" customWidth="1"/>
    <col min="4" max="4" width="9.7109375" style="38" customWidth="1"/>
    <col min="5" max="5" width="11.140625" style="2" customWidth="1"/>
    <col min="6" max="7" width="9.7109375" style="2" customWidth="1"/>
    <col min="8" max="9" width="8.7109375" style="2" customWidth="1"/>
    <col min="10" max="10" width="9.7109375" style="2" customWidth="1"/>
    <col min="11" max="15" width="8.7109375" style="2" customWidth="1"/>
    <col min="16" max="16" width="1" style="2" customWidth="1"/>
    <col min="17" max="17" width="9.5703125" style="2" bestFit="1" customWidth="1"/>
    <col min="18" max="18" width="7.42578125" style="2" customWidth="1"/>
    <col min="19" max="16384" width="11.42578125" style="2"/>
  </cols>
  <sheetData>
    <row r="1" spans="1:18" s="27" customFormat="1" ht="21.75" customHeight="1">
      <c r="F1" s="28"/>
      <c r="G1" s="18"/>
      <c r="M1" s="95" t="s">
        <v>78</v>
      </c>
    </row>
    <row r="2" spans="1:18" s="27" customFormat="1" ht="15" customHeight="1">
      <c r="F2" s="28"/>
      <c r="G2" s="18"/>
      <c r="M2" s="18" t="s">
        <v>339</v>
      </c>
    </row>
    <row r="3" spans="1:18" s="27" customFormat="1" ht="19.899999999999999" customHeight="1">
      <c r="C3" s="21" t="str">
        <f>Indice!C4</f>
        <v>Mercados eléctricos</v>
      </c>
      <c r="D3" s="22"/>
    </row>
    <row r="4" spans="1:18">
      <c r="D4" s="187"/>
      <c r="E4" s="187"/>
      <c r="F4" s="187"/>
      <c r="G4" s="187"/>
      <c r="H4" s="187"/>
      <c r="I4" s="187"/>
      <c r="J4" s="187"/>
      <c r="K4" s="187"/>
      <c r="L4" s="187"/>
      <c r="M4" s="187"/>
      <c r="N4" s="187"/>
      <c r="O4" s="187"/>
      <c r="P4" s="187"/>
      <c r="Q4" s="187"/>
    </row>
    <row r="5" spans="1:18" ht="20.25" customHeight="1">
      <c r="C5" s="43" t="s">
        <v>207</v>
      </c>
      <c r="D5" s="221"/>
      <c r="E5" s="221"/>
      <c r="F5" s="221"/>
      <c r="G5" s="155"/>
      <c r="H5" s="155"/>
      <c r="I5" s="155"/>
      <c r="J5" s="155"/>
      <c r="K5" s="155"/>
      <c r="L5" s="155"/>
      <c r="M5" s="155"/>
      <c r="N5" s="155"/>
      <c r="O5" s="155"/>
      <c r="P5" s="155"/>
      <c r="Q5" s="155"/>
    </row>
    <row r="6" spans="1:18" ht="12.75" customHeight="1">
      <c r="C6" s="222"/>
      <c r="D6" s="223" t="s">
        <v>39</v>
      </c>
      <c r="E6" s="223" t="s">
        <v>40</v>
      </c>
      <c r="F6" s="223" t="s">
        <v>41</v>
      </c>
      <c r="G6" s="223" t="s">
        <v>42</v>
      </c>
      <c r="H6" s="223" t="s">
        <v>41</v>
      </c>
      <c r="I6" s="223" t="s">
        <v>43</v>
      </c>
      <c r="J6" s="223" t="s">
        <v>43</v>
      </c>
      <c r="K6" s="223" t="s">
        <v>42</v>
      </c>
      <c r="L6" s="223" t="s">
        <v>44</v>
      </c>
      <c r="M6" s="223" t="s">
        <v>45</v>
      </c>
      <c r="N6" s="223" t="s">
        <v>46</v>
      </c>
      <c r="O6" s="223" t="s">
        <v>47</v>
      </c>
      <c r="P6" s="224"/>
      <c r="Q6" s="83" t="s">
        <v>36</v>
      </c>
    </row>
    <row r="7" spans="1:18" s="194" customFormat="1" ht="11.25" customHeight="1">
      <c r="A7" s="29"/>
      <c r="B7" s="29"/>
      <c r="C7" s="416"/>
      <c r="D7" s="417" t="s">
        <v>14</v>
      </c>
      <c r="E7" s="417" t="s">
        <v>15</v>
      </c>
      <c r="F7" s="417" t="s">
        <v>16</v>
      </c>
      <c r="G7" s="417" t="s">
        <v>17</v>
      </c>
      <c r="H7" s="417" t="s">
        <v>18</v>
      </c>
      <c r="I7" s="417" t="s">
        <v>19</v>
      </c>
      <c r="J7" s="417" t="s">
        <v>20</v>
      </c>
      <c r="K7" s="417" t="s">
        <v>21</v>
      </c>
      <c r="L7" s="417" t="s">
        <v>22</v>
      </c>
      <c r="M7" s="417" t="s">
        <v>23</v>
      </c>
      <c r="N7" s="417" t="s">
        <v>24</v>
      </c>
      <c r="O7" s="417" t="s">
        <v>25</v>
      </c>
      <c r="P7" s="417"/>
      <c r="Q7" s="417">
        <v>2019</v>
      </c>
    </row>
    <row r="8" spans="1:18" s="194" customFormat="1" ht="11.25" customHeight="1">
      <c r="A8" s="29"/>
      <c r="B8" s="29"/>
      <c r="C8" s="418" t="s">
        <v>85</v>
      </c>
      <c r="D8" s="419"/>
      <c r="E8" s="419"/>
      <c r="F8" s="419"/>
      <c r="G8" s="419"/>
      <c r="H8" s="419"/>
      <c r="I8" s="419"/>
      <c r="J8" s="419"/>
      <c r="K8" s="419"/>
      <c r="L8" s="419"/>
      <c r="M8" s="419"/>
      <c r="N8" s="419"/>
      <c r="O8" s="419"/>
      <c r="P8" s="419"/>
      <c r="Q8" s="419"/>
    </row>
    <row r="9" spans="1:18" ht="11.25" customHeight="1">
      <c r="A9" s="3"/>
      <c r="B9" s="3"/>
      <c r="C9" s="420" t="s">
        <v>38</v>
      </c>
      <c r="D9" s="419">
        <f>D35+D38</f>
        <v>42.04</v>
      </c>
      <c r="E9" s="419">
        <f t="shared" ref="E9:O9" si="0">E35+E38</f>
        <v>36.51</v>
      </c>
      <c r="F9" s="419">
        <f t="shared" si="0"/>
        <v>28.27</v>
      </c>
      <c r="G9" s="419">
        <f t="shared" si="0"/>
        <v>17.79</v>
      </c>
      <c r="H9" s="419">
        <f t="shared" si="0"/>
        <v>21.689999999999998</v>
      </c>
      <c r="I9" s="419">
        <f t="shared" si="0"/>
        <v>30.979999999999997</v>
      </c>
      <c r="J9" s="419">
        <f t="shared" si="0"/>
        <v>35.190000000000005</v>
      </c>
      <c r="K9" s="419">
        <f t="shared" si="0"/>
        <v>36.74</v>
      </c>
      <c r="L9" s="419">
        <f t="shared" si="0"/>
        <v>42.72</v>
      </c>
      <c r="M9" s="419">
        <f t="shared" si="0"/>
        <v>37.450000000000003</v>
      </c>
      <c r="N9" s="419">
        <f t="shared" si="0"/>
        <v>42.879999999999995</v>
      </c>
      <c r="O9" s="419">
        <f t="shared" si="0"/>
        <v>43.5</v>
      </c>
      <c r="P9" s="419">
        <f t="shared" ref="P9" si="1">P35+P38</f>
        <v>0</v>
      </c>
      <c r="Q9" s="419">
        <f>Q35+Q38</f>
        <v>35.19</v>
      </c>
      <c r="R9" s="194"/>
    </row>
    <row r="10" spans="1:18" ht="11.25" customHeight="1">
      <c r="A10" s="3"/>
      <c r="B10" s="3"/>
      <c r="C10" s="420" t="s">
        <v>121</v>
      </c>
      <c r="D10" s="419">
        <f>SUM(D18:D28)</f>
        <v>1.7799999999999998</v>
      </c>
      <c r="E10" s="419">
        <f t="shared" ref="E10:O10" si="2">SUM(E18:E28)</f>
        <v>1.8800000000000001</v>
      </c>
      <c r="F10" s="419">
        <f t="shared" si="2"/>
        <v>2.5500000000000003</v>
      </c>
      <c r="G10" s="419">
        <f t="shared" si="2"/>
        <v>5.0500000000000007</v>
      </c>
      <c r="H10" s="419">
        <f t="shared" si="2"/>
        <v>3.3600000000000003</v>
      </c>
      <c r="I10" s="419">
        <f t="shared" si="2"/>
        <v>2.2400000000000002</v>
      </c>
      <c r="J10" s="419">
        <f t="shared" si="2"/>
        <v>1.5999999999999999</v>
      </c>
      <c r="K10" s="419">
        <f t="shared" si="2"/>
        <v>2.1799999999999997</v>
      </c>
      <c r="L10" s="419">
        <f t="shared" si="2"/>
        <v>2.3600000000000003</v>
      </c>
      <c r="M10" s="419">
        <f t="shared" si="2"/>
        <v>2.9499999999999997</v>
      </c>
      <c r="N10" s="419">
        <f t="shared" si="2"/>
        <v>2.8800000000000003</v>
      </c>
      <c r="O10" s="419">
        <f t="shared" si="2"/>
        <v>2.6</v>
      </c>
      <c r="P10" s="419">
        <f t="shared" ref="P10" si="3">SUM(P18:P28)</f>
        <v>0</v>
      </c>
      <c r="Q10" s="419">
        <f>SUM(Q18:Q28)</f>
        <v>2.54</v>
      </c>
      <c r="R10" s="194"/>
    </row>
    <row r="11" spans="1:18" ht="11.25" customHeight="1">
      <c r="A11" s="3"/>
      <c r="B11" s="3"/>
      <c r="C11" s="420" t="s">
        <v>123</v>
      </c>
      <c r="D11" s="419">
        <f>D46</f>
        <v>3.11</v>
      </c>
      <c r="E11" s="419">
        <f t="shared" ref="E11:O11" si="4">E46</f>
        <v>2.98</v>
      </c>
      <c r="F11" s="419">
        <f t="shared" si="4"/>
        <v>2.39</v>
      </c>
      <c r="G11" s="419">
        <f t="shared" si="4"/>
        <v>2.42</v>
      </c>
      <c r="H11" s="419">
        <f t="shared" si="4"/>
        <v>2.25</v>
      </c>
      <c r="I11" s="419">
        <f t="shared" si="4"/>
        <v>2.76</v>
      </c>
      <c r="J11" s="419">
        <f t="shared" si="4"/>
        <v>3.23</v>
      </c>
      <c r="K11" s="419">
        <f t="shared" si="4"/>
        <v>2.12</v>
      </c>
      <c r="L11" s="419">
        <f t="shared" si="4"/>
        <v>2.37</v>
      </c>
      <c r="M11" s="419">
        <f t="shared" si="4"/>
        <v>2.27</v>
      </c>
      <c r="N11" s="419">
        <f t="shared" si="4"/>
        <v>2.37</v>
      </c>
      <c r="O11" s="419">
        <f t="shared" si="4"/>
        <v>3.1</v>
      </c>
      <c r="P11" s="419">
        <f t="shared" ref="P11:Q11" si="5">P46</f>
        <v>0</v>
      </c>
      <c r="Q11" s="419">
        <f t="shared" si="5"/>
        <v>2.63</v>
      </c>
      <c r="R11" s="194"/>
    </row>
    <row r="12" spans="1:18" ht="11.25" customHeight="1">
      <c r="A12" s="3"/>
      <c r="B12" s="3"/>
      <c r="C12" s="420" t="s">
        <v>219</v>
      </c>
      <c r="D12" s="419">
        <f>D47</f>
        <v>0.03</v>
      </c>
      <c r="E12" s="419">
        <f t="shared" ref="E12:O12" si="6">E47</f>
        <v>0.03</v>
      </c>
      <c r="F12" s="419">
        <f t="shared" si="6"/>
        <v>0.03</v>
      </c>
      <c r="G12" s="419">
        <f t="shared" si="6"/>
        <v>0.04</v>
      </c>
      <c r="H12" s="419">
        <f t="shared" si="6"/>
        <v>0.04</v>
      </c>
      <c r="I12" s="419">
        <f t="shared" si="6"/>
        <v>0.04</v>
      </c>
      <c r="J12" s="419">
        <f t="shared" si="6"/>
        <v>0</v>
      </c>
      <c r="K12" s="419">
        <f t="shared" si="6"/>
        <v>0</v>
      </c>
      <c r="L12" s="419">
        <f t="shared" si="6"/>
        <v>0</v>
      </c>
      <c r="M12" s="419">
        <f t="shared" si="6"/>
        <v>0</v>
      </c>
      <c r="N12" s="419">
        <f t="shared" si="6"/>
        <v>0</v>
      </c>
      <c r="O12" s="419">
        <f t="shared" si="6"/>
        <v>0</v>
      </c>
      <c r="P12" s="419">
        <f t="shared" ref="P12:Q12" si="7">P47</f>
        <v>0</v>
      </c>
      <c r="Q12" s="419">
        <f t="shared" si="7"/>
        <v>0.02</v>
      </c>
      <c r="R12" s="194"/>
    </row>
    <row r="13" spans="1:18" ht="15" customHeight="1">
      <c r="A13" s="3"/>
      <c r="B13" s="3"/>
      <c r="C13" s="421" t="s">
        <v>311</v>
      </c>
      <c r="D13" s="422">
        <f>+$Q9+$Q10+$Q11+$Q12</f>
        <v>40.380000000000003</v>
      </c>
      <c r="E13" s="422">
        <f t="shared" ref="E13:O13" si="8">+$Q9+$Q10+$Q11+$Q12</f>
        <v>40.380000000000003</v>
      </c>
      <c r="F13" s="422">
        <f t="shared" si="8"/>
        <v>40.380000000000003</v>
      </c>
      <c r="G13" s="422">
        <f t="shared" si="8"/>
        <v>40.380000000000003</v>
      </c>
      <c r="H13" s="422">
        <f t="shared" si="8"/>
        <v>40.380000000000003</v>
      </c>
      <c r="I13" s="422">
        <f t="shared" si="8"/>
        <v>40.380000000000003</v>
      </c>
      <c r="J13" s="422">
        <f t="shared" si="8"/>
        <v>40.380000000000003</v>
      </c>
      <c r="K13" s="422">
        <f t="shared" si="8"/>
        <v>40.380000000000003</v>
      </c>
      <c r="L13" s="422">
        <f t="shared" si="8"/>
        <v>40.380000000000003</v>
      </c>
      <c r="M13" s="422">
        <f t="shared" si="8"/>
        <v>40.380000000000003</v>
      </c>
      <c r="N13" s="422">
        <f t="shared" si="8"/>
        <v>40.380000000000003</v>
      </c>
      <c r="O13" s="422">
        <f t="shared" si="8"/>
        <v>40.380000000000003</v>
      </c>
      <c r="P13" s="422">
        <f t="shared" ref="P13" si="9">+$Q9+$Q10+$Q11+$Q12</f>
        <v>40.380000000000003</v>
      </c>
      <c r="Q13" s="422">
        <f t="shared" ref="Q13" si="10">+$Q9+$Q10+$Q11+$Q12</f>
        <v>40.380000000000003</v>
      </c>
      <c r="R13" s="227"/>
    </row>
    <row r="14" spans="1:18" ht="11.25" customHeight="1">
      <c r="A14" s="3"/>
      <c r="B14" s="3"/>
      <c r="C14" s="423" t="s">
        <v>220</v>
      </c>
      <c r="D14" s="424">
        <f>D51/1000</f>
        <v>22600.097040000001</v>
      </c>
      <c r="E14" s="424">
        <f t="shared" ref="E14:O14" si="11">E51/1000</f>
        <v>19846.700657000001</v>
      </c>
      <c r="F14" s="424">
        <f t="shared" si="11"/>
        <v>19787.240723000003</v>
      </c>
      <c r="G14" s="424">
        <f t="shared" si="11"/>
        <v>16146.928615000001</v>
      </c>
      <c r="H14" s="424">
        <f t="shared" si="11"/>
        <v>17320.160284000001</v>
      </c>
      <c r="I14" s="424">
        <f t="shared" si="11"/>
        <v>18287.515454999997</v>
      </c>
      <c r="J14" s="424">
        <f t="shared" si="11"/>
        <v>21895.511888999998</v>
      </c>
      <c r="K14" s="424">
        <f t="shared" si="11"/>
        <v>20673.256239999999</v>
      </c>
      <c r="L14" s="424">
        <f t="shared" si="11"/>
        <v>19351.95507</v>
      </c>
      <c r="M14" s="424">
        <f t="shared" si="11"/>
        <v>19552.31998</v>
      </c>
      <c r="N14" s="424">
        <f t="shared" si="11"/>
        <v>19622.212094999999</v>
      </c>
      <c r="O14" s="424">
        <f t="shared" si="11"/>
        <v>20976.230749999999</v>
      </c>
      <c r="P14" s="424">
        <f t="shared" ref="P14:Q14" si="12">P51/1000</f>
        <v>0</v>
      </c>
      <c r="Q14" s="424">
        <f t="shared" si="12"/>
        <v>236060.12879799999</v>
      </c>
    </row>
    <row r="15" spans="1:18" ht="11.25" customHeight="1">
      <c r="D15" s="106"/>
      <c r="E15" s="106"/>
      <c r="F15" s="106"/>
      <c r="G15" s="106"/>
      <c r="H15" s="106"/>
      <c r="I15" s="106"/>
      <c r="J15" s="106"/>
      <c r="K15" s="106"/>
      <c r="L15" s="106"/>
      <c r="M15" s="106"/>
      <c r="N15" s="106"/>
      <c r="O15" s="106"/>
      <c r="P15" s="106"/>
      <c r="Q15" s="106"/>
    </row>
    <row r="16" spans="1:18" ht="20.25" customHeight="1">
      <c r="C16" s="43" t="s">
        <v>132</v>
      </c>
      <c r="D16" s="221"/>
      <c r="E16" s="221"/>
      <c r="F16" s="221"/>
      <c r="G16" s="155"/>
      <c r="H16" s="155"/>
      <c r="I16" s="155"/>
      <c r="J16" s="155"/>
      <c r="K16" s="155"/>
      <c r="L16" s="155"/>
      <c r="M16" s="155"/>
      <c r="N16" s="155"/>
      <c r="O16" s="155"/>
      <c r="P16" s="155"/>
      <c r="Q16" s="203"/>
      <c r="R16" s="168"/>
    </row>
    <row r="17" spans="1:19" ht="11.25" customHeight="1">
      <c r="A17" s="3"/>
      <c r="B17" s="3"/>
      <c r="C17" s="357"/>
      <c r="D17" s="425" t="s">
        <v>14</v>
      </c>
      <c r="E17" s="425" t="s">
        <v>15</v>
      </c>
      <c r="F17" s="425" t="s">
        <v>16</v>
      </c>
      <c r="G17" s="425" t="s">
        <v>17</v>
      </c>
      <c r="H17" s="425" t="s">
        <v>18</v>
      </c>
      <c r="I17" s="425" t="s">
        <v>19</v>
      </c>
      <c r="J17" s="425" t="s">
        <v>20</v>
      </c>
      <c r="K17" s="425" t="s">
        <v>21</v>
      </c>
      <c r="L17" s="425" t="s">
        <v>22</v>
      </c>
      <c r="M17" s="425" t="s">
        <v>23</v>
      </c>
      <c r="N17" s="425" t="s">
        <v>24</v>
      </c>
      <c r="O17" s="425" t="s">
        <v>25</v>
      </c>
      <c r="P17" s="425"/>
      <c r="Q17" s="425">
        <v>2019</v>
      </c>
      <c r="R17" s="358">
        <v>2018</v>
      </c>
    </row>
    <row r="18" spans="1:19" ht="11.25" customHeight="1">
      <c r="A18" s="3"/>
      <c r="B18" s="3"/>
      <c r="C18" s="420" t="s">
        <v>175</v>
      </c>
      <c r="D18" s="426">
        <f>D36</f>
        <v>1.32</v>
      </c>
      <c r="E18" s="426">
        <f t="shared" ref="E18:O18" si="13">E36</f>
        <v>1.44</v>
      </c>
      <c r="F18" s="426">
        <f t="shared" si="13"/>
        <v>2.0299999999999998</v>
      </c>
      <c r="G18" s="426">
        <f t="shared" si="13"/>
        <v>4.54</v>
      </c>
      <c r="H18" s="426">
        <f t="shared" si="13"/>
        <v>2.96</v>
      </c>
      <c r="I18" s="426">
        <f t="shared" si="13"/>
        <v>1.68</v>
      </c>
      <c r="J18" s="426">
        <f t="shared" si="13"/>
        <v>1.07</v>
      </c>
      <c r="K18" s="426">
        <f t="shared" si="13"/>
        <v>1.29</v>
      </c>
      <c r="L18" s="426">
        <f t="shared" si="13"/>
        <v>1.05</v>
      </c>
      <c r="M18" s="426">
        <f t="shared" si="13"/>
        <v>1.76</v>
      </c>
      <c r="N18" s="426">
        <f t="shared" si="13"/>
        <v>1.7</v>
      </c>
      <c r="O18" s="426">
        <f t="shared" si="13"/>
        <v>1.52</v>
      </c>
      <c r="P18" s="426">
        <f t="shared" ref="P18:Q18" si="14">P36</f>
        <v>0</v>
      </c>
      <c r="Q18" s="643">
        <f t="shared" si="14"/>
        <v>1.79</v>
      </c>
      <c r="R18" s="429">
        <f>Q57</f>
        <v>0.96</v>
      </c>
      <c r="S18" s="282"/>
    </row>
    <row r="19" spans="1:19" ht="11.25" customHeight="1">
      <c r="A19" s="3"/>
      <c r="B19" s="3"/>
      <c r="C19" s="420" t="s">
        <v>218</v>
      </c>
      <c r="D19" s="426">
        <f>D37</f>
        <v>0.18</v>
      </c>
      <c r="E19" s="426">
        <f t="shared" ref="E19:O19" si="15">E37</f>
        <v>7.0000000000000007E-2</v>
      </c>
      <c r="F19" s="426">
        <f t="shared" si="15"/>
        <v>0.12</v>
      </c>
      <c r="G19" s="426">
        <f t="shared" si="15"/>
        <v>7.0000000000000007E-2</v>
      </c>
      <c r="H19" s="426">
        <f t="shared" si="15"/>
        <v>0.08</v>
      </c>
      <c r="I19" s="426">
        <f t="shared" si="15"/>
        <v>0.15</v>
      </c>
      <c r="J19" s="426">
        <f t="shared" si="15"/>
        <v>0.15</v>
      </c>
      <c r="K19" s="426">
        <f t="shared" si="15"/>
        <v>0.48</v>
      </c>
      <c r="L19" s="426">
        <f t="shared" si="15"/>
        <v>0.88</v>
      </c>
      <c r="M19" s="426">
        <f t="shared" si="15"/>
        <v>0.64</v>
      </c>
      <c r="N19" s="426">
        <f t="shared" si="15"/>
        <v>0.63</v>
      </c>
      <c r="O19" s="426">
        <f t="shared" si="15"/>
        <v>0.53</v>
      </c>
      <c r="P19" s="426">
        <f t="shared" ref="P19:Q19" si="16">P37</f>
        <v>0</v>
      </c>
      <c r="Q19" s="643">
        <f t="shared" si="16"/>
        <v>0.33</v>
      </c>
      <c r="R19" s="429">
        <f t="shared" ref="R19" si="17">Q58</f>
        <v>0.04</v>
      </c>
      <c r="S19" s="282"/>
    </row>
    <row r="20" spans="1:19" ht="11.25" customHeight="1">
      <c r="A20" s="3"/>
      <c r="B20" s="3"/>
      <c r="C20" s="420" t="s">
        <v>298</v>
      </c>
      <c r="D20" s="427">
        <f>D39</f>
        <v>0</v>
      </c>
      <c r="E20" s="427">
        <f t="shared" ref="E20:O20" si="18">E39</f>
        <v>0</v>
      </c>
      <c r="F20" s="427">
        <f t="shared" si="18"/>
        <v>0</v>
      </c>
      <c r="G20" s="427">
        <f t="shared" si="18"/>
        <v>0</v>
      </c>
      <c r="H20" s="427">
        <f t="shared" si="18"/>
        <v>0</v>
      </c>
      <c r="I20" s="427">
        <f t="shared" si="18"/>
        <v>0</v>
      </c>
      <c r="J20" s="427">
        <f t="shared" si="18"/>
        <v>0</v>
      </c>
      <c r="K20" s="427">
        <f t="shared" si="18"/>
        <v>0</v>
      </c>
      <c r="L20" s="427">
        <f t="shared" si="18"/>
        <v>0</v>
      </c>
      <c r="M20" s="427">
        <f t="shared" si="18"/>
        <v>0</v>
      </c>
      <c r="N20" s="427">
        <f t="shared" si="18"/>
        <v>0</v>
      </c>
      <c r="O20" s="427">
        <f t="shared" si="18"/>
        <v>0</v>
      </c>
      <c r="P20" s="427">
        <f t="shared" ref="P20:Q20" si="19">P39</f>
        <v>0</v>
      </c>
      <c r="Q20" s="429">
        <f t="shared" si="19"/>
        <v>0</v>
      </c>
      <c r="R20" s="429">
        <f>Q60</f>
        <v>0</v>
      </c>
      <c r="S20" s="282"/>
    </row>
    <row r="21" spans="1:19" ht="11.25" customHeight="1">
      <c r="A21" s="3"/>
      <c r="B21" s="3"/>
      <c r="C21" s="420" t="s">
        <v>217</v>
      </c>
      <c r="D21" s="427">
        <f t="shared" ref="D21:O26" si="20">D40</f>
        <v>0</v>
      </c>
      <c r="E21" s="427">
        <f t="shared" si="20"/>
        <v>0</v>
      </c>
      <c r="F21" s="427">
        <f t="shared" si="20"/>
        <v>0</v>
      </c>
      <c r="G21" s="427">
        <f t="shared" si="20"/>
        <v>0</v>
      </c>
      <c r="H21" s="427">
        <f t="shared" si="20"/>
        <v>0</v>
      </c>
      <c r="I21" s="427">
        <f t="shared" si="20"/>
        <v>0</v>
      </c>
      <c r="J21" s="427">
        <f t="shared" si="20"/>
        <v>0</v>
      </c>
      <c r="K21" s="427">
        <f t="shared" si="20"/>
        <v>0</v>
      </c>
      <c r="L21" s="427">
        <f t="shared" si="20"/>
        <v>0</v>
      </c>
      <c r="M21" s="427">
        <f t="shared" si="20"/>
        <v>0</v>
      </c>
      <c r="N21" s="427">
        <f t="shared" si="20"/>
        <v>0</v>
      </c>
      <c r="O21" s="427">
        <f t="shared" si="20"/>
        <v>0</v>
      </c>
      <c r="P21" s="427">
        <f t="shared" ref="P21:Q21" si="21">P40</f>
        <v>0</v>
      </c>
      <c r="Q21" s="429">
        <f t="shared" si="21"/>
        <v>0</v>
      </c>
      <c r="R21" s="429">
        <f t="shared" ref="R21:R26" si="22">Q61</f>
        <v>0.06</v>
      </c>
      <c r="S21" s="282"/>
    </row>
    <row r="22" spans="1:19" ht="11.25" customHeight="1">
      <c r="A22" s="3"/>
      <c r="B22" s="3"/>
      <c r="C22" s="420" t="s">
        <v>65</v>
      </c>
      <c r="D22" s="427">
        <f t="shared" si="20"/>
        <v>0.3</v>
      </c>
      <c r="E22" s="427">
        <f t="shared" si="20"/>
        <v>0.33</v>
      </c>
      <c r="F22" s="427">
        <f t="shared" si="20"/>
        <v>0.35</v>
      </c>
      <c r="G22" s="427">
        <f t="shared" si="20"/>
        <v>0.45</v>
      </c>
      <c r="H22" s="427">
        <f t="shared" si="20"/>
        <v>0.37</v>
      </c>
      <c r="I22" s="427">
        <f t="shared" si="20"/>
        <v>0.38</v>
      </c>
      <c r="J22" s="427">
        <f t="shared" si="20"/>
        <v>0.33</v>
      </c>
      <c r="K22" s="427">
        <f t="shared" si="20"/>
        <v>0.35</v>
      </c>
      <c r="L22" s="427">
        <f t="shared" si="20"/>
        <v>0.41</v>
      </c>
      <c r="M22" s="427">
        <f t="shared" si="20"/>
        <v>0.53</v>
      </c>
      <c r="N22" s="427">
        <f t="shared" si="20"/>
        <v>0.49</v>
      </c>
      <c r="O22" s="427">
        <f t="shared" si="20"/>
        <v>0.54</v>
      </c>
      <c r="P22" s="427">
        <f t="shared" ref="P22:Q22" si="23">P41</f>
        <v>0</v>
      </c>
      <c r="Q22" s="429">
        <f t="shared" si="23"/>
        <v>0.4</v>
      </c>
      <c r="R22" s="429">
        <f t="shared" si="22"/>
        <v>0.37</v>
      </c>
      <c r="S22" s="282"/>
    </row>
    <row r="23" spans="1:19" ht="11.25" customHeight="1">
      <c r="A23" s="3"/>
      <c r="B23" s="3"/>
      <c r="C23" s="420" t="s">
        <v>296</v>
      </c>
      <c r="D23" s="427">
        <f t="shared" si="20"/>
        <v>-0.02</v>
      </c>
      <c r="E23" s="427">
        <f t="shared" si="20"/>
        <v>-0.01</v>
      </c>
      <c r="F23" s="427">
        <f t="shared" si="20"/>
        <v>-0.01</v>
      </c>
      <c r="G23" s="427">
        <f t="shared" si="20"/>
        <v>-0.01</v>
      </c>
      <c r="H23" s="427">
        <f t="shared" si="20"/>
        <v>-0.01</v>
      </c>
      <c r="I23" s="427">
        <f t="shared" si="20"/>
        <v>-0.02</v>
      </c>
      <c r="J23" s="427">
        <f t="shared" si="20"/>
        <v>-0.01</v>
      </c>
      <c r="K23" s="427">
        <f t="shared" si="20"/>
        <v>-0.02</v>
      </c>
      <c r="L23" s="427">
        <f t="shared" si="20"/>
        <v>-0.02</v>
      </c>
      <c r="M23" s="427">
        <f t="shared" si="20"/>
        <v>-0.02</v>
      </c>
      <c r="N23" s="427">
        <f t="shared" si="20"/>
        <v>-0.02</v>
      </c>
      <c r="O23" s="427">
        <f t="shared" si="20"/>
        <v>-0.03</v>
      </c>
      <c r="P23" s="427">
        <f t="shared" ref="P23:Q23" si="24">P42</f>
        <v>0</v>
      </c>
      <c r="Q23" s="429">
        <f t="shared" si="24"/>
        <v>-0.02</v>
      </c>
      <c r="R23" s="429">
        <f t="shared" si="22"/>
        <v>-0.02</v>
      </c>
      <c r="S23" s="282"/>
    </row>
    <row r="24" spans="1:19" ht="11.25" customHeight="1">
      <c r="A24" s="3"/>
      <c r="B24" s="3"/>
      <c r="C24" s="420" t="s">
        <v>295</v>
      </c>
      <c r="D24" s="427">
        <f t="shared" si="20"/>
        <v>0.16</v>
      </c>
      <c r="E24" s="427">
        <f t="shared" si="20"/>
        <v>0.14000000000000001</v>
      </c>
      <c r="F24" s="427">
        <f t="shared" si="20"/>
        <v>0.23</v>
      </c>
      <c r="G24" s="427">
        <f t="shared" si="20"/>
        <v>0.21</v>
      </c>
      <c r="H24" s="427">
        <f t="shared" si="20"/>
        <v>0.11</v>
      </c>
      <c r="I24" s="427">
        <f t="shared" si="20"/>
        <v>0.16</v>
      </c>
      <c r="J24" s="427">
        <f t="shared" si="20"/>
        <v>0.17</v>
      </c>
      <c r="K24" s="427">
        <f t="shared" si="20"/>
        <v>0.19</v>
      </c>
      <c r="L24" s="427">
        <f t="shared" si="20"/>
        <v>0.15</v>
      </c>
      <c r="M24" s="427">
        <f t="shared" si="20"/>
        <v>0.14000000000000001</v>
      </c>
      <c r="N24" s="427">
        <f t="shared" si="20"/>
        <v>0.12</v>
      </c>
      <c r="O24" s="427">
        <f t="shared" si="20"/>
        <v>0.13</v>
      </c>
      <c r="P24" s="427">
        <f t="shared" ref="P24:Q24" si="25">P43</f>
        <v>0</v>
      </c>
      <c r="Q24" s="429">
        <f t="shared" si="25"/>
        <v>0.16</v>
      </c>
      <c r="R24" s="429">
        <f t="shared" si="22"/>
        <v>0.18</v>
      </c>
      <c r="S24" s="282"/>
    </row>
    <row r="25" spans="1:19">
      <c r="A25" s="3"/>
      <c r="B25" s="3"/>
      <c r="C25" s="420" t="s">
        <v>205</v>
      </c>
      <c r="D25" s="427">
        <f t="shared" si="20"/>
        <v>-0.09</v>
      </c>
      <c r="E25" s="427">
        <f t="shared" si="20"/>
        <v>-0.06</v>
      </c>
      <c r="F25" s="427">
        <f t="shared" si="20"/>
        <v>-0.11</v>
      </c>
      <c r="G25" s="427">
        <f t="shared" si="20"/>
        <v>-0.12</v>
      </c>
      <c r="H25" s="427">
        <f t="shared" si="20"/>
        <v>-7.0000000000000007E-2</v>
      </c>
      <c r="I25" s="427">
        <f t="shared" si="20"/>
        <v>-0.05</v>
      </c>
      <c r="J25" s="427">
        <f t="shared" si="20"/>
        <v>-0.05</v>
      </c>
      <c r="K25" s="427">
        <f t="shared" si="20"/>
        <v>-0.06</v>
      </c>
      <c r="L25" s="427">
        <f t="shared" si="20"/>
        <v>-0.04</v>
      </c>
      <c r="M25" s="427">
        <f t="shared" si="20"/>
        <v>-0.04</v>
      </c>
      <c r="N25" s="427">
        <f t="shared" si="20"/>
        <v>-0.02</v>
      </c>
      <c r="O25" s="427">
        <f t="shared" si="20"/>
        <v>-0.04</v>
      </c>
      <c r="P25" s="427">
        <f t="shared" ref="P25:Q25" si="26">P44</f>
        <v>0</v>
      </c>
      <c r="Q25" s="429">
        <f t="shared" si="26"/>
        <v>-0.06</v>
      </c>
      <c r="R25" s="429">
        <f t="shared" si="22"/>
        <v>-7.0000000000000007E-2</v>
      </c>
      <c r="S25" s="282"/>
    </row>
    <row r="26" spans="1:19" ht="11.25" customHeight="1">
      <c r="C26" s="420" t="s">
        <v>206</v>
      </c>
      <c r="D26" s="427">
        <f t="shared" si="20"/>
        <v>-0.06</v>
      </c>
      <c r="E26" s="427">
        <f t="shared" si="20"/>
        <v>-0.06</v>
      </c>
      <c r="F26" s="427">
        <f t="shared" si="20"/>
        <v>-7.0000000000000007E-2</v>
      </c>
      <c r="G26" s="427">
        <f t="shared" si="20"/>
        <v>-0.1</v>
      </c>
      <c r="H26" s="427">
        <f t="shared" si="20"/>
        <v>-0.09</v>
      </c>
      <c r="I26" s="427">
        <f t="shared" si="20"/>
        <v>-7.0000000000000007E-2</v>
      </c>
      <c r="J26" s="427">
        <f t="shared" si="20"/>
        <v>-0.06</v>
      </c>
      <c r="K26" s="427">
        <f t="shared" si="20"/>
        <v>-0.06</v>
      </c>
      <c r="L26" s="427">
        <f t="shared" si="20"/>
        <v>-0.06</v>
      </c>
      <c r="M26" s="427">
        <f t="shared" si="20"/>
        <v>-7.0000000000000007E-2</v>
      </c>
      <c r="N26" s="427">
        <f t="shared" si="20"/>
        <v>-0.05</v>
      </c>
      <c r="O26" s="427">
        <f t="shared" si="20"/>
        <v>-7.0000000000000007E-2</v>
      </c>
      <c r="P26" s="427">
        <f t="shared" ref="P26:Q26" si="27">P45</f>
        <v>0</v>
      </c>
      <c r="Q26" s="429">
        <f t="shared" si="27"/>
        <v>-7.0000000000000007E-2</v>
      </c>
      <c r="R26" s="429">
        <f t="shared" si="22"/>
        <v>-0.06</v>
      </c>
      <c r="S26" s="282"/>
    </row>
    <row r="27" spans="1:19">
      <c r="C27" s="420" t="s">
        <v>124</v>
      </c>
      <c r="D27" s="427">
        <f>D48</f>
        <v>-0.01</v>
      </c>
      <c r="E27" s="427">
        <f t="shared" ref="E27:O27" si="28">E48</f>
        <v>0.03</v>
      </c>
      <c r="F27" s="427">
        <f t="shared" si="28"/>
        <v>0.01</v>
      </c>
      <c r="G27" s="427">
        <f t="shared" si="28"/>
        <v>0.01</v>
      </c>
      <c r="H27" s="427">
        <f t="shared" si="28"/>
        <v>0.01</v>
      </c>
      <c r="I27" s="427">
        <f t="shared" si="28"/>
        <v>0.01</v>
      </c>
      <c r="J27" s="427">
        <f t="shared" si="28"/>
        <v>0</v>
      </c>
      <c r="K27" s="427">
        <f t="shared" si="28"/>
        <v>0.01</v>
      </c>
      <c r="L27" s="427">
        <f t="shared" si="28"/>
        <v>-0.01</v>
      </c>
      <c r="M27" s="427">
        <f t="shared" si="28"/>
        <v>0.01</v>
      </c>
      <c r="N27" s="427">
        <f t="shared" si="28"/>
        <v>0.03</v>
      </c>
      <c r="O27" s="427">
        <f t="shared" si="28"/>
        <v>0.02</v>
      </c>
      <c r="P27" s="427">
        <f t="shared" ref="P27:Q27" si="29">P48</f>
        <v>0</v>
      </c>
      <c r="Q27" s="429">
        <f t="shared" si="29"/>
        <v>0.01</v>
      </c>
      <c r="R27" s="429">
        <f>Q69</f>
        <v>0.01</v>
      </c>
      <c r="S27" s="282"/>
    </row>
    <row r="28" spans="1:19">
      <c r="C28" s="420" t="s">
        <v>297</v>
      </c>
      <c r="D28" s="427">
        <f>D49</f>
        <v>0</v>
      </c>
      <c r="E28" s="427">
        <f t="shared" ref="E28:O28" si="30">E49</f>
        <v>0</v>
      </c>
      <c r="F28" s="427">
        <f t="shared" si="30"/>
        <v>0</v>
      </c>
      <c r="G28" s="427">
        <f t="shared" si="30"/>
        <v>0</v>
      </c>
      <c r="H28" s="427">
        <f t="shared" si="30"/>
        <v>0</v>
      </c>
      <c r="I28" s="427">
        <f t="shared" si="30"/>
        <v>0</v>
      </c>
      <c r="J28" s="427">
        <f t="shared" si="30"/>
        <v>0</v>
      </c>
      <c r="K28" s="427">
        <f t="shared" si="30"/>
        <v>0</v>
      </c>
      <c r="L28" s="427">
        <f t="shared" si="30"/>
        <v>0</v>
      </c>
      <c r="M28" s="427">
        <f t="shared" si="30"/>
        <v>0</v>
      </c>
      <c r="N28" s="427">
        <f t="shared" si="30"/>
        <v>0</v>
      </c>
      <c r="O28" s="427">
        <f t="shared" si="30"/>
        <v>0</v>
      </c>
      <c r="P28" s="427">
        <f t="shared" ref="P28:Q28" si="31">P49</f>
        <v>0</v>
      </c>
      <c r="Q28" s="429">
        <f t="shared" si="31"/>
        <v>0</v>
      </c>
      <c r="R28" s="429">
        <f>Q70</f>
        <v>0</v>
      </c>
      <c r="S28" s="282"/>
    </row>
    <row r="29" spans="1:19" ht="20.25" customHeight="1">
      <c r="C29" s="430" t="s">
        <v>312</v>
      </c>
      <c r="D29" s="431">
        <f>$Q$29</f>
        <v>2.54</v>
      </c>
      <c r="E29" s="431">
        <f t="shared" ref="E29:P29" si="32">$Q$29</f>
        <v>2.54</v>
      </c>
      <c r="F29" s="431">
        <f t="shared" si="32"/>
        <v>2.54</v>
      </c>
      <c r="G29" s="431">
        <f t="shared" si="32"/>
        <v>2.54</v>
      </c>
      <c r="H29" s="431">
        <f t="shared" si="32"/>
        <v>2.54</v>
      </c>
      <c r="I29" s="431">
        <f t="shared" si="32"/>
        <v>2.54</v>
      </c>
      <c r="J29" s="431">
        <f t="shared" si="32"/>
        <v>2.54</v>
      </c>
      <c r="K29" s="431">
        <f t="shared" si="32"/>
        <v>2.54</v>
      </c>
      <c r="L29" s="431">
        <f t="shared" si="32"/>
        <v>2.54</v>
      </c>
      <c r="M29" s="431">
        <f t="shared" si="32"/>
        <v>2.54</v>
      </c>
      <c r="N29" s="431">
        <f t="shared" si="32"/>
        <v>2.54</v>
      </c>
      <c r="O29" s="431">
        <f t="shared" si="32"/>
        <v>2.54</v>
      </c>
      <c r="P29" s="431">
        <f t="shared" si="32"/>
        <v>2.54</v>
      </c>
      <c r="Q29" s="431">
        <f>SUM(Q18:Q28)</f>
        <v>2.54</v>
      </c>
      <c r="R29" s="431">
        <f>SUM(R18:R28)</f>
        <v>1.47</v>
      </c>
      <c r="S29" s="282"/>
    </row>
    <row r="30" spans="1:19">
      <c r="A30" s="3"/>
      <c r="B30" s="3"/>
      <c r="D30" s="187"/>
      <c r="E30" s="187"/>
      <c r="F30" s="187"/>
      <c r="G30" s="187"/>
      <c r="H30" s="187"/>
      <c r="I30" s="187"/>
      <c r="J30" s="187"/>
      <c r="K30" s="187"/>
      <c r="L30" s="187"/>
      <c r="M30" s="187"/>
      <c r="N30" s="187"/>
      <c r="O30" s="187"/>
      <c r="P30" s="187"/>
      <c r="Q30" s="187"/>
    </row>
    <row r="31" spans="1:19">
      <c r="A31" s="3"/>
      <c r="B31" s="3"/>
      <c r="D31" s="187"/>
      <c r="E31" s="187"/>
      <c r="F31" s="187"/>
      <c r="G31" s="187"/>
      <c r="H31" s="187"/>
      <c r="I31" s="187"/>
      <c r="J31" s="187"/>
      <c r="K31" s="187"/>
      <c r="L31" s="187"/>
      <c r="M31" s="187"/>
      <c r="N31" s="187"/>
      <c r="O31" s="187"/>
      <c r="P31" s="187"/>
      <c r="Q31" s="187"/>
    </row>
    <row r="32" spans="1:19">
      <c r="A32" s="3"/>
      <c r="B32" s="3"/>
      <c r="D32" s="187"/>
      <c r="E32" s="187"/>
      <c r="F32" s="187"/>
      <c r="G32" s="187"/>
      <c r="H32" s="187"/>
      <c r="I32" s="187"/>
      <c r="J32" s="187"/>
      <c r="K32" s="187"/>
      <c r="L32" s="187"/>
      <c r="M32" s="187"/>
      <c r="N32" s="187"/>
      <c r="O32" s="187"/>
      <c r="P32" s="187"/>
      <c r="Q32" s="187"/>
    </row>
    <row r="33" spans="1:20" ht="12.75">
      <c r="A33" s="3"/>
      <c r="B33" s="3"/>
      <c r="C33" s="43" t="s">
        <v>227</v>
      </c>
      <c r="D33" s="221"/>
      <c r="E33" s="221"/>
      <c r="F33" s="221"/>
      <c r="G33" s="155"/>
      <c r="H33" s="155"/>
      <c r="I33" s="155"/>
      <c r="J33" s="155"/>
      <c r="K33" s="155"/>
      <c r="L33" s="155"/>
      <c r="M33" s="155"/>
      <c r="N33" s="155"/>
      <c r="O33" s="155"/>
      <c r="P33" s="155"/>
      <c r="Q33" s="155"/>
      <c r="R33" s="168"/>
    </row>
    <row r="34" spans="1:20">
      <c r="A34" s="3"/>
      <c r="B34" s="3"/>
      <c r="C34" s="432" t="s">
        <v>342</v>
      </c>
      <c r="D34" s="433" t="s">
        <v>14</v>
      </c>
      <c r="E34" s="433" t="s">
        <v>15</v>
      </c>
      <c r="F34" s="433" t="s">
        <v>16</v>
      </c>
      <c r="G34" s="433" t="s">
        <v>17</v>
      </c>
      <c r="H34" s="433" t="s">
        <v>18</v>
      </c>
      <c r="I34" s="433" t="s">
        <v>19</v>
      </c>
      <c r="J34" s="433" t="s">
        <v>20</v>
      </c>
      <c r="K34" s="433" t="s">
        <v>21</v>
      </c>
      <c r="L34" s="433" t="s">
        <v>22</v>
      </c>
      <c r="M34" s="433" t="s">
        <v>23</v>
      </c>
      <c r="N34" s="433" t="s">
        <v>24</v>
      </c>
      <c r="O34" s="433" t="s">
        <v>25</v>
      </c>
      <c r="P34" s="425"/>
      <c r="Q34" s="433">
        <v>2020</v>
      </c>
      <c r="R34" s="641"/>
      <c r="S34" s="641"/>
      <c r="T34" s="641"/>
    </row>
    <row r="35" spans="1:20">
      <c r="A35" s="3"/>
      <c r="B35" s="3"/>
      <c r="C35" s="420" t="s">
        <v>26</v>
      </c>
      <c r="D35" s="419">
        <v>42.06</v>
      </c>
      <c r="E35" s="419">
        <v>36.54</v>
      </c>
      <c r="F35" s="419">
        <v>28.28</v>
      </c>
      <c r="G35" s="419">
        <v>17.809999999999999</v>
      </c>
      <c r="H35" s="419">
        <v>21.7</v>
      </c>
      <c r="I35" s="419">
        <v>30.99</v>
      </c>
      <c r="J35" s="419">
        <v>35.200000000000003</v>
      </c>
      <c r="K35" s="419">
        <v>36.75</v>
      </c>
      <c r="L35" s="419">
        <v>42.74</v>
      </c>
      <c r="M35" s="419">
        <v>37.49</v>
      </c>
      <c r="N35" s="419">
        <v>42.91</v>
      </c>
      <c r="O35" s="419">
        <v>43.52</v>
      </c>
      <c r="P35" s="419"/>
      <c r="Q35" s="422">
        <v>35.21</v>
      </c>
      <c r="R35" s="652"/>
      <c r="S35" s="641"/>
      <c r="T35" s="641"/>
    </row>
    <row r="36" spans="1:20">
      <c r="A36" s="3"/>
      <c r="B36" s="3"/>
      <c r="C36" s="420" t="s">
        <v>175</v>
      </c>
      <c r="D36" s="419">
        <v>1.32</v>
      </c>
      <c r="E36" s="419">
        <v>1.44</v>
      </c>
      <c r="F36" s="419">
        <v>2.0299999999999998</v>
      </c>
      <c r="G36" s="419">
        <v>4.54</v>
      </c>
      <c r="H36" s="419">
        <v>2.96</v>
      </c>
      <c r="I36" s="419">
        <v>1.68</v>
      </c>
      <c r="J36" s="419">
        <v>1.07</v>
      </c>
      <c r="K36" s="419">
        <v>1.29</v>
      </c>
      <c r="L36" s="419">
        <v>1.05</v>
      </c>
      <c r="M36" s="419">
        <v>1.76</v>
      </c>
      <c r="N36" s="419">
        <v>1.7</v>
      </c>
      <c r="O36" s="419">
        <v>1.52</v>
      </c>
      <c r="P36" s="428"/>
      <c r="Q36" s="422">
        <v>1.79</v>
      </c>
      <c r="R36" s="652"/>
      <c r="S36" s="641"/>
      <c r="T36" s="641"/>
    </row>
    <row r="37" spans="1:20">
      <c r="A37" s="3"/>
      <c r="B37" s="3"/>
      <c r="C37" s="420" t="s">
        <v>218</v>
      </c>
      <c r="D37" s="419">
        <v>0.18</v>
      </c>
      <c r="E37" s="419">
        <v>7.0000000000000007E-2</v>
      </c>
      <c r="F37" s="419">
        <v>0.12</v>
      </c>
      <c r="G37" s="419">
        <v>7.0000000000000007E-2</v>
      </c>
      <c r="H37" s="419">
        <v>0.08</v>
      </c>
      <c r="I37" s="419">
        <v>0.15</v>
      </c>
      <c r="J37" s="419">
        <v>0.15</v>
      </c>
      <c r="K37" s="419">
        <v>0.48</v>
      </c>
      <c r="L37" s="419">
        <v>0.88</v>
      </c>
      <c r="M37" s="419">
        <v>0.64</v>
      </c>
      <c r="N37" s="419">
        <v>0.63</v>
      </c>
      <c r="O37" s="419">
        <v>0.53</v>
      </c>
      <c r="P37" s="428"/>
      <c r="Q37" s="422">
        <v>0.33</v>
      </c>
      <c r="R37" s="652"/>
      <c r="S37" s="641"/>
      <c r="T37" s="641"/>
    </row>
    <row r="38" spans="1:20">
      <c r="A38" s="3"/>
      <c r="B38" s="3"/>
      <c r="C38" s="420" t="s">
        <v>27</v>
      </c>
      <c r="D38" s="419">
        <v>-0.02</v>
      </c>
      <c r="E38" s="419">
        <v>-0.03</v>
      </c>
      <c r="F38" s="419">
        <v>-0.01</v>
      </c>
      <c r="G38" s="419">
        <v>-0.02</v>
      </c>
      <c r="H38" s="419">
        <v>-0.01</v>
      </c>
      <c r="I38" s="419">
        <v>-0.01</v>
      </c>
      <c r="J38" s="419">
        <v>-0.01</v>
      </c>
      <c r="K38" s="419">
        <v>-0.01</v>
      </c>
      <c r="L38" s="419">
        <v>-0.02</v>
      </c>
      <c r="M38" s="419">
        <v>-0.04</v>
      </c>
      <c r="N38" s="419">
        <v>-0.03</v>
      </c>
      <c r="O38" s="419">
        <v>-0.02</v>
      </c>
      <c r="P38" s="428"/>
      <c r="Q38" s="422">
        <v>-0.02</v>
      </c>
      <c r="R38" s="652"/>
      <c r="S38" s="641"/>
      <c r="T38" s="641"/>
    </row>
    <row r="39" spans="1:20">
      <c r="A39" s="3"/>
      <c r="B39" s="3"/>
      <c r="C39" s="420" t="s">
        <v>298</v>
      </c>
      <c r="D39" s="419">
        <v>0</v>
      </c>
      <c r="E39" s="419">
        <v>0</v>
      </c>
      <c r="F39" s="419">
        <v>0</v>
      </c>
      <c r="G39" s="419">
        <v>0</v>
      </c>
      <c r="H39" s="419">
        <v>0</v>
      </c>
      <c r="I39" s="419">
        <v>0</v>
      </c>
      <c r="J39" s="419">
        <v>0</v>
      </c>
      <c r="K39" s="419">
        <v>0</v>
      </c>
      <c r="L39" s="419">
        <v>0</v>
      </c>
      <c r="M39" s="419">
        <v>0</v>
      </c>
      <c r="N39" s="419">
        <v>0</v>
      </c>
      <c r="O39" s="419">
        <v>0</v>
      </c>
      <c r="P39" s="428"/>
      <c r="Q39" s="422">
        <v>0</v>
      </c>
      <c r="R39" s="652"/>
      <c r="S39" s="641"/>
      <c r="T39" s="641"/>
    </row>
    <row r="40" spans="1:20">
      <c r="A40" s="3"/>
      <c r="B40" s="3"/>
      <c r="C40" s="420" t="s">
        <v>217</v>
      </c>
      <c r="D40" s="419">
        <v>0</v>
      </c>
      <c r="E40" s="419">
        <v>0</v>
      </c>
      <c r="F40" s="419">
        <v>0</v>
      </c>
      <c r="G40" s="419">
        <v>0</v>
      </c>
      <c r="H40" s="419">
        <v>0</v>
      </c>
      <c r="I40" s="419">
        <v>0</v>
      </c>
      <c r="J40" s="419">
        <v>0</v>
      </c>
      <c r="K40" s="419">
        <v>0</v>
      </c>
      <c r="L40" s="419">
        <v>0</v>
      </c>
      <c r="M40" s="419">
        <v>0</v>
      </c>
      <c r="N40" s="419">
        <v>0</v>
      </c>
      <c r="O40" s="419">
        <v>0</v>
      </c>
      <c r="P40" s="428"/>
      <c r="Q40" s="422">
        <v>0</v>
      </c>
      <c r="R40" s="652"/>
      <c r="S40" s="641"/>
      <c r="T40" s="641"/>
    </row>
    <row r="41" spans="1:20">
      <c r="A41" s="3"/>
      <c r="B41" s="3"/>
      <c r="C41" s="420" t="s">
        <v>299</v>
      </c>
      <c r="D41" s="419">
        <v>0.3</v>
      </c>
      <c r="E41" s="419">
        <v>0.33</v>
      </c>
      <c r="F41" s="419">
        <v>0.35</v>
      </c>
      <c r="G41" s="419">
        <v>0.45</v>
      </c>
      <c r="H41" s="419">
        <v>0.37</v>
      </c>
      <c r="I41" s="419">
        <v>0.38</v>
      </c>
      <c r="J41" s="419">
        <v>0.33</v>
      </c>
      <c r="K41" s="419">
        <v>0.35</v>
      </c>
      <c r="L41" s="419">
        <v>0.41</v>
      </c>
      <c r="M41" s="419">
        <v>0.53</v>
      </c>
      <c r="N41" s="419">
        <v>0.49</v>
      </c>
      <c r="O41" s="419">
        <v>0.54</v>
      </c>
      <c r="P41" s="428"/>
      <c r="Q41" s="422">
        <v>0.4</v>
      </c>
      <c r="R41" s="652"/>
      <c r="S41" s="641"/>
      <c r="T41" s="641"/>
    </row>
    <row r="42" spans="1:20">
      <c r="A42" s="3"/>
      <c r="B42" s="3"/>
      <c r="C42" s="420" t="s">
        <v>296</v>
      </c>
      <c r="D42" s="419">
        <v>-0.02</v>
      </c>
      <c r="E42" s="419">
        <v>-0.01</v>
      </c>
      <c r="F42" s="419">
        <v>-0.01</v>
      </c>
      <c r="G42" s="419">
        <v>-0.01</v>
      </c>
      <c r="H42" s="419">
        <v>-0.01</v>
      </c>
      <c r="I42" s="419">
        <v>-0.02</v>
      </c>
      <c r="J42" s="419">
        <v>-0.01</v>
      </c>
      <c r="K42" s="419">
        <v>-0.02</v>
      </c>
      <c r="L42" s="419">
        <v>-0.02</v>
      </c>
      <c r="M42" s="419">
        <v>-0.02</v>
      </c>
      <c r="N42" s="419">
        <v>-0.02</v>
      </c>
      <c r="O42" s="419">
        <v>-0.03</v>
      </c>
      <c r="P42" s="428"/>
      <c r="Q42" s="422">
        <v>-0.02</v>
      </c>
      <c r="R42" s="652"/>
      <c r="S42" s="641"/>
      <c r="T42" s="641"/>
    </row>
    <row r="43" spans="1:20">
      <c r="A43" s="3"/>
      <c r="B43" s="3"/>
      <c r="C43" s="420" t="s">
        <v>295</v>
      </c>
      <c r="D43" s="419">
        <v>0.16</v>
      </c>
      <c r="E43" s="419">
        <v>0.14000000000000001</v>
      </c>
      <c r="F43" s="419">
        <v>0.23</v>
      </c>
      <c r="G43" s="419">
        <v>0.21</v>
      </c>
      <c r="H43" s="419">
        <v>0.11</v>
      </c>
      <c r="I43" s="419">
        <v>0.16</v>
      </c>
      <c r="J43" s="419">
        <v>0.17</v>
      </c>
      <c r="K43" s="419">
        <v>0.19</v>
      </c>
      <c r="L43" s="419">
        <v>0.15</v>
      </c>
      <c r="M43" s="419">
        <v>0.14000000000000001</v>
      </c>
      <c r="N43" s="419">
        <v>0.12</v>
      </c>
      <c r="O43" s="419">
        <v>0.13</v>
      </c>
      <c r="P43" s="428"/>
      <c r="Q43" s="422">
        <v>0.16</v>
      </c>
      <c r="R43" s="652"/>
      <c r="S43" s="641"/>
      <c r="T43" s="641"/>
    </row>
    <row r="44" spans="1:20">
      <c r="A44" s="3"/>
      <c r="B44" s="3"/>
      <c r="C44" s="420" t="s">
        <v>205</v>
      </c>
      <c r="D44" s="419">
        <v>-0.09</v>
      </c>
      <c r="E44" s="419">
        <v>-0.06</v>
      </c>
      <c r="F44" s="419">
        <v>-0.11</v>
      </c>
      <c r="G44" s="419">
        <v>-0.12</v>
      </c>
      <c r="H44" s="419">
        <v>-7.0000000000000007E-2</v>
      </c>
      <c r="I44" s="419">
        <v>-0.05</v>
      </c>
      <c r="J44" s="419">
        <v>-0.05</v>
      </c>
      <c r="K44" s="419">
        <v>-0.06</v>
      </c>
      <c r="L44" s="419">
        <v>-0.04</v>
      </c>
      <c r="M44" s="419">
        <v>-0.04</v>
      </c>
      <c r="N44" s="419">
        <v>-0.02</v>
      </c>
      <c r="O44" s="419">
        <v>-0.04</v>
      </c>
      <c r="P44" s="428"/>
      <c r="Q44" s="422">
        <v>-0.06</v>
      </c>
      <c r="R44" s="652"/>
      <c r="S44" s="641"/>
      <c r="T44" s="641"/>
    </row>
    <row r="45" spans="1:20">
      <c r="A45" s="3"/>
      <c r="B45" s="3"/>
      <c r="C45" s="420" t="s">
        <v>206</v>
      </c>
      <c r="D45" s="419">
        <v>-0.06</v>
      </c>
      <c r="E45" s="419">
        <v>-0.06</v>
      </c>
      <c r="F45" s="419">
        <v>-7.0000000000000007E-2</v>
      </c>
      <c r="G45" s="419">
        <v>-0.1</v>
      </c>
      <c r="H45" s="419">
        <v>-0.09</v>
      </c>
      <c r="I45" s="419">
        <v>-7.0000000000000007E-2</v>
      </c>
      <c r="J45" s="419">
        <v>-0.06</v>
      </c>
      <c r="K45" s="419">
        <v>-0.06</v>
      </c>
      <c r="L45" s="419">
        <v>-0.06</v>
      </c>
      <c r="M45" s="419">
        <v>-7.0000000000000007E-2</v>
      </c>
      <c r="N45" s="419">
        <v>-0.05</v>
      </c>
      <c r="O45" s="419">
        <v>-7.0000000000000007E-2</v>
      </c>
      <c r="P45" s="428"/>
      <c r="Q45" s="422">
        <v>-7.0000000000000007E-2</v>
      </c>
      <c r="R45" s="652"/>
      <c r="S45" s="641"/>
      <c r="T45" s="641"/>
    </row>
    <row r="46" spans="1:20">
      <c r="C46" s="420" t="s">
        <v>123</v>
      </c>
      <c r="D46" s="419">
        <v>3.11</v>
      </c>
      <c r="E46" s="419">
        <v>2.98</v>
      </c>
      <c r="F46" s="419">
        <v>2.39</v>
      </c>
      <c r="G46" s="419">
        <v>2.42</v>
      </c>
      <c r="H46" s="419">
        <v>2.25</v>
      </c>
      <c r="I46" s="419">
        <v>2.76</v>
      </c>
      <c r="J46" s="419">
        <v>3.23</v>
      </c>
      <c r="K46" s="419">
        <v>2.12</v>
      </c>
      <c r="L46" s="419">
        <v>2.37</v>
      </c>
      <c r="M46" s="419">
        <v>2.27</v>
      </c>
      <c r="N46" s="419">
        <v>2.37</v>
      </c>
      <c r="O46" s="419">
        <v>3.1</v>
      </c>
      <c r="P46" s="428"/>
      <c r="Q46" s="422">
        <v>2.63</v>
      </c>
      <c r="R46" s="652"/>
      <c r="S46" s="641"/>
      <c r="T46" s="641"/>
    </row>
    <row r="47" spans="1:20">
      <c r="C47" s="420" t="s">
        <v>219</v>
      </c>
      <c r="D47" s="419">
        <v>0.03</v>
      </c>
      <c r="E47" s="419">
        <v>0.03</v>
      </c>
      <c r="F47" s="419">
        <v>0.03</v>
      </c>
      <c r="G47" s="419">
        <v>0.04</v>
      </c>
      <c r="H47" s="419">
        <v>0.04</v>
      </c>
      <c r="I47" s="419">
        <v>0.04</v>
      </c>
      <c r="J47" s="419">
        <v>0</v>
      </c>
      <c r="K47" s="419">
        <v>0</v>
      </c>
      <c r="L47" s="419">
        <v>0</v>
      </c>
      <c r="M47" s="419">
        <v>0</v>
      </c>
      <c r="N47" s="419">
        <v>0</v>
      </c>
      <c r="O47" s="419">
        <v>0</v>
      </c>
      <c r="P47" s="428"/>
      <c r="Q47" s="422">
        <v>0.02</v>
      </c>
      <c r="R47" s="652"/>
      <c r="S47" s="641"/>
      <c r="T47" s="641"/>
    </row>
    <row r="48" spans="1:20">
      <c r="C48" s="420" t="s">
        <v>124</v>
      </c>
      <c r="D48" s="419">
        <v>-0.01</v>
      </c>
      <c r="E48" s="419">
        <v>0.03</v>
      </c>
      <c r="F48" s="419">
        <v>0.01</v>
      </c>
      <c r="G48" s="419">
        <v>0.01</v>
      </c>
      <c r="H48" s="419">
        <v>0.01</v>
      </c>
      <c r="I48" s="419">
        <v>0.01</v>
      </c>
      <c r="J48" s="419">
        <v>0</v>
      </c>
      <c r="K48" s="419">
        <v>0.01</v>
      </c>
      <c r="L48" s="419">
        <v>-0.01</v>
      </c>
      <c r="M48" s="419">
        <v>0.01</v>
      </c>
      <c r="N48" s="419">
        <v>0.03</v>
      </c>
      <c r="O48" s="419">
        <v>0.02</v>
      </c>
      <c r="P48" s="428"/>
      <c r="Q48" s="422">
        <v>0.01</v>
      </c>
      <c r="R48" s="652"/>
      <c r="S48" s="641"/>
      <c r="T48" s="641"/>
    </row>
    <row r="49" spans="1:20">
      <c r="A49" s="3"/>
      <c r="B49" s="3"/>
      <c r="C49" s="420" t="s">
        <v>297</v>
      </c>
      <c r="D49" s="419">
        <v>0</v>
      </c>
      <c r="E49" s="419">
        <v>0</v>
      </c>
      <c r="F49" s="419">
        <v>0</v>
      </c>
      <c r="G49" s="419">
        <v>0</v>
      </c>
      <c r="H49" s="419">
        <v>0</v>
      </c>
      <c r="I49" s="419">
        <v>0</v>
      </c>
      <c r="J49" s="419">
        <v>0</v>
      </c>
      <c r="K49" s="419">
        <v>0</v>
      </c>
      <c r="L49" s="419">
        <v>0</v>
      </c>
      <c r="M49" s="419">
        <v>0</v>
      </c>
      <c r="N49" s="419">
        <v>0</v>
      </c>
      <c r="O49" s="419">
        <v>0</v>
      </c>
      <c r="P49" s="428"/>
      <c r="Q49" s="422">
        <v>0</v>
      </c>
      <c r="R49" s="652"/>
      <c r="S49" s="641"/>
      <c r="T49" s="641"/>
    </row>
    <row r="50" spans="1:20">
      <c r="A50" s="3"/>
      <c r="B50" s="3"/>
      <c r="C50" s="434" t="s">
        <v>300</v>
      </c>
      <c r="D50" s="422">
        <v>46.96</v>
      </c>
      <c r="E50" s="422">
        <v>41.4</v>
      </c>
      <c r="F50" s="422">
        <v>33.24</v>
      </c>
      <c r="G50" s="422">
        <v>25.3</v>
      </c>
      <c r="H50" s="422">
        <v>27.34</v>
      </c>
      <c r="I50" s="422">
        <v>36.020000000000003</v>
      </c>
      <c r="J50" s="422">
        <v>40.020000000000003</v>
      </c>
      <c r="K50" s="422">
        <v>41.04</v>
      </c>
      <c r="L50" s="422">
        <v>47.45</v>
      </c>
      <c r="M50" s="422">
        <v>42.67</v>
      </c>
      <c r="N50" s="422">
        <v>48.13</v>
      </c>
      <c r="O50" s="422">
        <v>49.2</v>
      </c>
      <c r="P50" s="428"/>
      <c r="Q50" s="422">
        <v>40.380000000000003</v>
      </c>
      <c r="R50" s="652"/>
      <c r="S50" s="641"/>
      <c r="T50" s="641"/>
    </row>
    <row r="51" spans="1:20">
      <c r="A51" s="3"/>
      <c r="B51" s="3"/>
      <c r="C51" s="430" t="s">
        <v>301</v>
      </c>
      <c r="D51" s="435">
        <v>22600097.039999999</v>
      </c>
      <c r="E51" s="435">
        <v>19846700.657000002</v>
      </c>
      <c r="F51" s="435">
        <v>19787240.723000001</v>
      </c>
      <c r="G51" s="435">
        <v>16146928.615</v>
      </c>
      <c r="H51" s="435">
        <v>17320160.284000002</v>
      </c>
      <c r="I51" s="435">
        <v>18287515.454999998</v>
      </c>
      <c r="J51" s="435">
        <v>21895511.888999999</v>
      </c>
      <c r="K51" s="435">
        <v>20673256.239999998</v>
      </c>
      <c r="L51" s="435">
        <v>19351955.07</v>
      </c>
      <c r="M51" s="435">
        <v>19552319.98</v>
      </c>
      <c r="N51" s="435">
        <v>19622212.094999999</v>
      </c>
      <c r="O51" s="435">
        <v>20976230.75</v>
      </c>
      <c r="P51" s="436"/>
      <c r="Q51" s="435">
        <f>(SUM(D51:O51))</f>
        <v>236060128.79799998</v>
      </c>
      <c r="R51" s="641"/>
      <c r="S51" s="641"/>
      <c r="T51" s="641"/>
    </row>
    <row r="52" spans="1:20">
      <c r="A52" s="3"/>
      <c r="B52" s="3"/>
      <c r="D52" s="656"/>
      <c r="E52" s="656"/>
      <c r="F52" s="656"/>
      <c r="G52" s="656"/>
      <c r="H52" s="656"/>
      <c r="I52" s="656"/>
      <c r="J52" s="656"/>
      <c r="K52" s="656"/>
      <c r="L52" s="656"/>
      <c r="M52" s="656"/>
      <c r="N52" s="656"/>
      <c r="O52" s="656"/>
      <c r="P52" s="656"/>
      <c r="Q52" s="656"/>
      <c r="R52" s="641"/>
      <c r="S52" s="641"/>
      <c r="T52" s="641"/>
    </row>
    <row r="53" spans="1:20">
      <c r="A53" s="3"/>
      <c r="B53" s="3"/>
      <c r="D53" s="187"/>
      <c r="E53" s="187"/>
      <c r="F53" s="187"/>
      <c r="G53" s="187"/>
      <c r="H53" s="187"/>
      <c r="I53" s="187"/>
      <c r="J53" s="187"/>
      <c r="K53" s="187"/>
      <c r="L53" s="187"/>
      <c r="M53" s="187"/>
      <c r="N53" s="187"/>
      <c r="O53" s="187"/>
      <c r="P53" s="178"/>
      <c r="Q53" s="657"/>
      <c r="R53" s="641"/>
      <c r="S53" s="641"/>
      <c r="T53" s="641"/>
    </row>
    <row r="54" spans="1:20">
      <c r="A54" s="3"/>
      <c r="B54" s="3"/>
      <c r="C54" s="43" t="s">
        <v>226</v>
      </c>
      <c r="D54" s="221"/>
      <c r="E54" s="221"/>
      <c r="F54" s="221"/>
      <c r="G54" s="155"/>
      <c r="H54" s="155"/>
      <c r="I54" s="155"/>
      <c r="J54" s="155"/>
      <c r="K54" s="155"/>
      <c r="L54" s="155"/>
      <c r="M54" s="155"/>
      <c r="N54" s="155"/>
      <c r="O54" s="155"/>
      <c r="P54" s="155"/>
      <c r="Q54" s="155"/>
      <c r="R54" s="641"/>
      <c r="S54" s="641"/>
      <c r="T54" s="641"/>
    </row>
    <row r="55" spans="1:20">
      <c r="A55" s="3"/>
      <c r="B55" s="3"/>
      <c r="C55" s="432" t="s">
        <v>323</v>
      </c>
      <c r="D55" s="433" t="s">
        <v>14</v>
      </c>
      <c r="E55" s="433" t="s">
        <v>15</v>
      </c>
      <c r="F55" s="433" t="s">
        <v>16</v>
      </c>
      <c r="G55" s="433" t="s">
        <v>17</v>
      </c>
      <c r="H55" s="433" t="s">
        <v>18</v>
      </c>
      <c r="I55" s="433" t="s">
        <v>19</v>
      </c>
      <c r="J55" s="433" t="s">
        <v>20</v>
      </c>
      <c r="K55" s="433" t="s">
        <v>21</v>
      </c>
      <c r="L55" s="433" t="s">
        <v>22</v>
      </c>
      <c r="M55" s="433" t="s">
        <v>23</v>
      </c>
      <c r="N55" s="433" t="s">
        <v>24</v>
      </c>
      <c r="O55" s="433" t="s">
        <v>25</v>
      </c>
      <c r="P55" s="428"/>
      <c r="Q55" s="433">
        <v>2019</v>
      </c>
      <c r="R55" s="641"/>
      <c r="S55" s="641"/>
      <c r="T55" s="641"/>
    </row>
    <row r="56" spans="1:20">
      <c r="A56" s="3"/>
      <c r="B56" s="3"/>
      <c r="C56" s="420" t="s">
        <v>26</v>
      </c>
      <c r="D56" s="419">
        <v>62.98</v>
      </c>
      <c r="E56" s="419">
        <v>54.93</v>
      </c>
      <c r="F56" s="419">
        <v>49.35</v>
      </c>
      <c r="G56" s="419">
        <v>50.94</v>
      </c>
      <c r="H56" s="419">
        <v>48.93</v>
      </c>
      <c r="I56" s="419">
        <v>47.4</v>
      </c>
      <c r="J56" s="419">
        <v>51.96</v>
      </c>
      <c r="K56" s="419">
        <v>45.37</v>
      </c>
      <c r="L56" s="419">
        <v>42.59</v>
      </c>
      <c r="M56" s="419">
        <v>47.74</v>
      </c>
      <c r="N56" s="419">
        <v>43.6</v>
      </c>
      <c r="O56" s="419">
        <v>35.39</v>
      </c>
      <c r="P56" s="428"/>
      <c r="Q56" s="422">
        <v>48.58</v>
      </c>
      <c r="R56" s="641"/>
      <c r="S56" s="641"/>
      <c r="T56" s="641"/>
    </row>
    <row r="57" spans="1:20">
      <c r="A57" s="3"/>
      <c r="B57" s="3"/>
      <c r="C57" s="420" t="s">
        <v>175</v>
      </c>
      <c r="D57" s="419">
        <v>0.63</v>
      </c>
      <c r="E57" s="419">
        <v>0.71</v>
      </c>
      <c r="F57" s="419">
        <v>1.05</v>
      </c>
      <c r="G57" s="419">
        <v>1.64</v>
      </c>
      <c r="H57" s="419">
        <v>1.21</v>
      </c>
      <c r="I57" s="419">
        <v>1</v>
      </c>
      <c r="J57" s="419">
        <v>0.51</v>
      </c>
      <c r="K57" s="419">
        <v>0.73</v>
      </c>
      <c r="L57" s="419">
        <v>0.73</v>
      </c>
      <c r="M57" s="419">
        <v>0.98</v>
      </c>
      <c r="N57" s="419">
        <v>1.1000000000000001</v>
      </c>
      <c r="O57" s="419">
        <v>1.37</v>
      </c>
      <c r="P57" s="428"/>
      <c r="Q57" s="422">
        <v>0.96</v>
      </c>
      <c r="R57" s="641"/>
      <c r="S57" s="641"/>
      <c r="T57" s="641"/>
    </row>
    <row r="58" spans="1:20">
      <c r="A58" s="3"/>
      <c r="B58" s="3"/>
      <c r="C58" s="420" t="s">
        <v>218</v>
      </c>
      <c r="D58" s="419">
        <v>0.03</v>
      </c>
      <c r="E58" s="419">
        <v>0.01</v>
      </c>
      <c r="F58" s="419">
        <v>0.06</v>
      </c>
      <c r="G58" s="419">
        <v>0.08</v>
      </c>
      <c r="H58" s="419">
        <v>0.03</v>
      </c>
      <c r="I58" s="419">
        <v>0.01</v>
      </c>
      <c r="J58" s="419">
        <v>0.02</v>
      </c>
      <c r="K58" s="419">
        <v>0.01</v>
      </c>
      <c r="L58" s="419">
        <v>0.05</v>
      </c>
      <c r="M58" s="419">
        <v>7.0000000000000007E-2</v>
      </c>
      <c r="N58" s="419">
        <v>0.05</v>
      </c>
      <c r="O58" s="419">
        <v>0.09</v>
      </c>
      <c r="P58" s="428"/>
      <c r="Q58" s="422">
        <v>0.04</v>
      </c>
      <c r="R58" s="641"/>
      <c r="S58" s="641"/>
      <c r="T58" s="641"/>
    </row>
    <row r="59" spans="1:20">
      <c r="A59" s="3"/>
      <c r="B59" s="3"/>
      <c r="C59" s="420" t="s">
        <v>27</v>
      </c>
      <c r="D59" s="419">
        <v>-0.03</v>
      </c>
      <c r="E59" s="419">
        <v>-0.03</v>
      </c>
      <c r="F59" s="419">
        <v>-0.02</v>
      </c>
      <c r="G59" s="419">
        <v>-0.05</v>
      </c>
      <c r="H59" s="419">
        <v>-0.01</v>
      </c>
      <c r="I59" s="419">
        <v>-0.01</v>
      </c>
      <c r="J59" s="419">
        <v>0</v>
      </c>
      <c r="K59" s="419">
        <v>0</v>
      </c>
      <c r="L59" s="419">
        <v>-0.01</v>
      </c>
      <c r="M59" s="419">
        <v>-0.02</v>
      </c>
      <c r="N59" s="419">
        <v>-0.03</v>
      </c>
      <c r="O59" s="419">
        <v>-0.02</v>
      </c>
      <c r="P59" s="428"/>
      <c r="Q59" s="422">
        <v>-0.02</v>
      </c>
      <c r="R59" s="641"/>
      <c r="S59" s="641"/>
      <c r="T59" s="641"/>
    </row>
    <row r="60" spans="1:20">
      <c r="A60" s="3"/>
      <c r="B60" s="3"/>
      <c r="C60" s="420" t="s">
        <v>298</v>
      </c>
      <c r="D60" s="419">
        <v>0</v>
      </c>
      <c r="E60" s="419">
        <v>0</v>
      </c>
      <c r="F60" s="419">
        <v>0</v>
      </c>
      <c r="G60" s="419">
        <v>0</v>
      </c>
      <c r="H60" s="419">
        <v>0</v>
      </c>
      <c r="I60" s="419">
        <v>0</v>
      </c>
      <c r="J60" s="419">
        <v>0</v>
      </c>
      <c r="K60" s="419">
        <v>0</v>
      </c>
      <c r="L60" s="419">
        <v>0</v>
      </c>
      <c r="M60" s="419">
        <v>0</v>
      </c>
      <c r="N60" s="419">
        <v>0</v>
      </c>
      <c r="O60" s="419">
        <v>0</v>
      </c>
      <c r="P60" s="428"/>
      <c r="Q60" s="422">
        <v>0</v>
      </c>
      <c r="R60" s="641"/>
      <c r="S60" s="641"/>
      <c r="T60" s="641"/>
    </row>
    <row r="61" spans="1:20">
      <c r="A61" s="3"/>
      <c r="B61" s="3"/>
      <c r="C61" s="420" t="s">
        <v>217</v>
      </c>
      <c r="D61" s="419">
        <v>0.12</v>
      </c>
      <c r="E61" s="419">
        <v>0.06</v>
      </c>
      <c r="F61" s="419">
        <v>0.14000000000000001</v>
      </c>
      <c r="G61" s="419">
        <v>0.27</v>
      </c>
      <c r="H61" s="419">
        <v>0.06</v>
      </c>
      <c r="I61" s="419">
        <v>0</v>
      </c>
      <c r="J61" s="419">
        <v>0.01</v>
      </c>
      <c r="K61" s="419">
        <v>0</v>
      </c>
      <c r="L61" s="419">
        <v>0</v>
      </c>
      <c r="M61" s="419">
        <v>0.03</v>
      </c>
      <c r="N61" s="419">
        <v>0</v>
      </c>
      <c r="O61" s="419">
        <v>0</v>
      </c>
      <c r="P61" s="428"/>
      <c r="Q61" s="422">
        <v>0.06</v>
      </c>
      <c r="R61" s="641"/>
      <c r="S61" s="641"/>
      <c r="T61" s="641"/>
    </row>
    <row r="62" spans="1:20">
      <c r="A62" s="3"/>
      <c r="B62" s="3"/>
      <c r="C62" s="420" t="s">
        <v>299</v>
      </c>
      <c r="D62" s="419">
        <v>0.35</v>
      </c>
      <c r="E62" s="419">
        <v>0.37</v>
      </c>
      <c r="F62" s="419">
        <v>0.41</v>
      </c>
      <c r="G62" s="419">
        <v>0.51</v>
      </c>
      <c r="H62" s="419">
        <v>0.39</v>
      </c>
      <c r="I62" s="419">
        <v>0.25</v>
      </c>
      <c r="J62" s="419">
        <v>0.23</v>
      </c>
      <c r="K62" s="419">
        <v>0.23</v>
      </c>
      <c r="L62" s="419">
        <v>0.28000000000000003</v>
      </c>
      <c r="M62" s="419">
        <v>0.32</v>
      </c>
      <c r="N62" s="419">
        <v>0.44</v>
      </c>
      <c r="O62" s="419">
        <v>0.63</v>
      </c>
      <c r="P62" s="428"/>
      <c r="Q62" s="422">
        <v>0.37</v>
      </c>
      <c r="R62" s="641"/>
      <c r="S62" s="641"/>
      <c r="T62" s="641"/>
    </row>
    <row r="63" spans="1:20">
      <c r="A63" s="3"/>
      <c r="B63" s="3"/>
      <c r="C63" s="420" t="s">
        <v>296</v>
      </c>
      <c r="D63" s="419">
        <v>-0.02</v>
      </c>
      <c r="E63" s="419">
        <v>-0.02</v>
      </c>
      <c r="F63" s="419">
        <v>-0.02</v>
      </c>
      <c r="G63" s="419">
        <v>-0.03</v>
      </c>
      <c r="H63" s="419">
        <v>-0.02</v>
      </c>
      <c r="I63" s="419">
        <v>-0.02</v>
      </c>
      <c r="J63" s="419">
        <v>-0.02</v>
      </c>
      <c r="K63" s="419">
        <v>-0.01</v>
      </c>
      <c r="L63" s="419">
        <v>-0.02</v>
      </c>
      <c r="M63" s="419">
        <v>-0.03</v>
      </c>
      <c r="N63" s="419">
        <v>-0.03</v>
      </c>
      <c r="O63" s="419">
        <v>-0.02</v>
      </c>
      <c r="P63" s="428"/>
      <c r="Q63" s="422">
        <v>-0.02</v>
      </c>
      <c r="R63" s="641"/>
      <c r="S63" s="641"/>
      <c r="T63" s="641"/>
    </row>
    <row r="64" spans="1:20">
      <c r="C64" s="420" t="s">
        <v>295</v>
      </c>
      <c r="D64" s="419">
        <v>0.16</v>
      </c>
      <c r="E64" s="419">
        <v>0.16</v>
      </c>
      <c r="F64" s="419">
        <v>0.18</v>
      </c>
      <c r="G64" s="419">
        <v>0.24</v>
      </c>
      <c r="H64" s="419">
        <v>0.24</v>
      </c>
      <c r="I64" s="419">
        <v>0.13</v>
      </c>
      <c r="J64" s="419">
        <v>0.17</v>
      </c>
      <c r="K64" s="419">
        <v>0.17</v>
      </c>
      <c r="L64" s="419">
        <v>0.16</v>
      </c>
      <c r="M64" s="419">
        <v>0.13</v>
      </c>
      <c r="N64" s="419">
        <v>0.15</v>
      </c>
      <c r="O64" s="419">
        <v>0.23</v>
      </c>
      <c r="P64" s="428"/>
      <c r="Q64" s="422">
        <v>0.18</v>
      </c>
      <c r="R64" s="641"/>
      <c r="S64" s="641"/>
      <c r="T64" s="641"/>
    </row>
    <row r="65" spans="1:23" ht="11.25" customHeight="1">
      <c r="C65" s="420" t="s">
        <v>205</v>
      </c>
      <c r="D65" s="419">
        <v>-0.06</v>
      </c>
      <c r="E65" s="419">
        <v>-0.08</v>
      </c>
      <c r="F65" s="419">
        <v>-0.08</v>
      </c>
      <c r="G65" s="419">
        <v>-0.09</v>
      </c>
      <c r="H65" s="419">
        <v>-0.06</v>
      </c>
      <c r="I65" s="419">
        <v>-0.03</v>
      </c>
      <c r="J65" s="419">
        <v>-0.06</v>
      </c>
      <c r="K65" s="419">
        <v>-7.0000000000000007E-2</v>
      </c>
      <c r="L65" s="419">
        <v>-0.06</v>
      </c>
      <c r="M65" s="419">
        <v>-0.05</v>
      </c>
      <c r="N65" s="419">
        <v>-0.08</v>
      </c>
      <c r="O65" s="419">
        <v>-0.12</v>
      </c>
      <c r="P65" s="428"/>
      <c r="Q65" s="422">
        <v>-7.0000000000000007E-2</v>
      </c>
      <c r="R65" s="641"/>
      <c r="S65" s="641"/>
      <c r="T65" s="641"/>
    </row>
    <row r="66" spans="1:23" ht="11.25" customHeight="1">
      <c r="C66" s="420" t="s">
        <v>206</v>
      </c>
      <c r="D66" s="419">
        <v>-7.0000000000000007E-2</v>
      </c>
      <c r="E66" s="419">
        <v>-0.06</v>
      </c>
      <c r="F66" s="419">
        <v>-0.06</v>
      </c>
      <c r="G66" s="419">
        <v>-0.06</v>
      </c>
      <c r="H66" s="419">
        <v>-7.0000000000000007E-2</v>
      </c>
      <c r="I66" s="419">
        <v>-0.06</v>
      </c>
      <c r="J66" s="419">
        <v>-0.05</v>
      </c>
      <c r="K66" s="419">
        <v>-0.05</v>
      </c>
      <c r="L66" s="419">
        <v>-0.06</v>
      </c>
      <c r="M66" s="419">
        <v>-0.06</v>
      </c>
      <c r="N66" s="419">
        <v>-0.09</v>
      </c>
      <c r="O66" s="419">
        <v>-7.0000000000000007E-2</v>
      </c>
      <c r="P66" s="428"/>
      <c r="Q66" s="422">
        <v>-0.06</v>
      </c>
      <c r="R66" s="641"/>
      <c r="S66" s="641"/>
      <c r="T66" s="641"/>
    </row>
    <row r="67" spans="1:23">
      <c r="A67" s="3"/>
      <c r="B67" s="3"/>
      <c r="C67" s="420" t="s">
        <v>123</v>
      </c>
      <c r="D67" s="419">
        <v>3.16</v>
      </c>
      <c r="E67" s="419">
        <v>3.08</v>
      </c>
      <c r="F67" s="419">
        <v>2.38</v>
      </c>
      <c r="G67" s="419">
        <v>2.41</v>
      </c>
      <c r="H67" s="419">
        <v>2.2999999999999998</v>
      </c>
      <c r="I67" s="419">
        <v>2.7</v>
      </c>
      <c r="J67" s="419">
        <v>3.25</v>
      </c>
      <c r="K67" s="419">
        <v>2.1</v>
      </c>
      <c r="L67" s="419">
        <v>2.38</v>
      </c>
      <c r="M67" s="419">
        <v>2.34</v>
      </c>
      <c r="N67" s="419">
        <v>2.44</v>
      </c>
      <c r="O67" s="419">
        <v>3.02</v>
      </c>
      <c r="P67" s="428"/>
      <c r="Q67" s="422">
        <v>2.64</v>
      </c>
      <c r="R67" s="641"/>
      <c r="S67" s="641"/>
      <c r="T67" s="641"/>
      <c r="U67" s="641"/>
      <c r="V67" s="641"/>
      <c r="W67" s="641"/>
    </row>
    <row r="68" spans="1:23">
      <c r="A68" s="3"/>
      <c r="B68" s="3"/>
      <c r="C68" s="420" t="s">
        <v>219</v>
      </c>
      <c r="D68" s="419">
        <v>0.71</v>
      </c>
      <c r="E68" s="419">
        <v>0.75</v>
      </c>
      <c r="F68" s="419">
        <v>0.72</v>
      </c>
      <c r="G68" s="419">
        <v>0.77</v>
      </c>
      <c r="H68" s="419">
        <v>0.75</v>
      </c>
      <c r="I68" s="419">
        <v>0.75</v>
      </c>
      <c r="J68" s="419">
        <v>0.69</v>
      </c>
      <c r="K68" s="419">
        <v>0.73</v>
      </c>
      <c r="L68" s="419">
        <v>0.78</v>
      </c>
      <c r="M68" s="419">
        <v>0.77</v>
      </c>
      <c r="N68" s="419">
        <v>0.75</v>
      </c>
      <c r="O68" s="419">
        <v>0.74</v>
      </c>
      <c r="P68" s="428"/>
      <c r="Q68" s="422">
        <v>0.74</v>
      </c>
      <c r="R68" s="641"/>
      <c r="S68" s="641"/>
      <c r="T68" s="641"/>
      <c r="U68" s="641"/>
      <c r="V68" s="641"/>
      <c r="W68" s="641"/>
    </row>
    <row r="69" spans="1:23">
      <c r="A69" s="3"/>
      <c r="B69" s="3"/>
      <c r="C69" s="420" t="s">
        <v>124</v>
      </c>
      <c r="D69" s="419">
        <v>0.01</v>
      </c>
      <c r="E69" s="419">
        <v>-0.01</v>
      </c>
      <c r="F69" s="419">
        <v>0.05</v>
      </c>
      <c r="G69" s="419">
        <v>0</v>
      </c>
      <c r="H69" s="419">
        <v>0.02</v>
      </c>
      <c r="I69" s="419">
        <v>0.02</v>
      </c>
      <c r="J69" s="419">
        <v>0</v>
      </c>
      <c r="K69" s="419">
        <v>0.01</v>
      </c>
      <c r="L69" s="419">
        <v>0</v>
      </c>
      <c r="M69" s="419">
        <v>0</v>
      </c>
      <c r="N69" s="419">
        <v>0.01</v>
      </c>
      <c r="O69" s="419">
        <v>0</v>
      </c>
      <c r="P69" s="428"/>
      <c r="Q69" s="422">
        <v>0.01</v>
      </c>
      <c r="R69" s="641"/>
      <c r="S69" s="641"/>
      <c r="T69" s="641"/>
      <c r="U69" s="641"/>
      <c r="V69" s="641"/>
      <c r="W69" s="641"/>
    </row>
    <row r="70" spans="1:23" ht="12.75">
      <c r="A70" s="3"/>
      <c r="B70" s="3"/>
      <c r="C70" s="420" t="s">
        <v>297</v>
      </c>
      <c r="D70" s="419">
        <v>0</v>
      </c>
      <c r="E70" s="419">
        <v>0</v>
      </c>
      <c r="F70" s="419">
        <v>0</v>
      </c>
      <c r="G70" s="419">
        <v>0</v>
      </c>
      <c r="H70" s="419">
        <v>0</v>
      </c>
      <c r="I70" s="419">
        <v>0</v>
      </c>
      <c r="J70" s="419">
        <v>0</v>
      </c>
      <c r="K70" s="419">
        <v>0</v>
      </c>
      <c r="L70" s="419">
        <v>0</v>
      </c>
      <c r="M70" s="419">
        <v>0</v>
      </c>
      <c r="N70" s="419">
        <v>0</v>
      </c>
      <c r="O70" s="419">
        <v>0</v>
      </c>
      <c r="P70" s="428"/>
      <c r="Q70" s="422">
        <v>0</v>
      </c>
      <c r="R70" s="653"/>
      <c r="S70" s="641"/>
      <c r="T70" s="641"/>
      <c r="U70" s="641"/>
      <c r="V70" s="641"/>
      <c r="W70" s="641"/>
    </row>
    <row r="71" spans="1:23">
      <c r="A71" s="3"/>
      <c r="B71" s="3"/>
      <c r="C71" s="434" t="s">
        <v>300</v>
      </c>
      <c r="D71" s="422">
        <v>67.97</v>
      </c>
      <c r="E71" s="422">
        <v>59.87</v>
      </c>
      <c r="F71" s="422">
        <v>54.16</v>
      </c>
      <c r="G71" s="422">
        <v>56.63</v>
      </c>
      <c r="H71" s="422">
        <v>53.77</v>
      </c>
      <c r="I71" s="422">
        <v>52.14</v>
      </c>
      <c r="J71" s="422">
        <v>56.71</v>
      </c>
      <c r="K71" s="422">
        <v>49.22</v>
      </c>
      <c r="L71" s="422">
        <v>46.82</v>
      </c>
      <c r="M71" s="422">
        <v>52.22</v>
      </c>
      <c r="N71" s="422">
        <v>48.31</v>
      </c>
      <c r="O71" s="422">
        <v>41.24</v>
      </c>
      <c r="P71" s="428"/>
      <c r="Q71" s="422">
        <v>53.41</v>
      </c>
      <c r="R71" s="641"/>
      <c r="S71" s="641"/>
      <c r="T71" s="641"/>
      <c r="U71" s="641"/>
      <c r="V71" s="641"/>
      <c r="W71" s="641"/>
    </row>
    <row r="72" spans="1:23">
      <c r="A72" s="3"/>
      <c r="B72" s="3"/>
      <c r="C72" s="430" t="s">
        <v>301</v>
      </c>
      <c r="D72" s="435">
        <v>23270615.238000002</v>
      </c>
      <c r="E72" s="435">
        <v>20114929.452</v>
      </c>
      <c r="F72" s="435">
        <v>20688937.804000001</v>
      </c>
      <c r="G72" s="435">
        <v>19484324.282000002</v>
      </c>
      <c r="H72" s="435">
        <v>19874700.890000001</v>
      </c>
      <c r="I72" s="435">
        <v>19955341.855999999</v>
      </c>
      <c r="J72" s="435">
        <v>22669762.289000001</v>
      </c>
      <c r="K72" s="435">
        <v>21151475.070999999</v>
      </c>
      <c r="L72" s="435">
        <v>19914049.646000002</v>
      </c>
      <c r="M72" s="435">
        <v>20151139.859000001</v>
      </c>
      <c r="N72" s="435">
        <v>20817466.447999999</v>
      </c>
      <c r="O72" s="435">
        <v>20907495.765999999</v>
      </c>
      <c r="P72" s="436">
        <v>0</v>
      </c>
      <c r="Q72" s="435">
        <f>(SUM(D72:O72))</f>
        <v>249000238.60100004</v>
      </c>
      <c r="R72" s="641"/>
      <c r="S72" s="641"/>
      <c r="T72" s="641"/>
      <c r="U72" s="641"/>
      <c r="V72" s="641"/>
      <c r="W72" s="641"/>
    </row>
    <row r="73" spans="1:23">
      <c r="A73" s="3"/>
      <c r="B73" s="3"/>
      <c r="D73" s="187"/>
      <c r="E73" s="187"/>
      <c r="F73" s="187"/>
      <c r="G73" s="187"/>
      <c r="H73" s="187"/>
      <c r="I73" s="187"/>
      <c r="J73" s="187"/>
      <c r="K73" s="187"/>
      <c r="L73" s="187"/>
      <c r="M73" s="187"/>
      <c r="N73" s="187"/>
      <c r="O73" s="187"/>
      <c r="P73" s="178"/>
      <c r="Q73" s="225"/>
      <c r="R73" s="641"/>
      <c r="S73" s="641"/>
      <c r="T73" s="641"/>
      <c r="U73" s="641"/>
      <c r="V73" s="641"/>
      <c r="W73" s="641"/>
    </row>
    <row r="74" spans="1:23">
      <c r="A74" s="3"/>
      <c r="B74" s="3"/>
      <c r="D74" s="187"/>
      <c r="E74" s="187"/>
      <c r="F74" s="187"/>
      <c r="G74" s="187"/>
      <c r="H74" s="187"/>
      <c r="I74" s="187"/>
      <c r="J74" s="187"/>
      <c r="K74" s="187"/>
      <c r="L74" s="187"/>
      <c r="M74" s="187"/>
      <c r="N74" s="187"/>
      <c r="O74" s="187"/>
      <c r="P74" s="178"/>
      <c r="Q74" s="225"/>
      <c r="R74" s="641"/>
      <c r="S74" s="641"/>
      <c r="T74" s="641"/>
      <c r="U74" s="641"/>
      <c r="V74" s="641"/>
      <c r="W74" s="641"/>
    </row>
    <row r="75" spans="1:23">
      <c r="A75" s="3"/>
      <c r="B75" s="3"/>
      <c r="C75" s="43" t="s">
        <v>210</v>
      </c>
      <c r="D75" s="221"/>
      <c r="E75" s="221"/>
      <c r="F75" s="221"/>
      <c r="G75" s="155"/>
      <c r="H75" s="155"/>
      <c r="I75" s="155"/>
      <c r="J75" s="155"/>
      <c r="L75" s="155"/>
      <c r="M75" s="155"/>
      <c r="N75" s="155"/>
      <c r="O75" s="155"/>
      <c r="P75" s="155"/>
      <c r="Q75" s="155"/>
      <c r="R75" s="641"/>
      <c r="S75" s="641"/>
      <c r="T75" s="641"/>
      <c r="U75" s="641"/>
      <c r="V75" s="641"/>
      <c r="W75" s="641"/>
    </row>
    <row r="76" spans="1:23" ht="56.25">
      <c r="A76" s="3"/>
      <c r="B76" s="3"/>
      <c r="C76" s="437" t="s">
        <v>108</v>
      </c>
      <c r="D76" s="437" t="s">
        <v>318</v>
      </c>
      <c r="E76" s="437" t="s">
        <v>319</v>
      </c>
      <c r="F76" s="600"/>
      <c r="G76" s="437" t="s">
        <v>321</v>
      </c>
      <c r="H76" s="437" t="s">
        <v>336</v>
      </c>
      <c r="I76" s="437" t="s">
        <v>337</v>
      </c>
      <c r="J76" s="437" t="s">
        <v>338</v>
      </c>
      <c r="K76" s="640"/>
      <c r="L76" s="640"/>
      <c r="M76" s="641"/>
      <c r="N76" s="641"/>
      <c r="O76" s="641"/>
      <c r="P76" s="641"/>
      <c r="Q76" s="640"/>
      <c r="R76" s="641"/>
      <c r="S76" s="641"/>
      <c r="T76" s="641"/>
      <c r="U76" s="641"/>
      <c r="V76" s="641"/>
      <c r="W76" s="641"/>
    </row>
    <row r="77" spans="1:23">
      <c r="A77" s="3"/>
      <c r="B77" s="3"/>
      <c r="C77" s="336" t="s">
        <v>14</v>
      </c>
      <c r="D77" s="438">
        <v>180</v>
      </c>
      <c r="E77" s="438">
        <v>-1179</v>
      </c>
      <c r="F77" s="438"/>
      <c r="G77" s="401">
        <v>62.17</v>
      </c>
      <c r="H77" s="438">
        <v>202</v>
      </c>
      <c r="I77" s="438">
        <v>-811</v>
      </c>
      <c r="J77" s="401">
        <v>41.9</v>
      </c>
      <c r="K77" s="641"/>
      <c r="L77" s="641"/>
      <c r="M77" s="641"/>
      <c r="N77" s="641"/>
      <c r="O77" s="641"/>
      <c r="P77" s="641"/>
      <c r="Q77" s="641"/>
      <c r="R77" s="641"/>
      <c r="S77" s="641"/>
      <c r="T77" s="641"/>
      <c r="U77" s="641"/>
      <c r="V77" s="641"/>
      <c r="W77" s="641"/>
    </row>
    <row r="78" spans="1:23">
      <c r="A78" s="3"/>
      <c r="B78" s="3"/>
      <c r="C78" s="336" t="s">
        <v>15</v>
      </c>
      <c r="D78" s="438">
        <v>194</v>
      </c>
      <c r="E78" s="438">
        <v>-1046</v>
      </c>
      <c r="F78" s="438"/>
      <c r="G78" s="401">
        <v>54.5</v>
      </c>
      <c r="H78" s="438">
        <v>245</v>
      </c>
      <c r="I78" s="438">
        <v>-653</v>
      </c>
      <c r="J78" s="401">
        <v>36.28</v>
      </c>
      <c r="K78" s="641"/>
      <c r="L78" s="641"/>
      <c r="M78" s="641"/>
      <c r="N78" s="641"/>
      <c r="O78" s="641"/>
      <c r="P78" s="641"/>
      <c r="Q78" s="641"/>
      <c r="R78" s="641"/>
      <c r="S78" s="641"/>
      <c r="T78" s="641"/>
      <c r="U78" s="641"/>
      <c r="V78" s="641"/>
      <c r="W78" s="641"/>
    </row>
    <row r="79" spans="1:23">
      <c r="A79" s="3"/>
      <c r="B79" s="3"/>
      <c r="C79" s="336" t="s">
        <v>16</v>
      </c>
      <c r="D79" s="438">
        <v>229</v>
      </c>
      <c r="E79" s="438">
        <v>-1122</v>
      </c>
      <c r="F79" s="438"/>
      <c r="G79" s="401">
        <v>49.41</v>
      </c>
      <c r="H79" s="438">
        <v>332</v>
      </c>
      <c r="I79" s="438">
        <v>-721</v>
      </c>
      <c r="J79" s="401">
        <v>28.33</v>
      </c>
      <c r="K79" s="641"/>
      <c r="L79" s="641"/>
      <c r="M79" s="641"/>
      <c r="N79" s="641"/>
      <c r="O79" s="641"/>
      <c r="P79" s="641"/>
      <c r="Q79" s="641"/>
      <c r="R79" s="641"/>
      <c r="S79" s="641"/>
      <c r="T79" s="641"/>
      <c r="U79" s="641"/>
      <c r="V79" s="641"/>
      <c r="W79" s="641"/>
    </row>
    <row r="80" spans="1:23">
      <c r="C80" s="336" t="s">
        <v>17</v>
      </c>
      <c r="D80" s="438">
        <v>220</v>
      </c>
      <c r="E80" s="438">
        <v>-1291</v>
      </c>
      <c r="F80" s="438"/>
      <c r="G80" s="401">
        <v>50.5</v>
      </c>
      <c r="H80" s="438">
        <v>275</v>
      </c>
      <c r="I80" s="438">
        <v>-660</v>
      </c>
      <c r="J80" s="401">
        <v>17.93</v>
      </c>
      <c r="K80" s="641"/>
      <c r="L80" s="641"/>
      <c r="M80" s="641"/>
      <c r="N80" s="641"/>
      <c r="O80" s="641"/>
      <c r="P80" s="641"/>
      <c r="Q80" s="641"/>
      <c r="R80" s="641"/>
      <c r="S80" s="641"/>
      <c r="T80" s="641"/>
      <c r="U80" s="641"/>
      <c r="V80" s="641"/>
      <c r="W80" s="641"/>
    </row>
    <row r="81" spans="1:23" ht="11.25" customHeight="1">
      <c r="A81" s="3"/>
      <c r="B81" s="3"/>
      <c r="C81" s="336" t="s">
        <v>18</v>
      </c>
      <c r="D81" s="438">
        <v>269</v>
      </c>
      <c r="E81" s="438">
        <v>-1171</v>
      </c>
      <c r="F81" s="438"/>
      <c r="G81" s="401">
        <v>49.02</v>
      </c>
      <c r="H81" s="438">
        <v>256</v>
      </c>
      <c r="I81" s="438">
        <v>-624</v>
      </c>
      <c r="J81" s="401">
        <v>21.38</v>
      </c>
      <c r="K81" s="641"/>
      <c r="L81" s="641"/>
      <c r="M81" s="641"/>
      <c r="N81" s="641"/>
      <c r="O81" s="641"/>
      <c r="P81" s="641"/>
      <c r="Q81" s="641"/>
      <c r="R81" s="641"/>
      <c r="S81" s="641"/>
      <c r="T81" s="641"/>
      <c r="U81" s="641"/>
      <c r="V81" s="641"/>
      <c r="W81" s="641"/>
    </row>
    <row r="82" spans="1:23">
      <c r="A82" s="3"/>
      <c r="B82" s="3"/>
      <c r="C82" s="336" t="s">
        <v>19</v>
      </c>
      <c r="D82" s="438">
        <v>298</v>
      </c>
      <c r="E82" s="438">
        <v>-945</v>
      </c>
      <c r="F82" s="438"/>
      <c r="G82" s="401">
        <v>47.4</v>
      </c>
      <c r="H82" s="438">
        <v>318</v>
      </c>
      <c r="I82" s="438">
        <v>-681</v>
      </c>
      <c r="J82" s="401">
        <v>30.92</v>
      </c>
      <c r="K82" s="641"/>
      <c r="L82" s="641"/>
      <c r="M82" s="641"/>
      <c r="N82" s="641"/>
      <c r="O82" s="641"/>
      <c r="P82" s="641"/>
      <c r="Q82" s="641"/>
      <c r="R82" s="641"/>
      <c r="S82" s="641"/>
      <c r="T82" s="641"/>
      <c r="U82" s="641"/>
      <c r="V82" s="641"/>
      <c r="W82" s="641"/>
    </row>
    <row r="83" spans="1:23">
      <c r="A83" s="3"/>
      <c r="B83" s="3"/>
      <c r="C83" s="336" t="s">
        <v>20</v>
      </c>
      <c r="D83" s="438">
        <v>391</v>
      </c>
      <c r="E83" s="438">
        <v>-968</v>
      </c>
      <c r="F83" s="438"/>
      <c r="G83" s="401">
        <v>52.18</v>
      </c>
      <c r="H83" s="438">
        <v>385</v>
      </c>
      <c r="I83" s="438">
        <v>-714</v>
      </c>
      <c r="J83" s="401">
        <v>35.39</v>
      </c>
      <c r="K83" s="641"/>
      <c r="L83" s="641"/>
      <c r="M83" s="641"/>
      <c r="N83" s="641"/>
      <c r="O83" s="641"/>
      <c r="P83" s="641"/>
      <c r="Q83" s="641"/>
      <c r="R83" s="641"/>
      <c r="S83" s="641"/>
      <c r="T83" s="641"/>
      <c r="U83" s="641"/>
      <c r="V83" s="641"/>
      <c r="W83" s="641"/>
    </row>
    <row r="84" spans="1:23">
      <c r="A84" s="3"/>
      <c r="B84" s="3"/>
      <c r="C84" s="336" t="s">
        <v>21</v>
      </c>
      <c r="D84" s="438">
        <v>301</v>
      </c>
      <c r="E84" s="438">
        <v>-916</v>
      </c>
      <c r="F84" s="438"/>
      <c r="G84" s="401">
        <v>45.43</v>
      </c>
      <c r="H84" s="438">
        <v>386</v>
      </c>
      <c r="I84" s="438">
        <v>-772</v>
      </c>
      <c r="J84" s="401">
        <v>36.89</v>
      </c>
      <c r="K84" s="641"/>
      <c r="L84" s="641"/>
      <c r="M84" s="641"/>
      <c r="N84" s="641"/>
      <c r="O84" s="641"/>
      <c r="P84" s="641"/>
      <c r="Q84" s="641"/>
      <c r="R84" s="641"/>
      <c r="S84" s="641"/>
      <c r="T84" s="641"/>
      <c r="U84" s="641"/>
      <c r="V84" s="641"/>
      <c r="W84" s="641"/>
    </row>
    <row r="85" spans="1:23">
      <c r="A85" s="3"/>
      <c r="B85" s="3"/>
      <c r="C85" s="336" t="s">
        <v>22</v>
      </c>
      <c r="D85" s="438">
        <v>290</v>
      </c>
      <c r="E85" s="438">
        <v>-773</v>
      </c>
      <c r="F85" s="438"/>
      <c r="G85" s="401">
        <v>43.05</v>
      </c>
      <c r="H85" s="438">
        <v>365</v>
      </c>
      <c r="I85" s="438">
        <v>-749</v>
      </c>
      <c r="J85" s="401">
        <v>42.6</v>
      </c>
      <c r="K85" s="641"/>
      <c r="L85" s="641"/>
      <c r="M85" s="641"/>
      <c r="N85" s="641"/>
      <c r="O85" s="641"/>
      <c r="P85" s="641"/>
      <c r="Q85" s="641"/>
      <c r="R85" s="641"/>
      <c r="S85" s="641"/>
      <c r="T85" s="641"/>
      <c r="U85" s="641"/>
      <c r="V85" s="641"/>
      <c r="W85" s="641"/>
    </row>
    <row r="86" spans="1:23">
      <c r="A86" s="3"/>
      <c r="B86" s="3"/>
      <c r="C86" s="336" t="s">
        <v>23</v>
      </c>
      <c r="D86" s="438">
        <v>332</v>
      </c>
      <c r="E86" s="438">
        <v>-749</v>
      </c>
      <c r="F86" s="438"/>
      <c r="G86" s="401">
        <v>47.47</v>
      </c>
      <c r="H86" s="438">
        <v>254</v>
      </c>
      <c r="I86" s="438">
        <v>-856</v>
      </c>
      <c r="J86" s="401">
        <v>36.61</v>
      </c>
      <c r="K86" s="641"/>
      <c r="L86" s="641"/>
      <c r="M86" s="641"/>
      <c r="N86" s="641"/>
      <c r="O86" s="641"/>
      <c r="P86" s="641"/>
      <c r="Q86" s="641"/>
      <c r="R86" s="641"/>
      <c r="S86" s="641"/>
      <c r="T86" s="641"/>
      <c r="U86" s="641"/>
      <c r="V86" s="641"/>
      <c r="W86" s="641"/>
    </row>
    <row r="87" spans="1:23">
      <c r="A87" s="3"/>
      <c r="B87" s="3"/>
      <c r="C87" s="336" t="s">
        <v>24</v>
      </c>
      <c r="D87" s="438">
        <v>195</v>
      </c>
      <c r="E87" s="438">
        <v>-818</v>
      </c>
      <c r="F87" s="438"/>
      <c r="G87" s="401">
        <v>42.96</v>
      </c>
      <c r="H87" s="438">
        <v>216</v>
      </c>
      <c r="I87" s="438">
        <v>-909</v>
      </c>
      <c r="J87" s="401">
        <v>42.08</v>
      </c>
      <c r="K87" s="641"/>
      <c r="L87" s="641"/>
      <c r="M87" s="641"/>
      <c r="N87" s="641"/>
      <c r="O87" s="641"/>
      <c r="P87" s="641"/>
      <c r="Q87" s="641"/>
      <c r="R87" s="641"/>
      <c r="S87" s="641"/>
      <c r="T87" s="641"/>
      <c r="U87" s="641"/>
      <c r="V87" s="641"/>
      <c r="W87" s="641"/>
    </row>
    <row r="88" spans="1:23">
      <c r="A88" s="3"/>
      <c r="B88" s="3"/>
      <c r="C88" s="340" t="s">
        <v>25</v>
      </c>
      <c r="D88" s="440">
        <v>359</v>
      </c>
      <c r="E88" s="440">
        <v>-918</v>
      </c>
      <c r="F88" s="440"/>
      <c r="G88" s="404">
        <v>34.340000000000003</v>
      </c>
      <c r="H88" s="440">
        <v>264</v>
      </c>
      <c r="I88" s="440">
        <v>-922</v>
      </c>
      <c r="J88" s="404">
        <v>43.32</v>
      </c>
      <c r="K88" s="641"/>
      <c r="L88" s="641"/>
      <c r="M88" s="641"/>
      <c r="N88" s="641"/>
      <c r="O88" s="641"/>
      <c r="P88" s="641"/>
      <c r="Q88" s="641"/>
      <c r="R88" s="641"/>
      <c r="S88" s="641"/>
      <c r="T88" s="641"/>
      <c r="U88" s="641"/>
      <c r="V88" s="641"/>
      <c r="W88" s="641"/>
    </row>
    <row r="89" spans="1:23">
      <c r="A89" s="3"/>
      <c r="B89" s="3"/>
      <c r="F89" s="145"/>
      <c r="K89" s="641"/>
      <c r="L89" s="641"/>
      <c r="M89" s="641"/>
      <c r="N89" s="641"/>
      <c r="O89" s="641"/>
      <c r="P89" s="641"/>
      <c r="Q89" s="641"/>
      <c r="R89" s="641"/>
      <c r="S89" s="641"/>
      <c r="T89" s="641"/>
      <c r="U89" s="641"/>
      <c r="V89" s="641"/>
      <c r="W89" s="641"/>
    </row>
    <row r="90" spans="1:23" ht="56.25">
      <c r="A90" s="3"/>
      <c r="B90" s="3"/>
      <c r="C90" s="437" t="s">
        <v>109</v>
      </c>
      <c r="D90" s="437" t="s">
        <v>318</v>
      </c>
      <c r="E90" s="437" t="s">
        <v>319</v>
      </c>
      <c r="F90" s="600"/>
      <c r="G90" s="437" t="s">
        <v>321</v>
      </c>
      <c r="H90" s="437" t="s">
        <v>336</v>
      </c>
      <c r="I90" s="437" t="s">
        <v>337</v>
      </c>
      <c r="J90" s="437" t="s">
        <v>338</v>
      </c>
      <c r="K90" s="641"/>
      <c r="L90" s="641"/>
      <c r="M90" s="642"/>
      <c r="N90" s="641"/>
      <c r="O90" s="641"/>
      <c r="P90" s="641"/>
      <c r="Q90" s="641"/>
      <c r="R90" s="641"/>
      <c r="S90" s="641"/>
      <c r="T90" s="641"/>
      <c r="U90" s="641"/>
      <c r="V90" s="641"/>
      <c r="W90" s="641"/>
    </row>
    <row r="91" spans="1:23">
      <c r="A91" s="3"/>
      <c r="B91" s="3"/>
      <c r="C91" s="336" t="s">
        <v>14</v>
      </c>
      <c r="D91" s="438">
        <v>11</v>
      </c>
      <c r="E91" s="438">
        <v>-60</v>
      </c>
      <c r="F91" s="401"/>
      <c r="G91" s="439">
        <v>62.17</v>
      </c>
      <c r="H91" s="438">
        <v>27</v>
      </c>
      <c r="I91" s="438">
        <v>-54</v>
      </c>
      <c r="J91" s="439">
        <v>41.9</v>
      </c>
      <c r="K91" s="641"/>
      <c r="L91" s="641"/>
      <c r="M91" s="641"/>
      <c r="N91" s="641"/>
      <c r="O91" s="641"/>
      <c r="P91" s="641"/>
      <c r="Q91" s="641"/>
      <c r="R91" s="641"/>
      <c r="S91" s="641"/>
      <c r="T91" s="641"/>
      <c r="U91" s="641"/>
      <c r="V91" s="641"/>
      <c r="W91" s="641"/>
    </row>
    <row r="92" spans="1:23">
      <c r="A92" s="3"/>
      <c r="B92" s="3"/>
      <c r="C92" s="336" t="s">
        <v>15</v>
      </c>
      <c r="D92" s="438">
        <v>14</v>
      </c>
      <c r="E92" s="438">
        <v>-59</v>
      </c>
      <c r="F92" s="401"/>
      <c r="G92" s="439">
        <v>54.5</v>
      </c>
      <c r="H92" s="438">
        <v>16</v>
      </c>
      <c r="I92" s="438">
        <v>-43</v>
      </c>
      <c r="J92" s="439">
        <v>36.28</v>
      </c>
      <c r="K92" s="641"/>
      <c r="L92" s="641"/>
      <c r="M92" s="641"/>
      <c r="N92" s="641"/>
      <c r="O92" s="641"/>
      <c r="P92" s="641"/>
      <c r="Q92" s="641"/>
      <c r="R92" s="641"/>
      <c r="S92" s="641"/>
      <c r="T92" s="641"/>
      <c r="U92" s="641"/>
      <c r="V92" s="641"/>
      <c r="W92" s="641"/>
    </row>
    <row r="93" spans="1:23">
      <c r="A93" s="3"/>
      <c r="B93" s="3"/>
      <c r="C93" s="336" t="s">
        <v>16</v>
      </c>
      <c r="D93" s="438">
        <v>9</v>
      </c>
      <c r="E93" s="438">
        <v>-35</v>
      </c>
      <c r="F93" s="401"/>
      <c r="G93" s="439">
        <v>49.41</v>
      </c>
      <c r="H93" s="438">
        <v>30</v>
      </c>
      <c r="I93" s="438">
        <v>-61</v>
      </c>
      <c r="J93" s="439">
        <v>28.33</v>
      </c>
      <c r="K93" s="641"/>
      <c r="L93" s="641"/>
      <c r="M93" s="641"/>
      <c r="N93" s="641"/>
      <c r="O93" s="641"/>
      <c r="P93" s="641"/>
      <c r="Q93" s="641"/>
      <c r="R93" s="641"/>
      <c r="S93" s="641"/>
      <c r="T93" s="641"/>
      <c r="U93" s="641"/>
      <c r="V93" s="641"/>
      <c r="W93" s="641"/>
    </row>
    <row r="94" spans="1:23">
      <c r="C94" s="336" t="s">
        <v>17</v>
      </c>
      <c r="D94" s="438">
        <v>15</v>
      </c>
      <c r="E94" s="438">
        <v>-44</v>
      </c>
      <c r="F94" s="401"/>
      <c r="G94" s="439">
        <v>50.5</v>
      </c>
      <c r="H94" s="438">
        <v>89</v>
      </c>
      <c r="I94" s="438">
        <v>-117</v>
      </c>
      <c r="J94" s="439">
        <v>17.93</v>
      </c>
      <c r="K94" s="641"/>
      <c r="L94" s="641"/>
      <c r="M94" s="641"/>
      <c r="N94" s="641"/>
      <c r="O94" s="641"/>
      <c r="P94" s="641"/>
      <c r="Q94" s="641"/>
      <c r="R94" s="641"/>
    </row>
    <row r="95" spans="1:23">
      <c r="A95" s="3"/>
      <c r="B95" s="3"/>
      <c r="C95" s="336" t="s">
        <v>18</v>
      </c>
      <c r="D95" s="438">
        <v>14</v>
      </c>
      <c r="E95" s="438">
        <v>-53</v>
      </c>
      <c r="F95" s="401"/>
      <c r="G95" s="439">
        <v>49.02</v>
      </c>
      <c r="H95" s="438">
        <v>42</v>
      </c>
      <c r="I95" s="438">
        <v>-72</v>
      </c>
      <c r="J95" s="439">
        <v>21.38</v>
      </c>
      <c r="K95" s="641"/>
      <c r="L95" s="641"/>
      <c r="M95" s="641"/>
      <c r="N95" s="641"/>
      <c r="O95" s="641"/>
      <c r="P95" s="641"/>
      <c r="Q95" s="641"/>
      <c r="R95" s="641"/>
    </row>
    <row r="96" spans="1:23">
      <c r="A96" s="3"/>
      <c r="B96" s="3"/>
      <c r="C96" s="336" t="s">
        <v>19</v>
      </c>
      <c r="D96" s="438">
        <v>2</v>
      </c>
      <c r="E96" s="438">
        <v>-13</v>
      </c>
      <c r="F96" s="401"/>
      <c r="G96" s="439">
        <v>47.4</v>
      </c>
      <c r="H96" s="438">
        <v>19</v>
      </c>
      <c r="I96" s="438">
        <v>-86</v>
      </c>
      <c r="J96" s="439">
        <v>30.92</v>
      </c>
      <c r="K96" s="641"/>
      <c r="L96" s="641"/>
      <c r="M96" s="641"/>
      <c r="N96" s="641"/>
      <c r="O96" s="641"/>
      <c r="P96" s="641"/>
      <c r="Q96" s="641"/>
      <c r="R96" s="641"/>
    </row>
    <row r="97" spans="1:18">
      <c r="A97" s="3"/>
      <c r="B97" s="3"/>
      <c r="C97" s="336" t="s">
        <v>20</v>
      </c>
      <c r="D97" s="438">
        <v>2</v>
      </c>
      <c r="E97" s="438">
        <v>-21</v>
      </c>
      <c r="F97" s="401"/>
      <c r="G97" s="439">
        <v>52.18</v>
      </c>
      <c r="H97" s="438">
        <v>9</v>
      </c>
      <c r="I97" s="438">
        <v>-121</v>
      </c>
      <c r="J97" s="439">
        <v>35.39</v>
      </c>
      <c r="K97" s="641"/>
      <c r="L97" s="641"/>
      <c r="M97" s="641"/>
      <c r="N97" s="641"/>
      <c r="O97" s="641"/>
      <c r="P97" s="641"/>
      <c r="Q97" s="641"/>
      <c r="R97" s="641"/>
    </row>
    <row r="98" spans="1:18">
      <c r="A98" s="3"/>
      <c r="B98" s="3"/>
      <c r="C98" s="336" t="s">
        <v>21</v>
      </c>
      <c r="D98" s="438">
        <v>3</v>
      </c>
      <c r="E98" s="438">
        <v>-28</v>
      </c>
      <c r="F98" s="401"/>
      <c r="G98" s="439">
        <v>45.43</v>
      </c>
      <c r="H98" s="438">
        <v>9</v>
      </c>
      <c r="I98" s="438">
        <v>-58</v>
      </c>
      <c r="J98" s="439">
        <v>36.89</v>
      </c>
      <c r="K98" s="641"/>
      <c r="L98" s="641"/>
      <c r="M98" s="641"/>
      <c r="N98" s="641"/>
      <c r="O98" s="641"/>
      <c r="P98" s="641"/>
      <c r="Q98" s="641"/>
    </row>
    <row r="99" spans="1:18">
      <c r="A99" s="3"/>
      <c r="B99" s="3"/>
      <c r="C99" s="336" t="s">
        <v>22</v>
      </c>
      <c r="D99" s="438">
        <v>5</v>
      </c>
      <c r="E99" s="438">
        <v>-34</v>
      </c>
      <c r="F99" s="401"/>
      <c r="G99" s="439">
        <v>43.05</v>
      </c>
      <c r="H99" s="438">
        <v>13</v>
      </c>
      <c r="I99" s="438">
        <v>-33</v>
      </c>
      <c r="J99" s="439">
        <v>42.6</v>
      </c>
      <c r="K99" s="641"/>
      <c r="L99" s="641"/>
      <c r="M99" s="641"/>
      <c r="N99" s="641"/>
      <c r="O99" s="641"/>
      <c r="P99" s="641"/>
      <c r="Q99" s="641"/>
    </row>
    <row r="100" spans="1:18">
      <c r="A100" s="3"/>
      <c r="B100" s="3"/>
      <c r="C100" s="336" t="s">
        <v>23</v>
      </c>
      <c r="D100" s="438">
        <v>13</v>
      </c>
      <c r="E100" s="438">
        <v>-37</v>
      </c>
      <c r="F100" s="401"/>
      <c r="G100" s="439">
        <v>47.47</v>
      </c>
      <c r="H100" s="438">
        <v>34</v>
      </c>
      <c r="I100" s="438">
        <v>-42</v>
      </c>
      <c r="J100" s="439">
        <v>36.61</v>
      </c>
      <c r="K100" s="641"/>
      <c r="L100" s="641"/>
      <c r="M100" s="641"/>
      <c r="N100" s="641"/>
      <c r="O100" s="641"/>
      <c r="P100" s="641"/>
      <c r="Q100" s="641"/>
    </row>
    <row r="101" spans="1:18">
      <c r="A101" s="3"/>
      <c r="B101" s="3"/>
      <c r="C101" s="336" t="s">
        <v>24</v>
      </c>
      <c r="D101" s="438">
        <v>16</v>
      </c>
      <c r="E101" s="438">
        <v>-76</v>
      </c>
      <c r="F101" s="401"/>
      <c r="G101" s="439">
        <v>42.96</v>
      </c>
      <c r="H101" s="438">
        <v>10</v>
      </c>
      <c r="I101" s="438">
        <v>-39</v>
      </c>
      <c r="J101" s="439">
        <v>42.08</v>
      </c>
      <c r="K101" s="641"/>
      <c r="L101" s="641"/>
      <c r="M101" s="641"/>
      <c r="N101" s="641"/>
      <c r="O101" s="641"/>
      <c r="P101" s="641"/>
      <c r="Q101" s="641"/>
    </row>
    <row r="102" spans="1:18">
      <c r="A102" s="3"/>
      <c r="B102" s="3"/>
      <c r="C102" s="340" t="s">
        <v>25</v>
      </c>
      <c r="D102" s="440">
        <v>29</v>
      </c>
      <c r="E102" s="440">
        <v>-116</v>
      </c>
      <c r="F102" s="404"/>
      <c r="G102" s="441">
        <v>34.340000000000003</v>
      </c>
      <c r="H102" s="440">
        <v>21</v>
      </c>
      <c r="I102" s="440">
        <v>-53</v>
      </c>
      <c r="J102" s="441">
        <v>43.32</v>
      </c>
      <c r="K102" s="641"/>
      <c r="L102" s="641"/>
      <c r="M102" s="641"/>
      <c r="N102" s="641"/>
      <c r="O102" s="641"/>
      <c r="P102" s="641"/>
      <c r="Q102" s="641"/>
    </row>
    <row r="103" spans="1:18">
      <c r="A103" s="3"/>
      <c r="B103" s="3"/>
    </row>
    <row r="104" spans="1:18" ht="56.25">
      <c r="A104" s="3"/>
      <c r="B104" s="3"/>
      <c r="C104" s="437" t="s">
        <v>110</v>
      </c>
      <c r="D104" s="437" t="s">
        <v>318</v>
      </c>
      <c r="E104" s="437" t="s">
        <v>319</v>
      </c>
      <c r="F104" s="437"/>
      <c r="G104" s="437" t="s">
        <v>320</v>
      </c>
      <c r="H104" s="437" t="s">
        <v>336</v>
      </c>
      <c r="I104" s="437" t="s">
        <v>337</v>
      </c>
      <c r="J104" s="437" t="s">
        <v>338</v>
      </c>
      <c r="K104" s="155"/>
    </row>
    <row r="105" spans="1:18">
      <c r="A105" s="3"/>
      <c r="B105" s="3"/>
      <c r="C105" s="442" t="s">
        <v>14</v>
      </c>
      <c r="D105" s="438">
        <v>2871</v>
      </c>
      <c r="E105" s="438">
        <v>-1749</v>
      </c>
      <c r="F105" s="401"/>
      <c r="G105" s="439">
        <v>62.17</v>
      </c>
      <c r="H105" s="438">
        <v>2240</v>
      </c>
      <c r="I105" s="438">
        <v>-1653</v>
      </c>
      <c r="J105" s="439">
        <v>41.9</v>
      </c>
    </row>
    <row r="106" spans="1:18">
      <c r="A106" s="3"/>
      <c r="B106" s="3"/>
      <c r="C106" s="336" t="s">
        <v>15</v>
      </c>
      <c r="D106" s="438">
        <v>2243</v>
      </c>
      <c r="E106" s="438">
        <v>-1361</v>
      </c>
      <c r="F106" s="401"/>
      <c r="G106" s="439">
        <v>54.5</v>
      </c>
      <c r="H106" s="438">
        <v>1798</v>
      </c>
      <c r="I106" s="438">
        <v>-1390</v>
      </c>
      <c r="J106" s="439">
        <v>36.28</v>
      </c>
    </row>
    <row r="107" spans="1:18">
      <c r="A107" s="3"/>
      <c r="B107" s="3"/>
      <c r="C107" s="336" t="s">
        <v>16</v>
      </c>
      <c r="D107" s="438">
        <v>2236</v>
      </c>
      <c r="E107" s="438">
        <v>-1276</v>
      </c>
      <c r="F107" s="401"/>
      <c r="G107" s="439">
        <v>49.41</v>
      </c>
      <c r="H107" s="438">
        <v>1890</v>
      </c>
      <c r="I107" s="438">
        <v>-1564</v>
      </c>
      <c r="J107" s="439">
        <v>28.33</v>
      </c>
    </row>
    <row r="108" spans="1:18" s="155" customFormat="1">
      <c r="C108" s="336" t="s">
        <v>17</v>
      </c>
      <c r="D108" s="438">
        <v>2618</v>
      </c>
      <c r="E108" s="438">
        <v>-1453</v>
      </c>
      <c r="F108" s="401"/>
      <c r="G108" s="439">
        <v>50.5</v>
      </c>
      <c r="H108" s="438">
        <v>1784</v>
      </c>
      <c r="I108" s="438">
        <v>-1472</v>
      </c>
      <c r="J108" s="439">
        <v>17.93</v>
      </c>
      <c r="K108" s="2"/>
      <c r="L108" s="2"/>
      <c r="M108" s="2"/>
      <c r="N108" s="2"/>
      <c r="O108" s="2"/>
      <c r="P108" s="2"/>
      <c r="Q108" s="2"/>
      <c r="R108" s="2"/>
    </row>
    <row r="109" spans="1:18">
      <c r="C109" s="336" t="s">
        <v>18</v>
      </c>
      <c r="D109" s="438">
        <v>2334</v>
      </c>
      <c r="E109" s="438">
        <v>-1432</v>
      </c>
      <c r="F109" s="401"/>
      <c r="G109" s="439">
        <v>49.02</v>
      </c>
      <c r="H109" s="438">
        <v>1836</v>
      </c>
      <c r="I109" s="438">
        <v>-1478</v>
      </c>
      <c r="J109" s="439">
        <v>21.38</v>
      </c>
    </row>
    <row r="110" spans="1:18">
      <c r="C110" s="336" t="s">
        <v>19</v>
      </c>
      <c r="D110" s="438">
        <v>2020</v>
      </c>
      <c r="E110" s="438">
        <v>-1438</v>
      </c>
      <c r="F110" s="401"/>
      <c r="G110" s="439">
        <v>47.4</v>
      </c>
      <c r="H110" s="438">
        <v>1902</v>
      </c>
      <c r="I110" s="438">
        <v>-1519</v>
      </c>
      <c r="J110" s="439">
        <v>30.92</v>
      </c>
    </row>
    <row r="111" spans="1:18">
      <c r="C111" s="336" t="s">
        <v>20</v>
      </c>
      <c r="D111" s="438">
        <v>2217</v>
      </c>
      <c r="E111" s="438">
        <v>-1632</v>
      </c>
      <c r="F111" s="401"/>
      <c r="G111" s="439">
        <v>52.18</v>
      </c>
      <c r="H111" s="438">
        <v>1980</v>
      </c>
      <c r="I111" s="438">
        <v>-1537</v>
      </c>
      <c r="J111" s="439">
        <v>35.39</v>
      </c>
    </row>
    <row r="112" spans="1:18">
      <c r="C112" s="336" t="s">
        <v>21</v>
      </c>
      <c r="D112" s="438">
        <v>2016</v>
      </c>
      <c r="E112" s="438">
        <v>-1458</v>
      </c>
      <c r="F112" s="401"/>
      <c r="G112" s="439">
        <v>45.43</v>
      </c>
      <c r="H112" s="438">
        <v>1777</v>
      </c>
      <c r="I112" s="438">
        <v>-1432</v>
      </c>
      <c r="J112" s="439">
        <v>36.89</v>
      </c>
      <c r="R112" s="155"/>
    </row>
    <row r="113" spans="2:17">
      <c r="C113" s="336" t="s">
        <v>22</v>
      </c>
      <c r="D113" s="438">
        <v>1883</v>
      </c>
      <c r="E113" s="438">
        <v>-1408</v>
      </c>
      <c r="F113" s="401"/>
      <c r="G113" s="439">
        <v>43.05</v>
      </c>
      <c r="H113" s="438">
        <v>1748</v>
      </c>
      <c r="I113" s="438">
        <v>-1405</v>
      </c>
      <c r="J113" s="439">
        <v>42.6</v>
      </c>
    </row>
    <row r="114" spans="2:17">
      <c r="C114" s="336" t="s">
        <v>23</v>
      </c>
      <c r="D114" s="438">
        <v>1899</v>
      </c>
      <c r="E114" s="438">
        <v>-1439</v>
      </c>
      <c r="F114" s="401"/>
      <c r="G114" s="439">
        <v>47.47</v>
      </c>
      <c r="H114" s="438">
        <v>2044</v>
      </c>
      <c r="I114" s="438">
        <v>-1372</v>
      </c>
      <c r="J114" s="439">
        <v>36.61</v>
      </c>
    </row>
    <row r="115" spans="2:17">
      <c r="C115" s="336" t="s">
        <v>24</v>
      </c>
      <c r="D115" s="438">
        <v>2291</v>
      </c>
      <c r="E115" s="438">
        <v>-1560</v>
      </c>
      <c r="F115" s="401"/>
      <c r="G115" s="439">
        <v>42.96</v>
      </c>
      <c r="H115" s="438">
        <v>2103</v>
      </c>
      <c r="I115" s="438">
        <v>-1364</v>
      </c>
      <c r="J115" s="439">
        <v>42.08</v>
      </c>
    </row>
    <row r="116" spans="2:17">
      <c r="C116" s="402" t="s">
        <v>25</v>
      </c>
      <c r="D116" s="440">
        <v>2116</v>
      </c>
      <c r="E116" s="440">
        <v>-1509</v>
      </c>
      <c r="F116" s="404"/>
      <c r="G116" s="441">
        <v>34.340000000000003</v>
      </c>
      <c r="H116" s="440">
        <v>2096</v>
      </c>
      <c r="I116" s="440">
        <v>-1466</v>
      </c>
      <c r="J116" s="441">
        <v>43.32</v>
      </c>
    </row>
    <row r="117" spans="2:17" ht="12.75">
      <c r="C117" s="153"/>
      <c r="D117" s="155"/>
      <c r="E117" s="155"/>
      <c r="F117" s="154"/>
      <c r="G117" s="154"/>
      <c r="H117" s="152"/>
      <c r="I117" s="152"/>
      <c r="J117" s="155"/>
      <c r="K117" s="155"/>
      <c r="L117" s="155"/>
      <c r="O117" s="155"/>
      <c r="P117" s="155"/>
      <c r="Q117" s="155"/>
    </row>
    <row r="118" spans="2:17">
      <c r="D118" s="258"/>
      <c r="E118" s="714"/>
      <c r="F118" s="157"/>
      <c r="H118" s="703">
        <f>SUM(H105:H116)+SUM(H91:H102)+SUM(H77:H88)</f>
        <v>27015</v>
      </c>
      <c r="I118" s="703">
        <f>SUM(I105:I116)+SUM(I91:I102)+SUM(I77:I88)</f>
        <v>-27503</v>
      </c>
      <c r="J118" s="704"/>
      <c r="K118" s="704">
        <f>I118</f>
        <v>-27503</v>
      </c>
    </row>
    <row r="119" spans="2:17">
      <c r="B119" s="155"/>
      <c r="C119" s="702" t="s">
        <v>14</v>
      </c>
      <c r="D119" s="713"/>
      <c r="E119" s="703"/>
      <c r="F119" s="703"/>
      <c r="G119" s="703"/>
      <c r="H119" s="703"/>
      <c r="I119" s="703">
        <f>H105+I105</f>
        <v>587</v>
      </c>
      <c r="J119" s="704"/>
    </row>
    <row r="120" spans="2:17">
      <c r="C120" s="702" t="s">
        <v>15</v>
      </c>
      <c r="D120" s="703">
        <f t="shared" ref="D120:H130" si="33">D106+D92+D78</f>
        <v>2451</v>
      </c>
      <c r="E120" s="703">
        <f t="shared" ref="E120:E130" si="34">D106+E106</f>
        <v>882</v>
      </c>
      <c r="F120" s="703"/>
      <c r="G120" s="703"/>
      <c r="H120" s="703">
        <f t="shared" si="33"/>
        <v>2059</v>
      </c>
      <c r="I120" s="703">
        <f t="shared" ref="I120:I130" si="35">H106+I106</f>
        <v>408</v>
      </c>
      <c r="J120" s="704"/>
    </row>
    <row r="121" spans="2:17">
      <c r="C121" s="702" t="s">
        <v>16</v>
      </c>
      <c r="D121" s="703">
        <f t="shared" si="33"/>
        <v>2474</v>
      </c>
      <c r="E121" s="703">
        <f t="shared" si="34"/>
        <v>960</v>
      </c>
      <c r="F121" s="703"/>
      <c r="G121" s="703"/>
      <c r="H121" s="703">
        <f t="shared" si="33"/>
        <v>2252</v>
      </c>
      <c r="I121" s="703">
        <f t="shared" si="35"/>
        <v>326</v>
      </c>
      <c r="J121" s="704"/>
    </row>
    <row r="122" spans="2:17">
      <c r="C122" s="702" t="s">
        <v>17</v>
      </c>
      <c r="D122" s="703">
        <f t="shared" si="33"/>
        <v>2853</v>
      </c>
      <c r="E122" s="703">
        <f t="shared" si="34"/>
        <v>1165</v>
      </c>
      <c r="F122" s="703"/>
      <c r="G122" s="703"/>
      <c r="H122" s="703">
        <f t="shared" si="33"/>
        <v>2148</v>
      </c>
      <c r="I122" s="703">
        <f t="shared" si="35"/>
        <v>312</v>
      </c>
      <c r="J122" s="704"/>
    </row>
    <row r="123" spans="2:17">
      <c r="C123" s="702" t="s">
        <v>18</v>
      </c>
      <c r="D123" s="703">
        <f t="shared" si="33"/>
        <v>2617</v>
      </c>
      <c r="E123" s="703">
        <f t="shared" si="34"/>
        <v>902</v>
      </c>
      <c r="F123" s="703"/>
      <c r="G123" s="703"/>
      <c r="H123" s="703">
        <f t="shared" si="33"/>
        <v>2134</v>
      </c>
      <c r="I123" s="703">
        <f t="shared" si="35"/>
        <v>358</v>
      </c>
      <c r="J123" s="704"/>
    </row>
    <row r="124" spans="2:17">
      <c r="C124" s="702" t="s">
        <v>19</v>
      </c>
      <c r="D124" s="703">
        <f t="shared" si="33"/>
        <v>2320</v>
      </c>
      <c r="E124" s="703">
        <f t="shared" si="34"/>
        <v>582</v>
      </c>
      <c r="F124" s="703"/>
      <c r="G124" s="703"/>
      <c r="H124" s="703">
        <f t="shared" si="33"/>
        <v>2239</v>
      </c>
      <c r="I124" s="703">
        <f t="shared" si="35"/>
        <v>383</v>
      </c>
      <c r="J124" s="704"/>
    </row>
    <row r="125" spans="2:17">
      <c r="C125" s="702" t="s">
        <v>20</v>
      </c>
      <c r="D125" s="703">
        <f t="shared" si="33"/>
        <v>2610</v>
      </c>
      <c r="E125" s="703">
        <f t="shared" si="34"/>
        <v>585</v>
      </c>
      <c r="F125" s="703"/>
      <c r="G125" s="703"/>
      <c r="H125" s="703">
        <f t="shared" si="33"/>
        <v>2374</v>
      </c>
      <c r="I125" s="703">
        <f t="shared" si="35"/>
        <v>443</v>
      </c>
      <c r="J125" s="704"/>
    </row>
    <row r="126" spans="2:17">
      <c r="C126" s="702" t="s">
        <v>21</v>
      </c>
      <c r="D126" s="703">
        <f t="shared" si="33"/>
        <v>2320</v>
      </c>
      <c r="E126" s="703">
        <f t="shared" si="34"/>
        <v>558</v>
      </c>
      <c r="F126" s="703"/>
      <c r="G126" s="703"/>
      <c r="H126" s="703">
        <f t="shared" si="33"/>
        <v>2172</v>
      </c>
      <c r="I126" s="703">
        <f t="shared" si="35"/>
        <v>345</v>
      </c>
      <c r="J126" s="704"/>
    </row>
    <row r="127" spans="2:17">
      <c r="C127" s="702" t="s">
        <v>22</v>
      </c>
      <c r="D127" s="703">
        <f t="shared" si="33"/>
        <v>2178</v>
      </c>
      <c r="E127" s="703">
        <f t="shared" si="34"/>
        <v>475</v>
      </c>
      <c r="F127" s="703"/>
      <c r="G127" s="703"/>
      <c r="H127" s="703">
        <f t="shared" si="33"/>
        <v>2126</v>
      </c>
      <c r="I127" s="703">
        <f t="shared" si="35"/>
        <v>343</v>
      </c>
      <c r="J127" s="704"/>
    </row>
    <row r="128" spans="2:17">
      <c r="C128" s="702" t="s">
        <v>23</v>
      </c>
      <c r="D128" s="703">
        <f t="shared" si="33"/>
        <v>2244</v>
      </c>
      <c r="E128" s="703">
        <f t="shared" si="34"/>
        <v>460</v>
      </c>
      <c r="F128" s="703"/>
      <c r="G128" s="703"/>
      <c r="H128" s="703">
        <f t="shared" si="33"/>
        <v>2332</v>
      </c>
      <c r="I128" s="703">
        <f t="shared" si="35"/>
        <v>672</v>
      </c>
      <c r="J128" s="704"/>
    </row>
    <row r="129" spans="3:10">
      <c r="C129" s="702" t="s">
        <v>24</v>
      </c>
      <c r="D129" s="703">
        <f t="shared" si="33"/>
        <v>2502</v>
      </c>
      <c r="E129" s="703">
        <f t="shared" si="34"/>
        <v>731</v>
      </c>
      <c r="F129" s="703"/>
      <c r="G129" s="703"/>
      <c r="H129" s="703">
        <f t="shared" si="33"/>
        <v>2329</v>
      </c>
      <c r="I129" s="703">
        <f t="shared" si="35"/>
        <v>739</v>
      </c>
      <c r="J129" s="704"/>
    </row>
    <row r="130" spans="3:10">
      <c r="C130" s="702" t="s">
        <v>25</v>
      </c>
      <c r="D130" s="703">
        <f t="shared" si="33"/>
        <v>2504</v>
      </c>
      <c r="E130" s="703">
        <f t="shared" si="34"/>
        <v>607</v>
      </c>
      <c r="F130" s="703"/>
      <c r="G130" s="703"/>
      <c r="H130" s="703">
        <f t="shared" si="33"/>
        <v>2381</v>
      </c>
      <c r="I130" s="703">
        <f t="shared" si="35"/>
        <v>630</v>
      </c>
      <c r="J130" s="704"/>
    </row>
    <row r="131" spans="3:10">
      <c r="C131" s="702"/>
      <c r="D131" s="703">
        <f>SUM(D119:D130)</f>
        <v>27073</v>
      </c>
      <c r="E131" s="703">
        <f>SUM(E119:E130)</f>
        <v>7907</v>
      </c>
      <c r="F131" s="703"/>
      <c r="G131" s="703"/>
      <c r="H131" s="615">
        <f t="shared" ref="H131:I131" si="36">SUM(H119:H130)</f>
        <v>24546</v>
      </c>
      <c r="I131" s="615">
        <f t="shared" si="36"/>
        <v>5546</v>
      </c>
      <c r="J131" s="704"/>
    </row>
    <row r="132" spans="3:10" ht="12.75">
      <c r="C132" s="702"/>
      <c r="D132" s="705"/>
      <c r="E132" s="706">
        <f>E131/D131</f>
        <v>0.29206220219406787</v>
      </c>
      <c r="F132" s="704"/>
      <c r="G132" s="704"/>
      <c r="H132" s="704"/>
      <c r="I132" s="706">
        <f>I131/H131</f>
        <v>0.22594312718976614</v>
      </c>
      <c r="J132" s="704"/>
    </row>
    <row r="133" spans="3:10" ht="12.75">
      <c r="C133" s="702"/>
      <c r="D133" s="705"/>
      <c r="E133" s="704"/>
      <c r="F133" s="704"/>
      <c r="G133" s="704"/>
      <c r="H133" s="704"/>
      <c r="I133" s="704"/>
      <c r="J133" s="704"/>
    </row>
    <row r="134" spans="3:10" ht="12.75">
      <c r="C134" s="702"/>
      <c r="D134" s="705"/>
      <c r="E134" s="704"/>
      <c r="F134" s="704"/>
      <c r="G134" s="704"/>
      <c r="H134" s="706">
        <f>(H131-D131)/D131</f>
        <v>-9.3340228271709819E-2</v>
      </c>
      <c r="I134" s="704"/>
      <c r="J134" s="704"/>
    </row>
    <row r="135" spans="3:10" ht="12.75">
      <c r="D135" s="158"/>
    </row>
    <row r="136" spans="3:10" ht="12.75">
      <c r="D136" s="158"/>
    </row>
    <row r="137" spans="3:10" ht="12.75">
      <c r="D137" s="158"/>
    </row>
    <row r="138" spans="3:10" ht="12.75">
      <c r="D138" s="158"/>
    </row>
    <row r="139" spans="3:10" ht="12.75">
      <c r="D139" s="158"/>
    </row>
    <row r="140" spans="3:10" ht="12.75">
      <c r="D140" s="158"/>
    </row>
    <row r="141" spans="3:10" ht="12.75">
      <c r="D141" s="158"/>
    </row>
    <row r="142" spans="3:10" ht="12.75">
      <c r="D142" s="158"/>
    </row>
    <row r="143" spans="3:10" ht="12.75">
      <c r="D143" s="158"/>
    </row>
  </sheetData>
  <customSheetViews>
    <customSheetView guid="{900DFCB2-DCF9-11D6-8470-0008C7298EBA}" showGridLines="0" showRowCol="0" outlineSymbols="0" showRuler="0">
      <pane ySplit="5" topLeftCell="A6" activePane="bottomLeft" state="frozenSplit"/>
      <selection pane="bottomLeft"/>
    </customSheetView>
    <customSheetView guid="{900DFCB4-DCF9-11D6-8470-0008C7298EBA}" showGridLines="0" showRowCol="0" outlineSymbols="0" showRuler="0">
      <pane ySplit="5" topLeftCell="A6" activePane="bottomLeft" state="frozenSplit"/>
      <selection pane="bottomLeft"/>
    </customSheetView>
    <customSheetView guid="{900DFCB5-DCF9-11D6-8470-0008C7298EBA}" showGridLines="0" showRowCol="0" outlineSymbols="0" showRuler="0">
      <pane ySplit="5" topLeftCell="A6" activePane="bottomLeft" state="frozenSplit"/>
      <selection pane="bottomLeft"/>
    </customSheetView>
    <customSheetView guid="{900DFCB6-DCF9-11D6-8470-0008C7298EBA}" showGridLines="0" showRowCol="0" outlineSymbols="0" showRuler="0">
      <pane ySplit="5" topLeftCell="A6" activePane="bottomLeft" state="frozenSplit"/>
      <selection pane="bottomLeft"/>
    </customSheetView>
    <customSheetView guid="{900DFCB7-DCF9-11D6-8470-0008C7298EBA}" showGridLines="0" showRowCol="0" outlineSymbols="0" showRuler="0">
      <pane ySplit="5" topLeftCell="A6" activePane="bottomLeft" state="frozenSplit"/>
      <selection pane="bottomLeft"/>
    </customSheetView>
    <customSheetView guid="{900DFCB8-DCF9-11D6-8470-0008C7298EBA}" showGridLines="0" showRowCol="0" outlineSymbols="0" showRuler="0">
      <pane ySplit="5" topLeftCell="A17" activePane="bottomLeft" state="frozenSplit"/>
      <selection pane="bottomLeft"/>
    </customSheetView>
    <customSheetView guid="{900DFCB9-DCF9-11D6-8470-0008C7298EBA}" showGridLines="0" showRowCol="0" outlineSymbols="0" showRuler="0">
      <pane ySplit="5" topLeftCell="A6" activePane="bottomLeft" state="frozenSplit"/>
      <selection pane="bottomLeft"/>
    </customSheetView>
    <customSheetView guid="{900DFCBA-DCF9-11D6-8470-0008C7298EBA}" showGridLines="0" showRowCol="0" outlineSymbols="0" showRuler="0">
      <pane ySplit="5" topLeftCell="A6" activePane="bottomLeft" state="frozenSplit"/>
      <selection pane="bottomLeft"/>
    </customSheetView>
    <customSheetView guid="{900DFCBB-DCF9-11D6-8470-0008C7298EBA}" showGridLines="0" showRowCol="0" outlineSymbols="0" showRuler="0">
      <pane ySplit="5" topLeftCell="A6" activePane="bottomLeft" state="frozenSplit"/>
      <selection pane="bottomLeft"/>
    </customSheetView>
    <customSheetView guid="{900DFCBC-DCF9-11D6-8470-0008C7298EBA}" showGridLines="0" showRowCol="0" outlineSymbols="0" showRuler="0">
      <pane ySplit="5" topLeftCell="A6" activePane="bottomLeft" state="frozenSplit"/>
      <selection pane="bottomLeft"/>
    </customSheetView>
    <customSheetView guid="{900DFCBD-DCF9-11D6-8470-0008C7298EBA}" showGridLines="0" showRowCol="0" outlineSymbols="0" showRuler="0">
      <pane ySplit="5" topLeftCell="A6" activePane="bottomLeft" state="frozenSplit"/>
      <selection pane="bottomLeft"/>
    </customSheetView>
    <customSheetView guid="{900DFCBE-DCF9-11D6-8470-0008C7298EBA}" showGridLines="0" showRowCol="0" outlineSymbols="0" showRuler="0">
      <pane ySplit="5" topLeftCell="A6" activePane="bottomLeft" state="frozenSplit"/>
      <selection pane="bottomLeft"/>
    </customSheetView>
    <customSheetView guid="{900DFCBF-DCF9-11D6-8470-0008C7298EBA}" showGridLines="0" showRowCol="0" outlineSymbols="0" showRuler="0">
      <pane ySplit="5" topLeftCell="A6" activePane="bottomLeft" state="frozenSplit"/>
      <selection pane="bottomLeft"/>
    </customSheetView>
    <customSheetView guid="{900DFCC0-DCF9-11D6-8470-0008C7298EBA}" showGridLines="0" showRowCol="0" outlineSymbols="0" showRuler="0">
      <pane ySplit="5" topLeftCell="A6" activePane="bottomLeft" state="frozenSplit"/>
      <selection pane="bottomLeft"/>
    </customSheetView>
    <customSheetView guid="{900DFCC1-DCF9-11D6-8470-0008C7298EBA}" showGridLines="0" showRowCol="0" outlineSymbols="0" showRuler="0">
      <pane ySplit="5" topLeftCell="A6" activePane="bottomLeft" state="frozenSplit"/>
      <selection pane="bottomLeft"/>
    </customSheetView>
    <customSheetView guid="{900DFCC2-DCF9-11D6-8470-0008C7298EBA}" showGridLines="0" showRowCol="0" outlineSymbols="0" showRuler="0">
      <pane ySplit="5" topLeftCell="A6" activePane="bottomLeft" state="frozenSplit"/>
      <selection pane="bottomLeft"/>
    </customSheetView>
    <customSheetView guid="{900DFCC3-DCF9-11D6-8470-0008C7298EBA}" showGridLines="0" showRowCol="0" outlineSymbols="0" showRuler="0">
      <pane ySplit="5" topLeftCell="A6" activePane="bottomLeft" state="frozenSplit"/>
      <selection pane="bottomLeft"/>
    </customSheetView>
    <customSheetView guid="{900DFCC4-DCF9-11D6-8470-0008C7298EBA}" showGridLines="0" showRowCol="0" outlineSymbols="0" showRuler="0">
      <pane ySplit="5" topLeftCell="A6" activePane="bottomLeft" state="frozenSplit"/>
      <selection pane="bottomLeft"/>
    </customSheetView>
    <customSheetView guid="{900DFCC5-DCF9-11D6-8470-0008C7298EBA}" showGridLines="0" showRowCol="0" outlineSymbols="0" showRuler="0">
      <pane ySplit="5" topLeftCell="A6" activePane="bottomLeft" state="frozenSplit"/>
      <selection pane="bottomLeft"/>
    </customSheetView>
    <customSheetView guid="{900DFCC6-DCF9-11D6-8470-0008C7298EBA}" showGridLines="0" showRowCol="0" outlineSymbols="0" showRuler="0">
      <pane ySplit="5" topLeftCell="A6" activePane="bottomLeft" state="frozenSplit"/>
      <selection pane="bottomLeft"/>
    </customSheetView>
    <customSheetView guid="{900DFCC7-DCF9-11D6-8470-0008C7298EBA}" showGridLines="0" showRowCol="0" outlineSymbols="0" showRuler="0">
      <pane ySplit="5" topLeftCell="A6" activePane="bottomLeft" state="frozenSplit"/>
      <selection pane="bottomLeft"/>
    </customSheetView>
  </customSheetViews>
  <phoneticPr fontId="0" type="noConversion"/>
  <hyperlinks>
    <hyperlink ref="C3" location="Indice!A1" display="Indice!A1" xr:uid="{00000000-0004-0000-2500-000000000000}"/>
  </hyperlinks>
  <pageMargins left="0.78740157480314965" right="0.75" top="0.78740157480314965" bottom="1" header="0" footer="0"/>
  <pageSetup paperSize="9" orientation="landscape" verticalDpi="4294967292" r:id="rId1"/>
  <headerFooter alignWithMargins="0"/>
  <ignoredErrors>
    <ignoredError sqref="Q72 Q51" formulaRange="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42">
    <pageSetUpPr autoPageBreaks="0" fitToPage="1"/>
  </sheetPr>
  <dimension ref="A1:IV753"/>
  <sheetViews>
    <sheetView showGridLines="0" showOutlineSymbols="0" zoomScale="87" zoomScaleNormal="87" workbookViewId="0">
      <selection activeCell="J3" sqref="J3"/>
    </sheetView>
  </sheetViews>
  <sheetFormatPr baseColWidth="10" defaultColWidth="11.42578125" defaultRowHeight="11.25"/>
  <cols>
    <col min="1" max="1" width="0.140625" style="56" customWidth="1"/>
    <col min="2" max="2" width="2.7109375" style="99" customWidth="1"/>
    <col min="3" max="3" width="20.28515625" style="56" customWidth="1"/>
    <col min="4" max="4" width="12.5703125" style="56" customWidth="1"/>
    <col min="5" max="5" width="11.85546875" style="56" customWidth="1"/>
    <col min="6" max="6" width="19.28515625" style="56" customWidth="1"/>
    <col min="7" max="8" width="13.42578125" style="56" customWidth="1"/>
    <col min="9" max="9" width="12.140625" style="38" customWidth="1"/>
    <col min="10" max="10" width="10.7109375" style="56" customWidth="1"/>
    <col min="11" max="11" width="13.42578125" style="56" customWidth="1"/>
    <col min="12" max="12" width="11.140625" style="56" customWidth="1"/>
    <col min="13" max="13" width="11.85546875" style="56" customWidth="1"/>
    <col min="14" max="14" width="10.7109375" style="56" customWidth="1"/>
    <col min="15" max="15" width="10.42578125" style="56" customWidth="1"/>
    <col min="16" max="16" width="10.42578125" style="38" customWidth="1"/>
    <col min="17" max="16384" width="11.42578125" style="56"/>
  </cols>
  <sheetData>
    <row r="1" spans="2:16" s="27" customFormat="1" ht="21.75" customHeight="1">
      <c r="B1" s="98"/>
      <c r="G1" s="28"/>
      <c r="J1" s="95" t="s">
        <v>78</v>
      </c>
      <c r="P1" s="113"/>
    </row>
    <row r="2" spans="2:16" s="27" customFormat="1" ht="15" customHeight="1">
      <c r="B2" s="98"/>
      <c r="G2" s="28"/>
      <c r="J2" s="18" t="s">
        <v>339</v>
      </c>
      <c r="P2" s="113"/>
    </row>
    <row r="3" spans="2:16" s="27" customFormat="1" ht="19.899999999999999" customHeight="1">
      <c r="B3" s="98"/>
      <c r="C3" s="21" t="str">
        <f>Indice!C4</f>
        <v>Mercados eléctricos</v>
      </c>
      <c r="D3" s="22"/>
      <c r="E3" s="22"/>
      <c r="P3" s="113"/>
    </row>
    <row r="4" spans="2:16" ht="17.45" customHeight="1">
      <c r="C4" s="40" t="s">
        <v>153</v>
      </c>
      <c r="D4" s="40"/>
      <c r="E4" s="40"/>
      <c r="L4" s="40" t="s">
        <v>208</v>
      </c>
    </row>
    <row r="5" spans="2:16">
      <c r="C5" s="40" t="s">
        <v>154</v>
      </c>
      <c r="D5" s="40"/>
      <c r="E5" s="40"/>
      <c r="L5" s="40" t="s">
        <v>154</v>
      </c>
    </row>
    <row r="6" spans="2:16" ht="22.5">
      <c r="C6" s="443"/>
      <c r="D6" s="443"/>
      <c r="E6" s="443"/>
      <c r="F6" s="444">
        <v>2019</v>
      </c>
      <c r="G6" s="444">
        <v>2020</v>
      </c>
      <c r="H6" s="141"/>
      <c r="I6" s="141"/>
      <c r="L6" s="443"/>
      <c r="M6" s="491" t="s">
        <v>155</v>
      </c>
      <c r="N6" s="491" t="s">
        <v>156</v>
      </c>
      <c r="O6" s="491"/>
    </row>
    <row r="7" spans="2:16">
      <c r="B7" s="100" t="s">
        <v>39</v>
      </c>
      <c r="C7" s="336" t="s">
        <v>4</v>
      </c>
      <c r="D7" s="336"/>
      <c r="E7" s="336"/>
      <c r="F7" s="401">
        <f>'C1'!H$25</f>
        <v>67.97</v>
      </c>
      <c r="G7" s="401">
        <f>'C1'!H$24</f>
        <v>46.96</v>
      </c>
      <c r="H7" s="145"/>
      <c r="I7" s="145"/>
      <c r="K7" s="200" t="s">
        <v>39</v>
      </c>
      <c r="L7" s="492" t="s">
        <v>344</v>
      </c>
      <c r="M7" s="401">
        <f>'C1'!H25</f>
        <v>67.97</v>
      </c>
      <c r="N7" s="401">
        <f>'C1'!$U$25</f>
        <v>53.41</v>
      </c>
      <c r="O7" s="401"/>
    </row>
    <row r="8" spans="2:16">
      <c r="B8" s="100" t="s">
        <v>40</v>
      </c>
      <c r="C8" s="336" t="s">
        <v>5</v>
      </c>
      <c r="D8" s="336"/>
      <c r="E8" s="336"/>
      <c r="F8" s="401">
        <f>'C1'!I$25</f>
        <v>59.87</v>
      </c>
      <c r="G8" s="401">
        <f>'C1'!I$24</f>
        <v>41.4</v>
      </c>
      <c r="H8" s="145"/>
      <c r="I8" s="145"/>
      <c r="K8" s="200" t="s">
        <v>40</v>
      </c>
      <c r="L8" s="336" t="s">
        <v>5</v>
      </c>
      <c r="M8" s="401">
        <f>'C1'!I25</f>
        <v>59.87</v>
      </c>
      <c r="N8" s="401">
        <f>'C1'!$U$25</f>
        <v>53.41</v>
      </c>
      <c r="O8" s="401"/>
    </row>
    <row r="9" spans="2:16">
      <c r="B9" s="100" t="s">
        <v>41</v>
      </c>
      <c r="C9" s="336" t="s">
        <v>0</v>
      </c>
      <c r="D9" s="336"/>
      <c r="E9" s="336"/>
      <c r="F9" s="401">
        <f>'C1'!J$25</f>
        <v>54.16</v>
      </c>
      <c r="G9" s="401">
        <f>'C1'!J$24</f>
        <v>33.24</v>
      </c>
      <c r="H9" s="145"/>
      <c r="I9" s="145"/>
      <c r="K9" s="200" t="s">
        <v>41</v>
      </c>
      <c r="L9" s="336" t="s">
        <v>0</v>
      </c>
      <c r="M9" s="401">
        <f>'C1'!J25</f>
        <v>54.16</v>
      </c>
      <c r="N9" s="401">
        <f>'C1'!$U$25</f>
        <v>53.41</v>
      </c>
      <c r="O9" s="401"/>
    </row>
    <row r="10" spans="2:16">
      <c r="B10" s="100" t="s">
        <v>42</v>
      </c>
      <c r="C10" s="336" t="s">
        <v>2</v>
      </c>
      <c r="D10" s="336"/>
      <c r="E10" s="336"/>
      <c r="F10" s="401">
        <f>'C1'!K$25</f>
        <v>56.63</v>
      </c>
      <c r="G10" s="401">
        <f>'C1'!K$24</f>
        <v>25.3</v>
      </c>
      <c r="H10" s="145"/>
      <c r="I10" s="145"/>
      <c r="K10" s="200" t="s">
        <v>42</v>
      </c>
      <c r="L10" s="336" t="s">
        <v>2</v>
      </c>
      <c r="M10" s="401">
        <f>'C1'!K25</f>
        <v>56.63</v>
      </c>
      <c r="N10" s="401">
        <f>'C1'!$U$25</f>
        <v>53.41</v>
      </c>
      <c r="O10" s="401"/>
    </row>
    <row r="11" spans="2:16">
      <c r="B11" s="100" t="s">
        <v>41</v>
      </c>
      <c r="C11" s="336" t="s">
        <v>6</v>
      </c>
      <c r="D11" s="336"/>
      <c r="E11" s="336"/>
      <c r="F11" s="401">
        <f>'C1'!L$25</f>
        <v>53.77</v>
      </c>
      <c r="G11" s="401">
        <f>'C1'!L$24</f>
        <v>27.34</v>
      </c>
      <c r="H11" s="145"/>
      <c r="I11" s="145"/>
      <c r="K11" s="200" t="s">
        <v>41</v>
      </c>
      <c r="L11" s="336" t="s">
        <v>6</v>
      </c>
      <c r="M11" s="401">
        <f>'C1'!L25</f>
        <v>53.77</v>
      </c>
      <c r="N11" s="401">
        <f>'C1'!$U$25</f>
        <v>53.41</v>
      </c>
      <c r="O11" s="401"/>
    </row>
    <row r="12" spans="2:16">
      <c r="B12" s="100" t="s">
        <v>43</v>
      </c>
      <c r="C12" s="336" t="s">
        <v>7</v>
      </c>
      <c r="D12" s="336"/>
      <c r="E12" s="336"/>
      <c r="F12" s="401">
        <f>'C1'!M$25</f>
        <v>52.14</v>
      </c>
      <c r="G12" s="401">
        <f>'C1'!M$24</f>
        <v>36.020000000000003</v>
      </c>
      <c r="H12" s="145"/>
      <c r="I12" s="145"/>
      <c r="K12" s="200" t="s">
        <v>43</v>
      </c>
      <c r="L12" s="336" t="s">
        <v>7</v>
      </c>
      <c r="M12" s="401">
        <f>'C1'!M25</f>
        <v>52.14</v>
      </c>
      <c r="N12" s="401">
        <f>'C1'!$U$25</f>
        <v>53.41</v>
      </c>
      <c r="O12" s="401"/>
    </row>
    <row r="13" spans="2:16">
      <c r="B13" s="100" t="s">
        <v>43</v>
      </c>
      <c r="C13" s="336" t="s">
        <v>8</v>
      </c>
      <c r="D13" s="336"/>
      <c r="E13" s="336"/>
      <c r="F13" s="401">
        <f>'C1'!N$25</f>
        <v>56.71</v>
      </c>
      <c r="G13" s="401">
        <f>'C1'!N$24</f>
        <v>40.020000000000003</v>
      </c>
      <c r="H13" s="145"/>
      <c r="I13" s="145"/>
      <c r="K13" s="200" t="s">
        <v>43</v>
      </c>
      <c r="L13" s="336" t="s">
        <v>8</v>
      </c>
      <c r="M13" s="401">
        <f>'C1'!N25</f>
        <v>56.71</v>
      </c>
      <c r="N13" s="401">
        <f>'C1'!$U$25</f>
        <v>53.41</v>
      </c>
      <c r="O13" s="401"/>
    </row>
    <row r="14" spans="2:16">
      <c r="B14" s="100" t="s">
        <v>42</v>
      </c>
      <c r="C14" s="336" t="s">
        <v>9</v>
      </c>
      <c r="D14" s="336"/>
      <c r="E14" s="336"/>
      <c r="F14" s="401">
        <f>'C1'!O$25</f>
        <v>49.22</v>
      </c>
      <c r="G14" s="401">
        <f>'C1'!O$24</f>
        <v>41.04</v>
      </c>
      <c r="H14" s="145"/>
      <c r="I14" s="145"/>
      <c r="K14" s="200" t="s">
        <v>42</v>
      </c>
      <c r="L14" s="336" t="s">
        <v>9</v>
      </c>
      <c r="M14" s="401">
        <f>'C1'!O25</f>
        <v>49.22</v>
      </c>
      <c r="N14" s="401">
        <f>'C1'!$U$25</f>
        <v>53.41</v>
      </c>
      <c r="O14" s="401"/>
    </row>
    <row r="15" spans="2:16">
      <c r="B15" s="100" t="s">
        <v>44</v>
      </c>
      <c r="C15" s="336" t="s">
        <v>10</v>
      </c>
      <c r="D15" s="336"/>
      <c r="E15" s="336"/>
      <c r="F15" s="401">
        <f>'C1'!P$25</f>
        <v>46.82</v>
      </c>
      <c r="G15" s="401">
        <f>'C1'!P$24</f>
        <v>47.45</v>
      </c>
      <c r="H15" s="145"/>
      <c r="I15" s="145"/>
      <c r="K15" s="200" t="s">
        <v>44</v>
      </c>
      <c r="L15" s="336" t="s">
        <v>10</v>
      </c>
      <c r="M15" s="401">
        <f>'C1'!P25</f>
        <v>46.82</v>
      </c>
      <c r="N15" s="401">
        <f>'C1'!$U$25</f>
        <v>53.41</v>
      </c>
      <c r="O15" s="401"/>
    </row>
    <row r="16" spans="2:16">
      <c r="B16" s="100" t="s">
        <v>45</v>
      </c>
      <c r="C16" s="336" t="s">
        <v>11</v>
      </c>
      <c r="D16" s="336"/>
      <c r="E16" s="336"/>
      <c r="F16" s="401">
        <f>'C1'!Q$25</f>
        <v>52.22</v>
      </c>
      <c r="G16" s="401">
        <f>'C1'!Q$24</f>
        <v>42.67</v>
      </c>
      <c r="H16" s="145"/>
      <c r="I16" s="145"/>
      <c r="K16" s="200" t="s">
        <v>45</v>
      </c>
      <c r="L16" s="336" t="s">
        <v>11</v>
      </c>
      <c r="M16" s="401">
        <f>'C1'!Q25</f>
        <v>52.22</v>
      </c>
      <c r="N16" s="401">
        <f>'C1'!$U$25</f>
        <v>53.41</v>
      </c>
      <c r="O16" s="401"/>
    </row>
    <row r="17" spans="2:15">
      <c r="B17" s="100" t="s">
        <v>46</v>
      </c>
      <c r="C17" s="336" t="s">
        <v>12</v>
      </c>
      <c r="D17" s="336"/>
      <c r="E17" s="336"/>
      <c r="F17" s="401">
        <f>'C1'!R$25</f>
        <v>48.31</v>
      </c>
      <c r="G17" s="401">
        <f>'C1'!R$24</f>
        <v>48.13</v>
      </c>
      <c r="H17" s="145"/>
      <c r="I17" s="145"/>
      <c r="K17" s="200" t="s">
        <v>46</v>
      </c>
      <c r="L17" s="336" t="s">
        <v>12</v>
      </c>
      <c r="M17" s="401">
        <f>'C1'!R25</f>
        <v>48.31</v>
      </c>
      <c r="N17" s="401">
        <f>'C1'!$U$25</f>
        <v>53.41</v>
      </c>
      <c r="O17" s="401"/>
    </row>
    <row r="18" spans="2:15">
      <c r="B18" s="100" t="s">
        <v>47</v>
      </c>
      <c r="C18" s="336" t="s">
        <v>13</v>
      </c>
      <c r="D18" s="336"/>
      <c r="E18" s="336"/>
      <c r="F18" s="401">
        <f>'C1'!S$25</f>
        <v>41.24</v>
      </c>
      <c r="G18" s="401">
        <f>'C1'!S$24</f>
        <v>49.2</v>
      </c>
      <c r="H18" s="145"/>
      <c r="I18" s="145"/>
      <c r="K18" s="200" t="s">
        <v>47</v>
      </c>
      <c r="L18" s="336" t="s">
        <v>13</v>
      </c>
      <c r="M18" s="401">
        <f>'C1'!S25</f>
        <v>41.24</v>
      </c>
      <c r="N18" s="401">
        <f>'C1'!$U$25</f>
        <v>53.41</v>
      </c>
      <c r="O18" s="401"/>
    </row>
    <row r="19" spans="2:15" ht="15" customHeight="1">
      <c r="C19" s="303" t="s">
        <v>71</v>
      </c>
      <c r="D19" s="303"/>
      <c r="E19" s="303"/>
      <c r="F19" s="445">
        <f>'C1'!U$25</f>
        <v>53.41</v>
      </c>
      <c r="G19" s="445">
        <f>'C1'!U$24</f>
        <v>40.380000000000003</v>
      </c>
      <c r="H19" s="146"/>
      <c r="I19" s="146"/>
      <c r="K19" s="200" t="s">
        <v>39</v>
      </c>
      <c r="L19" s="492" t="s">
        <v>345</v>
      </c>
      <c r="M19" s="401">
        <f>'C1'!H24</f>
        <v>46.96</v>
      </c>
      <c r="N19" s="401">
        <f>'C1'!$U$24</f>
        <v>40.380000000000003</v>
      </c>
      <c r="O19" s="401"/>
    </row>
    <row r="20" spans="2:15">
      <c r="K20" s="200" t="s">
        <v>40</v>
      </c>
      <c r="L20" s="336" t="s">
        <v>5</v>
      </c>
      <c r="M20" s="401">
        <f>'C1'!I24</f>
        <v>41.4</v>
      </c>
      <c r="N20" s="401">
        <f>'C1'!$U$24</f>
        <v>40.380000000000003</v>
      </c>
      <c r="O20" s="401"/>
    </row>
    <row r="21" spans="2:15" ht="11.25" customHeight="1">
      <c r="C21" s="89" t="s">
        <v>121</v>
      </c>
      <c r="D21" s="89"/>
      <c r="E21" s="89"/>
      <c r="F21" s="90"/>
      <c r="G21" s="90"/>
      <c r="H21" s="80"/>
      <c r="K21" s="200" t="s">
        <v>41</v>
      </c>
      <c r="L21" s="336" t="s">
        <v>0</v>
      </c>
      <c r="M21" s="401">
        <f>'C1'!J24</f>
        <v>33.24</v>
      </c>
      <c r="N21" s="401">
        <f>'C1'!$U$24</f>
        <v>40.380000000000003</v>
      </c>
      <c r="O21" s="401"/>
    </row>
    <row r="22" spans="2:15" ht="11.25" customHeight="1">
      <c r="C22" s="57" t="s">
        <v>359</v>
      </c>
      <c r="D22" s="57"/>
      <c r="E22" s="57"/>
      <c r="F22" s="57"/>
      <c r="G22" s="57"/>
      <c r="H22" s="80"/>
      <c r="K22" s="200" t="s">
        <v>42</v>
      </c>
      <c r="L22" s="336" t="s">
        <v>2</v>
      </c>
      <c r="M22" s="401">
        <f>'C1'!K24</f>
        <v>25.3</v>
      </c>
      <c r="N22" s="401">
        <f>'C1'!$U$24</f>
        <v>40.380000000000003</v>
      </c>
      <c r="O22" s="401"/>
    </row>
    <row r="23" spans="2:15" ht="11.25" customHeight="1">
      <c r="C23" s="446"/>
      <c r="D23" s="446"/>
      <c r="E23" s="799">
        <v>2019</v>
      </c>
      <c r="F23" s="799"/>
      <c r="G23" s="799">
        <v>2020</v>
      </c>
      <c r="H23" s="799"/>
      <c r="I23" s="56"/>
      <c r="K23" s="200" t="s">
        <v>41</v>
      </c>
      <c r="L23" s="336" t="s">
        <v>6</v>
      </c>
      <c r="M23" s="401">
        <f>'C1'!L24</f>
        <v>27.34</v>
      </c>
      <c r="N23" s="401">
        <f>'C1'!$U$24</f>
        <v>40.380000000000003</v>
      </c>
      <c r="O23" s="401"/>
    </row>
    <row r="24" spans="2:15" ht="11.25" customHeight="1">
      <c r="B24" s="100"/>
      <c r="C24" s="447"/>
      <c r="D24" s="447"/>
      <c r="E24" s="658" t="s">
        <v>99</v>
      </c>
      <c r="F24" s="658" t="s">
        <v>100</v>
      </c>
      <c r="G24" s="658" t="s">
        <v>99</v>
      </c>
      <c r="H24" s="658" t="s">
        <v>100</v>
      </c>
      <c r="I24" s="56"/>
      <c r="K24" s="200" t="s">
        <v>43</v>
      </c>
      <c r="L24" s="336" t="s">
        <v>7</v>
      </c>
      <c r="M24" s="401">
        <f>'C1'!M24</f>
        <v>36.020000000000003</v>
      </c>
      <c r="N24" s="401">
        <f>'C1'!$U$24</f>
        <v>40.380000000000003</v>
      </c>
      <c r="O24" s="401"/>
    </row>
    <row r="25" spans="2:15" ht="11.25" customHeight="1">
      <c r="B25" s="100" t="s">
        <v>30</v>
      </c>
      <c r="C25" s="336" t="s">
        <v>77</v>
      </c>
      <c r="D25" s="336"/>
      <c r="E25" s="438">
        <f>SUM(H56:H67)</f>
        <v>6801.4366</v>
      </c>
      <c r="F25" s="438">
        <f>SUM(I56:I67)</f>
        <v>257.06770000000006</v>
      </c>
      <c r="G25" s="438">
        <f>SUM(D56:D67)</f>
        <v>9431.1530000000002</v>
      </c>
      <c r="H25" s="438">
        <f>SUM(E56:E67)</f>
        <v>548.25609999999995</v>
      </c>
      <c r="I25" s="56"/>
      <c r="K25" s="200" t="s">
        <v>43</v>
      </c>
      <c r="L25" s="336" t="s">
        <v>8</v>
      </c>
      <c r="M25" s="401">
        <f>'C1'!N24</f>
        <v>40.020000000000003</v>
      </c>
      <c r="N25" s="401">
        <f>'C1'!$U$24</f>
        <v>40.380000000000003</v>
      </c>
      <c r="O25" s="401"/>
    </row>
    <row r="26" spans="2:15" ht="11.25" customHeight="1">
      <c r="B26" s="100" t="s">
        <v>31</v>
      </c>
      <c r="C26" s="336" t="s">
        <v>30</v>
      </c>
      <c r="D26" s="336"/>
      <c r="E26" s="438">
        <f>SUM(D619:D630)</f>
        <v>970.75080000000014</v>
      </c>
      <c r="F26" s="438">
        <f>SUM(D635:D646)</f>
        <v>1678.8257999999996</v>
      </c>
      <c r="G26" s="438">
        <f>SUM(F619:F630)</f>
        <v>1212.0149000000001</v>
      </c>
      <c r="H26" s="438">
        <f>SUM(F635:F646)</f>
        <v>1631.0697</v>
      </c>
      <c r="I26" s="56"/>
      <c r="K26" s="200" t="s">
        <v>42</v>
      </c>
      <c r="L26" s="336" t="s">
        <v>9</v>
      </c>
      <c r="M26" s="401">
        <f>'C1'!O24</f>
        <v>41.04</v>
      </c>
      <c r="N26" s="401">
        <f>'C1'!$U$24</f>
        <v>40.380000000000003</v>
      </c>
      <c r="O26" s="401"/>
    </row>
    <row r="27" spans="2:15" ht="11.25" customHeight="1">
      <c r="B27" s="100" t="s">
        <v>34</v>
      </c>
      <c r="C27" s="336" t="s">
        <v>31</v>
      </c>
      <c r="D27" s="336"/>
      <c r="E27" s="438">
        <f>SUM(D654:D665)</f>
        <v>1351.4425000000001</v>
      </c>
      <c r="F27" s="438">
        <f>SUM(D670:D681)</f>
        <v>680.87430000000006</v>
      </c>
      <c r="G27" s="438">
        <f>SUM(F654:F665)</f>
        <v>1542.7</v>
      </c>
      <c r="H27" s="438">
        <f>SUM(F670:F681)</f>
        <v>1060.5714</v>
      </c>
      <c r="I27" s="56"/>
      <c r="K27" s="200" t="s">
        <v>44</v>
      </c>
      <c r="L27" s="336" t="s">
        <v>10</v>
      </c>
      <c r="M27" s="401">
        <f>'C1'!P24</f>
        <v>47.45</v>
      </c>
      <c r="N27" s="401">
        <f>'C1'!$U$24</f>
        <v>40.380000000000003</v>
      </c>
      <c r="O27" s="401"/>
    </row>
    <row r="28" spans="2:15" ht="11.25" customHeight="1">
      <c r="B28" s="100" t="s">
        <v>70</v>
      </c>
      <c r="C28" s="336" t="s">
        <v>348</v>
      </c>
      <c r="D28" s="336"/>
      <c r="E28" s="438">
        <f>SUM(D689:D700)</f>
        <v>2224.7192</v>
      </c>
      <c r="F28" s="438">
        <f>SUM(D705:D716)</f>
        <v>866.45810000000006</v>
      </c>
      <c r="G28" s="438">
        <f>SUM(F689:F700)</f>
        <v>2107.3498</v>
      </c>
      <c r="H28" s="438">
        <f>SUM(F705:F716)</f>
        <v>871.51649999999995</v>
      </c>
      <c r="I28" s="56"/>
      <c r="K28" s="200" t="s">
        <v>45</v>
      </c>
      <c r="L28" s="336" t="s">
        <v>11</v>
      </c>
      <c r="M28" s="401">
        <f>'C1'!Q24</f>
        <v>42.67</v>
      </c>
      <c r="N28" s="401">
        <f>'C1'!$U$24</f>
        <v>40.380000000000003</v>
      </c>
      <c r="O28" s="401"/>
    </row>
    <row r="29" spans="2:15" ht="11.25" customHeight="1">
      <c r="B29" s="104"/>
      <c r="C29" s="336" t="s">
        <v>70</v>
      </c>
      <c r="D29" s="336"/>
      <c r="E29" s="438">
        <f>SUM(D724:D735)</f>
        <v>101.12730000000001</v>
      </c>
      <c r="F29" s="438">
        <f>SUM(D740:D751)</f>
        <v>193.41149999999999</v>
      </c>
      <c r="G29" s="438">
        <f>SUM(F724:F735)</f>
        <v>728.25060000000008</v>
      </c>
      <c r="H29" s="438">
        <f>SUM(F740:F751)</f>
        <v>366.01869999999997</v>
      </c>
      <c r="I29" s="56"/>
      <c r="K29" s="200" t="s">
        <v>46</v>
      </c>
      <c r="L29" s="336" t="s">
        <v>12</v>
      </c>
      <c r="M29" s="401">
        <f>'C1'!R24</f>
        <v>48.13</v>
      </c>
      <c r="N29" s="401">
        <f>'C1'!$U$24</f>
        <v>40.380000000000003</v>
      </c>
      <c r="O29" s="401"/>
    </row>
    <row r="30" spans="2:15" ht="11.25" customHeight="1">
      <c r="C30" s="342" t="s">
        <v>3</v>
      </c>
      <c r="D30" s="342"/>
      <c r="E30" s="448">
        <f>SUM(E25:E29)</f>
        <v>11449.4764</v>
      </c>
      <c r="F30" s="448">
        <f>SUM(F25:F29)</f>
        <v>3676.6373999999996</v>
      </c>
      <c r="G30" s="448">
        <f>SUM(G25:G29)</f>
        <v>15021.4683</v>
      </c>
      <c r="H30" s="448">
        <f>SUM(H25:H29)</f>
        <v>4477.4323999999997</v>
      </c>
      <c r="I30" s="56"/>
      <c r="K30" s="200" t="s">
        <v>47</v>
      </c>
      <c r="L30" s="340" t="s">
        <v>13</v>
      </c>
      <c r="M30" s="493">
        <f>'C1'!S24</f>
        <v>49.2</v>
      </c>
      <c r="N30" s="493">
        <f>'C1'!$U$24</f>
        <v>40.380000000000003</v>
      </c>
      <c r="O30" s="493"/>
    </row>
    <row r="31" spans="2:15" ht="11.25" customHeight="1">
      <c r="C31" s="57"/>
      <c r="D31" s="57"/>
      <c r="E31" s="198"/>
      <c r="F31" s="198"/>
      <c r="G31" s="198"/>
      <c r="H31" s="198"/>
      <c r="I31" s="56"/>
      <c r="K31" s="170"/>
      <c r="L31" s="153"/>
      <c r="M31" s="145"/>
      <c r="N31" s="145"/>
    </row>
    <row r="32" spans="2:15" ht="11.25" customHeight="1">
      <c r="D32" s="209"/>
      <c r="E32" s="209"/>
      <c r="F32" s="209"/>
      <c r="G32" s="209"/>
      <c r="H32" s="198"/>
      <c r="I32" s="56"/>
      <c r="K32" s="170"/>
      <c r="L32" s="153"/>
      <c r="M32" s="145"/>
      <c r="N32" s="145"/>
    </row>
    <row r="33" spans="2:14" ht="11.25" customHeight="1">
      <c r="C33" s="805" t="s">
        <v>293</v>
      </c>
      <c r="D33" s="805"/>
      <c r="E33" s="805"/>
      <c r="F33" s="806"/>
      <c r="G33" s="806"/>
      <c r="H33" s="198"/>
      <c r="I33" s="56"/>
      <c r="K33" s="170"/>
      <c r="L33" s="153"/>
      <c r="M33" s="145"/>
      <c r="N33" s="145"/>
    </row>
    <row r="34" spans="2:14" ht="11.25" customHeight="1">
      <c r="C34" s="449"/>
      <c r="D34" s="803" t="s">
        <v>172</v>
      </c>
      <c r="E34" s="803" t="s">
        <v>173</v>
      </c>
      <c r="I34" s="56"/>
      <c r="K34" s="170"/>
      <c r="L34" s="153"/>
      <c r="M34" s="145"/>
      <c r="N34" s="145"/>
    </row>
    <row r="35" spans="2:14" ht="31.5" customHeight="1">
      <c r="C35" s="450"/>
      <c r="D35" s="804"/>
      <c r="E35" s="804"/>
      <c r="F35" s="265"/>
      <c r="G35" s="265" t="s">
        <v>174</v>
      </c>
      <c r="H35" s="265" t="s">
        <v>174</v>
      </c>
      <c r="I35" s="56"/>
      <c r="K35" s="170"/>
      <c r="L35" s="153"/>
      <c r="M35" s="145"/>
      <c r="N35" s="145"/>
    </row>
    <row r="36" spans="2:14" ht="23.25" customHeight="1">
      <c r="C36" s="336" t="s">
        <v>4</v>
      </c>
      <c r="D36" s="451">
        <f>SUM(D56:E56,D145:E145,D163:E163,D195:E195,D230:E230)</f>
        <v>1505.5672</v>
      </c>
      <c r="E36" s="452">
        <f>'Data 1'!D$14</f>
        <v>22600.097040000001</v>
      </c>
      <c r="F36" s="624">
        <f>(D36/E36)</f>
        <v>6.6617731655545132E-2</v>
      </c>
      <c r="G36" s="624">
        <f>F36</f>
        <v>6.6617731655545132E-2</v>
      </c>
      <c r="H36" s="624">
        <f>G36*100</f>
        <v>6.6617731655545134</v>
      </c>
      <c r="I36" s="689"/>
      <c r="J36" s="689"/>
      <c r="K36" s="690"/>
      <c r="L36" s="691"/>
      <c r="M36" s="692"/>
      <c r="N36" s="145"/>
    </row>
    <row r="37" spans="2:14" ht="11.25" customHeight="1">
      <c r="B37" s="100" t="s">
        <v>39</v>
      </c>
      <c r="C37" s="336" t="s">
        <v>5</v>
      </c>
      <c r="D37" s="451">
        <f>SUM(D57:E57,D146:E146,D164:E164,D196:E196,D231:E231)</f>
        <v>1317.7466000000002</v>
      </c>
      <c r="E37" s="452">
        <f>'Data 1'!E$14</f>
        <v>19846.700657000001</v>
      </c>
      <c r="F37" s="624">
        <f t="shared" ref="F37:F47" si="0">(D37/E37)</f>
        <v>6.639625511433439E-2</v>
      </c>
      <c r="G37" s="624">
        <f t="shared" ref="G37:G47" si="1">F37</f>
        <v>6.639625511433439E-2</v>
      </c>
      <c r="H37" s="624">
        <f>G37*100</f>
        <v>6.6396255114334393</v>
      </c>
      <c r="I37" s="693"/>
      <c r="J37" s="693"/>
      <c r="K37" s="690"/>
      <c r="L37" s="691"/>
      <c r="M37" s="692"/>
      <c r="N37" s="145"/>
    </row>
    <row r="38" spans="2:14" ht="11.25" customHeight="1">
      <c r="B38" s="100" t="s">
        <v>40</v>
      </c>
      <c r="C38" s="336" t="s">
        <v>0</v>
      </c>
      <c r="D38" s="451">
        <f>SUM(D58:E58,D147:E147,D165:E165,D197:E197,D232:E232)</f>
        <v>1755.8536999999999</v>
      </c>
      <c r="E38" s="452">
        <f>'Data 1'!F$14</f>
        <v>19787.240723000003</v>
      </c>
      <c r="F38" s="624">
        <f>(D38/E38)</f>
        <v>8.8736662406853753E-2</v>
      </c>
      <c r="G38" s="624">
        <f t="shared" si="1"/>
        <v>8.8736662406853753E-2</v>
      </c>
      <c r="H38" s="624">
        <f t="shared" ref="H38:H47" si="2">G38*100</f>
        <v>8.8736662406853757</v>
      </c>
      <c r="I38" s="693"/>
      <c r="J38" s="693"/>
      <c r="K38" s="690"/>
      <c r="L38" s="691"/>
      <c r="M38" s="692"/>
      <c r="N38" s="145"/>
    </row>
    <row r="39" spans="2:14" ht="11.25" customHeight="1">
      <c r="B39" s="100" t="s">
        <v>41</v>
      </c>
      <c r="C39" s="336" t="s">
        <v>2</v>
      </c>
      <c r="D39" s="451">
        <f>SUM(D59:E59,D148:E148,D166:E166,D198:E198,D233:E233)</f>
        <v>2054.2786999999998</v>
      </c>
      <c r="E39" s="452">
        <f>'Data 1'!G$14</f>
        <v>16146.928615000001</v>
      </c>
      <c r="F39" s="624">
        <f>(D39/E39)</f>
        <v>0.12722411481349077</v>
      </c>
      <c r="G39" s="624">
        <f t="shared" si="1"/>
        <v>0.12722411481349077</v>
      </c>
      <c r="H39" s="624">
        <f t="shared" si="2"/>
        <v>12.722411481349077</v>
      </c>
      <c r="I39" s="693"/>
      <c r="J39" s="693"/>
      <c r="K39" s="690"/>
      <c r="L39" s="691"/>
      <c r="M39" s="692"/>
      <c r="N39" s="145"/>
    </row>
    <row r="40" spans="2:14" ht="11.25" customHeight="1">
      <c r="B40" s="100" t="s">
        <v>42</v>
      </c>
      <c r="C40" s="336" t="s">
        <v>6</v>
      </c>
      <c r="D40" s="451">
        <f>SUM(D60:E60,D149:E149,D167:E167,D199:E199,D234:E234)</f>
        <v>1755.2324000000003</v>
      </c>
      <c r="E40" s="452">
        <f>'Data 1'!H$14</f>
        <v>17320.160284000001</v>
      </c>
      <c r="F40" s="624">
        <f t="shared" si="0"/>
        <v>0.10134042475469739</v>
      </c>
      <c r="G40" s="624">
        <f t="shared" si="1"/>
        <v>0.10134042475469739</v>
      </c>
      <c r="H40" s="624">
        <f t="shared" si="2"/>
        <v>10.134042475469739</v>
      </c>
      <c r="I40" s="693"/>
      <c r="J40" s="693"/>
      <c r="K40" s="690"/>
      <c r="L40" s="691"/>
      <c r="M40" s="692"/>
      <c r="N40" s="145"/>
    </row>
    <row r="41" spans="2:14" ht="11.25" customHeight="1">
      <c r="B41" s="100" t="s">
        <v>41</v>
      </c>
      <c r="C41" s="336" t="s">
        <v>7</v>
      </c>
      <c r="D41" s="451">
        <f>SUM(D61:E61,D150:E150,D168:E168,D200:E200,D235:E235)</f>
        <v>1645.4424999999999</v>
      </c>
      <c r="E41" s="452">
        <f>'Data 1'!I$14</f>
        <v>18287.515454999997</v>
      </c>
      <c r="F41" s="624">
        <f t="shared" si="0"/>
        <v>8.9976273925724493E-2</v>
      </c>
      <c r="G41" s="624">
        <f t="shared" si="1"/>
        <v>8.9976273925724493E-2</v>
      </c>
      <c r="H41" s="624">
        <f t="shared" si="2"/>
        <v>8.9976273925724488</v>
      </c>
      <c r="I41" s="693"/>
      <c r="J41" s="693"/>
      <c r="K41" s="690"/>
      <c r="L41" s="691"/>
      <c r="M41" s="692"/>
      <c r="N41" s="145"/>
    </row>
    <row r="42" spans="2:14" ht="11.25" customHeight="1">
      <c r="B42" s="100" t="s">
        <v>43</v>
      </c>
      <c r="C42" s="336" t="s">
        <v>8</v>
      </c>
      <c r="D42" s="451">
        <f>SUM(D62:E62,D151:E151,D169:E169,D201:E201,D236:E236)</f>
        <v>1575.0990999999999</v>
      </c>
      <c r="E42" s="452">
        <f>'Data 1'!J$14</f>
        <v>21895.511888999998</v>
      </c>
      <c r="F42" s="624">
        <f t="shared" si="0"/>
        <v>7.1937075871302547E-2</v>
      </c>
      <c r="G42" s="624">
        <f t="shared" si="1"/>
        <v>7.1937075871302547E-2</v>
      </c>
      <c r="H42" s="624">
        <f t="shared" si="2"/>
        <v>7.1937075871302545</v>
      </c>
      <c r="I42" s="693"/>
      <c r="J42" s="693"/>
      <c r="K42" s="690"/>
      <c r="L42" s="691"/>
      <c r="M42" s="692"/>
      <c r="N42" s="145"/>
    </row>
    <row r="43" spans="2:14" ht="11.25" customHeight="1">
      <c r="B43" s="100" t="s">
        <v>43</v>
      </c>
      <c r="C43" s="336" t="s">
        <v>9</v>
      </c>
      <c r="D43" s="451">
        <f>SUM(D63:E63,D152:E152,D170:E170,D202:E202,D237:E237)</f>
        <v>1543.6858000000002</v>
      </c>
      <c r="E43" s="452">
        <f>'Data 1'!K$14</f>
        <v>20673.256239999999</v>
      </c>
      <c r="F43" s="624">
        <f t="shared" si="0"/>
        <v>7.467066542778944E-2</v>
      </c>
      <c r="G43" s="624">
        <f t="shared" si="1"/>
        <v>7.467066542778944E-2</v>
      </c>
      <c r="H43" s="624">
        <f t="shared" si="2"/>
        <v>7.4670665427789444</v>
      </c>
      <c r="I43" s="693"/>
      <c r="J43" s="693"/>
      <c r="K43" s="690"/>
      <c r="L43" s="691"/>
      <c r="M43" s="692"/>
      <c r="N43" s="145"/>
    </row>
    <row r="44" spans="2:14" ht="11.25" customHeight="1">
      <c r="B44" s="100" t="s">
        <v>42</v>
      </c>
      <c r="C44" s="336" t="s">
        <v>10</v>
      </c>
      <c r="D44" s="451">
        <f>SUM(D64:E64,D153:E153,D171:E171,D203:E203,D238:E238)</f>
        <v>1461.1318000000001</v>
      </c>
      <c r="E44" s="452">
        <f>'Data 1'!L$14</f>
        <v>19351.95507</v>
      </c>
      <c r="F44" s="624">
        <f t="shared" si="0"/>
        <v>7.550305872015442E-2</v>
      </c>
      <c r="G44" s="624">
        <f t="shared" si="1"/>
        <v>7.550305872015442E-2</v>
      </c>
      <c r="H44" s="624">
        <f t="shared" si="2"/>
        <v>7.5503058720154419</v>
      </c>
      <c r="I44" s="693"/>
      <c r="J44" s="693"/>
      <c r="K44" s="690"/>
      <c r="L44" s="691"/>
      <c r="M44" s="692"/>
      <c r="N44" s="145"/>
    </row>
    <row r="45" spans="2:14" ht="11.25" customHeight="1">
      <c r="B45" s="100" t="s">
        <v>44</v>
      </c>
      <c r="C45" s="336" t="s">
        <v>11</v>
      </c>
      <c r="D45" s="451">
        <f>SUM(D65:E65,D154:E154,D172:E172,D204:E204,D239:E239)</f>
        <v>1779.1319000000001</v>
      </c>
      <c r="E45" s="452">
        <f>'Data 1'!M$14</f>
        <v>19552.31998</v>
      </c>
      <c r="F45" s="624">
        <f t="shared" si="0"/>
        <v>9.0993391158689499E-2</v>
      </c>
      <c r="G45" s="624">
        <f t="shared" si="1"/>
        <v>9.0993391158689499E-2</v>
      </c>
      <c r="H45" s="624">
        <f t="shared" si="2"/>
        <v>9.0993391158689505</v>
      </c>
      <c r="I45" s="693"/>
      <c r="J45" s="693"/>
      <c r="K45" s="690"/>
      <c r="L45" s="691"/>
      <c r="M45" s="692"/>
      <c r="N45" s="145"/>
    </row>
    <row r="46" spans="2:14" ht="11.25" customHeight="1">
      <c r="B46" s="100" t="s">
        <v>45</v>
      </c>
      <c r="C46" s="336" t="s">
        <v>12</v>
      </c>
      <c r="D46" s="451">
        <f>SUM(D66:E66,D155:E155,D173:E173,D205:E205,D240:E240)</f>
        <v>1564.2728</v>
      </c>
      <c r="E46" s="452">
        <f>'Data 1'!N$14</f>
        <v>19622.212094999999</v>
      </c>
      <c r="F46" s="624">
        <f t="shared" si="0"/>
        <v>7.971949301264547E-2</v>
      </c>
      <c r="G46" s="624">
        <f t="shared" si="1"/>
        <v>7.971949301264547E-2</v>
      </c>
      <c r="H46" s="624">
        <f t="shared" si="2"/>
        <v>7.971949301264547</v>
      </c>
      <c r="I46" s="693"/>
      <c r="J46" s="693"/>
      <c r="K46" s="690"/>
      <c r="L46" s="691"/>
      <c r="M46" s="692"/>
      <c r="N46" s="145"/>
    </row>
    <row r="47" spans="2:14" ht="11.25" customHeight="1">
      <c r="B47" s="100" t="s">
        <v>46</v>
      </c>
      <c r="C47" s="336" t="s">
        <v>13</v>
      </c>
      <c r="D47" s="451">
        <f>SUM(D67:E67,D156:E156,D174:E174,D206:E206,D241:E241)</f>
        <v>1541.6451</v>
      </c>
      <c r="E47" s="452">
        <f>'Data 1'!O$14</f>
        <v>20976.230749999999</v>
      </c>
      <c r="F47" s="624">
        <f t="shared" si="0"/>
        <v>7.3494857983482098E-2</v>
      </c>
      <c r="G47" s="624">
        <f t="shared" si="1"/>
        <v>7.3494857983482098E-2</v>
      </c>
      <c r="H47" s="624">
        <f t="shared" si="2"/>
        <v>7.3494857983482103</v>
      </c>
      <c r="I47" s="693"/>
      <c r="J47" s="693"/>
      <c r="K47" s="690"/>
      <c r="L47" s="691"/>
      <c r="M47" s="692"/>
      <c r="N47" s="145"/>
    </row>
    <row r="48" spans="2:14" ht="11.25" customHeight="1">
      <c r="B48" s="99" t="s">
        <v>47</v>
      </c>
      <c r="C48" s="453"/>
      <c r="D48" s="454">
        <f>SUM(D36:D47)</f>
        <v>19499.087599999999</v>
      </c>
      <c r="E48" s="454">
        <f>SUM(E36:E47)</f>
        <v>236060.12879799996</v>
      </c>
      <c r="I48" s="693"/>
      <c r="J48" s="693"/>
      <c r="K48" s="690"/>
      <c r="L48" s="691"/>
      <c r="M48" s="692"/>
      <c r="N48" s="145"/>
    </row>
    <row r="49" spans="2:19" ht="11.25" customHeight="1">
      <c r="I49" s="56"/>
      <c r="K49" s="170"/>
      <c r="L49" s="153"/>
      <c r="M49" s="145"/>
      <c r="N49" s="145"/>
    </row>
    <row r="50" spans="2:19">
      <c r="D50" s="89"/>
      <c r="E50" s="89"/>
      <c r="F50" s="192"/>
      <c r="G50" s="193"/>
      <c r="H50" s="89"/>
      <c r="J50" s="192"/>
      <c r="K50" s="192"/>
      <c r="L50" s="192"/>
      <c r="M50" s="193"/>
      <c r="N50" s="192"/>
      <c r="O50" s="192"/>
    </row>
    <row r="51" spans="2:19">
      <c r="C51" s="90" t="s">
        <v>183</v>
      </c>
      <c r="D51" s="90"/>
      <c r="E51" s="90"/>
      <c r="F51" s="85"/>
      <c r="G51" s="85"/>
      <c r="H51" s="85"/>
      <c r="I51" s="194"/>
      <c r="J51" s="195"/>
      <c r="K51" s="195"/>
    </row>
    <row r="52" spans="2:19" ht="11.25" customHeight="1">
      <c r="C52" s="84" t="s">
        <v>49</v>
      </c>
      <c r="D52" s="84"/>
      <c r="E52" s="84"/>
      <c r="F52" s="87"/>
      <c r="G52" s="88"/>
      <c r="H52" s="38"/>
      <c r="I52" s="85"/>
      <c r="K52" s="170"/>
    </row>
    <row r="53" spans="2:19" ht="11.25" customHeight="1">
      <c r="B53" s="101"/>
      <c r="C53" s="418"/>
      <c r="D53" s="795" t="s">
        <v>346</v>
      </c>
      <c r="E53" s="795"/>
      <c r="F53" s="795" t="s">
        <v>68</v>
      </c>
      <c r="G53" s="795"/>
      <c r="H53" s="795" t="s">
        <v>328</v>
      </c>
      <c r="I53" s="795"/>
      <c r="J53" s="795" t="s">
        <v>68</v>
      </c>
      <c r="K53" s="795"/>
      <c r="P53" s="56"/>
      <c r="S53" s="38"/>
    </row>
    <row r="54" spans="2:19" ht="11.25" customHeight="1">
      <c r="B54" s="101"/>
      <c r="C54" s="455"/>
      <c r="D54" s="796" t="s">
        <v>1</v>
      </c>
      <c r="E54" s="796"/>
      <c r="F54" s="796" t="s">
        <v>347</v>
      </c>
      <c r="G54" s="796"/>
      <c r="H54" s="796" t="s">
        <v>1</v>
      </c>
      <c r="I54" s="796"/>
      <c r="J54" s="796" t="s">
        <v>329</v>
      </c>
      <c r="K54" s="796"/>
      <c r="M54" s="38"/>
      <c r="N54" s="142"/>
      <c r="P54" s="56"/>
    </row>
    <row r="55" spans="2:19" ht="11.25" customHeight="1">
      <c r="B55" s="101"/>
      <c r="C55" s="416"/>
      <c r="D55" s="456" t="s">
        <v>101</v>
      </c>
      <c r="E55" s="456" t="s">
        <v>102</v>
      </c>
      <c r="F55" s="456" t="s">
        <v>101</v>
      </c>
      <c r="G55" s="456" t="s">
        <v>102</v>
      </c>
      <c r="H55" s="456" t="s">
        <v>101</v>
      </c>
      <c r="I55" s="456" t="s">
        <v>102</v>
      </c>
      <c r="J55" s="456" t="s">
        <v>101</v>
      </c>
      <c r="K55" s="456" t="s">
        <v>102</v>
      </c>
      <c r="M55" s="38"/>
      <c r="N55" s="147"/>
      <c r="P55" s="56"/>
    </row>
    <row r="56" spans="2:19" ht="11.25" customHeight="1">
      <c r="B56" s="100" t="s">
        <v>39</v>
      </c>
      <c r="C56" s="336" t="s">
        <v>4</v>
      </c>
      <c r="D56" s="659">
        <v>701.50400000000002</v>
      </c>
      <c r="E56" s="659">
        <v>3.4446999999999997</v>
      </c>
      <c r="F56" s="457">
        <v>82.571699077980995</v>
      </c>
      <c r="G56" s="309">
        <v>40.145056849283797</v>
      </c>
      <c r="H56" s="659">
        <v>604.29880000000003</v>
      </c>
      <c r="I56" s="659">
        <v>0.76949999999999996</v>
      </c>
      <c r="J56" s="457">
        <v>84.209386234094794</v>
      </c>
      <c r="K56" s="309">
        <v>59.870786984799999</v>
      </c>
      <c r="L56" s="86"/>
      <c r="M56" s="38"/>
      <c r="N56" s="142"/>
      <c r="P56" s="56"/>
    </row>
    <row r="57" spans="2:19" ht="11.25" customHeight="1">
      <c r="B57" s="100" t="s">
        <v>39</v>
      </c>
      <c r="C57" s="336" t="s">
        <v>5</v>
      </c>
      <c r="D57" s="352">
        <v>726.67730000000006</v>
      </c>
      <c r="E57" s="352">
        <v>4.6578999999999997</v>
      </c>
      <c r="F57" s="457">
        <v>74.016771199540699</v>
      </c>
      <c r="G57" s="309">
        <v>34.889660995327603</v>
      </c>
      <c r="H57" s="352">
        <v>574.3146999999999</v>
      </c>
      <c r="I57" s="352">
        <v>0</v>
      </c>
      <c r="J57" s="457">
        <v>77.792817578933594</v>
      </c>
      <c r="K57" s="309">
        <v>52.607445621700002</v>
      </c>
      <c r="L57" s="86"/>
      <c r="M57" s="791"/>
      <c r="N57" s="791"/>
      <c r="O57" s="791"/>
      <c r="P57" s="791"/>
    </row>
    <row r="58" spans="2:19" ht="11.25" customHeight="1">
      <c r="B58" s="100" t="s">
        <v>40</v>
      </c>
      <c r="C58" s="336" t="s">
        <v>0</v>
      </c>
      <c r="D58" s="352">
        <v>960.15290000000005</v>
      </c>
      <c r="E58" s="352">
        <v>3.3038000000000003</v>
      </c>
      <c r="F58" s="457">
        <v>69.328448760608893</v>
      </c>
      <c r="G58" s="309">
        <v>26.482139240531399</v>
      </c>
      <c r="H58" s="352">
        <v>821.65800000000002</v>
      </c>
      <c r="I58" s="352">
        <v>2.0019999999999998</v>
      </c>
      <c r="J58" s="457">
        <v>73.798639799040501</v>
      </c>
      <c r="K58" s="309">
        <v>47.504538177699999</v>
      </c>
      <c r="L58" s="86"/>
      <c r="M58" s="791"/>
      <c r="N58" s="791"/>
      <c r="O58" s="791"/>
      <c r="P58" s="791"/>
    </row>
    <row r="59" spans="2:19" ht="11.25" customHeight="1">
      <c r="B59" s="100" t="s">
        <v>41</v>
      </c>
      <c r="C59" s="336" t="s">
        <v>2</v>
      </c>
      <c r="D59" s="352">
        <v>1378.2074</v>
      </c>
      <c r="E59" s="352">
        <v>0.22750000000000001</v>
      </c>
      <c r="F59" s="457">
        <v>70.480682834818595</v>
      </c>
      <c r="G59" s="309">
        <v>16.942672728357099</v>
      </c>
      <c r="H59" s="352">
        <v>786.99790000000007</v>
      </c>
      <c r="I59" s="352">
        <v>31.213900000000002</v>
      </c>
      <c r="J59" s="457">
        <v>88.557984449513796</v>
      </c>
      <c r="K59" s="309">
        <v>47.774657416499998</v>
      </c>
      <c r="L59" s="86"/>
      <c r="M59" s="791"/>
      <c r="N59" s="791"/>
      <c r="O59" s="791"/>
      <c r="P59" s="791"/>
    </row>
    <row r="60" spans="2:19" ht="11.25" customHeight="1">
      <c r="B60" s="100" t="s">
        <v>42</v>
      </c>
      <c r="C60" s="336" t="s">
        <v>6</v>
      </c>
      <c r="D60" s="352">
        <v>1108.9719</v>
      </c>
      <c r="E60" s="352">
        <v>1.5241</v>
      </c>
      <c r="F60" s="457">
        <v>66.470122552248597</v>
      </c>
      <c r="G60" s="309">
        <v>20.0988045504129</v>
      </c>
      <c r="H60" s="352">
        <v>677.23500000000001</v>
      </c>
      <c r="I60" s="352">
        <v>19.778700000000001</v>
      </c>
      <c r="J60" s="457">
        <v>82.591896818644202</v>
      </c>
      <c r="K60" s="309">
        <v>46.8520336009</v>
      </c>
      <c r="L60" s="86"/>
      <c r="M60" s="295"/>
      <c r="N60" s="86"/>
      <c r="O60" s="86"/>
      <c r="P60" s="56"/>
    </row>
    <row r="61" spans="2:19" ht="11.25" customHeight="1">
      <c r="B61" s="100" t="s">
        <v>41</v>
      </c>
      <c r="C61" s="336" t="s">
        <v>7</v>
      </c>
      <c r="D61" s="352">
        <v>711.75149999999996</v>
      </c>
      <c r="E61" s="352">
        <v>82.525399999999991</v>
      </c>
      <c r="F61" s="457">
        <v>72.682289687988799</v>
      </c>
      <c r="G61" s="309">
        <v>29.131069002158799</v>
      </c>
      <c r="H61" s="352">
        <v>535.96309999999994</v>
      </c>
      <c r="I61" s="352">
        <v>57.8947</v>
      </c>
      <c r="J61" s="457">
        <v>83.694335110457303</v>
      </c>
      <c r="K61" s="309">
        <v>46.536752555600003</v>
      </c>
      <c r="L61" s="86"/>
      <c r="M61" s="131"/>
      <c r="N61" s="86"/>
      <c r="O61" s="86"/>
      <c r="P61" s="56"/>
    </row>
    <row r="62" spans="2:19" ht="11.25" customHeight="1">
      <c r="B62" s="100" t="s">
        <v>43</v>
      </c>
      <c r="C62" s="336" t="s">
        <v>8</v>
      </c>
      <c r="D62" s="352">
        <v>444.01929999999999</v>
      </c>
      <c r="E62" s="352">
        <v>247.4632</v>
      </c>
      <c r="F62" s="457">
        <v>77.264298531297698</v>
      </c>
      <c r="G62" s="309">
        <v>34.580210697132699</v>
      </c>
      <c r="H62" s="352">
        <v>334.7013</v>
      </c>
      <c r="I62" s="352">
        <v>39.762999999999998</v>
      </c>
      <c r="J62" s="457">
        <v>85.019474829196895</v>
      </c>
      <c r="K62" s="309">
        <v>50.708786140699999</v>
      </c>
      <c r="L62" s="86"/>
      <c r="M62" s="131"/>
      <c r="N62" s="86"/>
      <c r="O62" s="86"/>
      <c r="P62" s="56"/>
    </row>
    <row r="63" spans="2:19" ht="11.25" customHeight="1">
      <c r="B63" s="100" t="s">
        <v>43</v>
      </c>
      <c r="C63" s="336" t="s">
        <v>9</v>
      </c>
      <c r="D63" s="352">
        <v>548.73619999999994</v>
      </c>
      <c r="E63" s="352">
        <v>107.2</v>
      </c>
      <c r="F63" s="457">
        <v>83.621371904935401</v>
      </c>
      <c r="G63" s="309">
        <v>35.661521116094903</v>
      </c>
      <c r="H63" s="352">
        <v>369.50309999999996</v>
      </c>
      <c r="I63" s="352">
        <v>16.216699999999999</v>
      </c>
      <c r="J63" s="457">
        <v>86.137761171692503</v>
      </c>
      <c r="K63" s="309">
        <v>44.166204776100003</v>
      </c>
      <c r="L63" s="86"/>
      <c r="M63" s="131"/>
      <c r="N63" s="86"/>
      <c r="O63" s="86"/>
      <c r="P63" s="56"/>
    </row>
    <row r="64" spans="2:19" ht="11.25" customHeight="1">
      <c r="B64" s="100" t="s">
        <v>42</v>
      </c>
      <c r="C64" s="336" t="s">
        <v>10</v>
      </c>
      <c r="D64" s="352">
        <v>540.52869999999996</v>
      </c>
      <c r="E64" s="352">
        <v>55.3108</v>
      </c>
      <c r="F64" s="457">
        <v>76.806715394713194</v>
      </c>
      <c r="G64" s="309">
        <v>40.431379108227901</v>
      </c>
      <c r="H64" s="352">
        <v>371.78820000000002</v>
      </c>
      <c r="I64" s="352">
        <v>25.5688</v>
      </c>
      <c r="J64" s="457">
        <v>79.627662652870498</v>
      </c>
      <c r="K64" s="309">
        <v>40.588541761599998</v>
      </c>
      <c r="L64" s="86"/>
      <c r="M64" s="131"/>
      <c r="N64" s="86"/>
      <c r="O64" s="86"/>
      <c r="P64" s="56"/>
    </row>
    <row r="65" spans="2:22" ht="11.25" customHeight="1">
      <c r="B65" s="100" t="s">
        <v>44</v>
      </c>
      <c r="C65" s="336" t="s">
        <v>11</v>
      </c>
      <c r="D65" s="352">
        <v>853.98709999999994</v>
      </c>
      <c r="E65" s="352">
        <v>31.4832</v>
      </c>
      <c r="F65" s="457">
        <v>75.506191159093603</v>
      </c>
      <c r="G65" s="309">
        <v>35.116271838298303</v>
      </c>
      <c r="H65" s="352">
        <v>406.22329999999999</v>
      </c>
      <c r="I65" s="352">
        <v>46.403500000000001</v>
      </c>
      <c r="J65" s="457">
        <v>94.939291769657103</v>
      </c>
      <c r="K65" s="309">
        <v>46.569191081</v>
      </c>
      <c r="L65" s="86"/>
      <c r="M65" s="131"/>
      <c r="N65" s="86"/>
      <c r="O65" s="86"/>
      <c r="P65" s="56"/>
    </row>
    <row r="66" spans="2:22" ht="11.25" customHeight="1">
      <c r="B66" s="100" t="s">
        <v>45</v>
      </c>
      <c r="C66" s="336" t="s">
        <v>12</v>
      </c>
      <c r="D66" s="352">
        <v>772.79359999999997</v>
      </c>
      <c r="E66" s="352">
        <v>6.7119</v>
      </c>
      <c r="F66" s="457">
        <v>83.130386664692907</v>
      </c>
      <c r="G66" s="309">
        <v>39.834223161268397</v>
      </c>
      <c r="H66" s="352">
        <v>584.17090000000007</v>
      </c>
      <c r="I66" s="352">
        <v>16.9923</v>
      </c>
      <c r="J66" s="457">
        <v>79.583340354680502</v>
      </c>
      <c r="K66" s="309">
        <v>40.029961334900001</v>
      </c>
      <c r="L66" s="86"/>
      <c r="M66" s="131"/>
      <c r="N66" s="86"/>
      <c r="O66" s="86"/>
      <c r="P66" s="56"/>
    </row>
    <row r="67" spans="2:22" ht="11.25" customHeight="1">
      <c r="B67" s="100" t="s">
        <v>46</v>
      </c>
      <c r="C67" s="340" t="s">
        <v>13</v>
      </c>
      <c r="D67" s="374">
        <v>683.82309999999995</v>
      </c>
      <c r="E67" s="374">
        <v>4.4036</v>
      </c>
      <c r="F67" s="458">
        <v>85.642874029207206</v>
      </c>
      <c r="G67" s="377">
        <v>38.783071759927402</v>
      </c>
      <c r="H67" s="374">
        <v>734.58230000000003</v>
      </c>
      <c r="I67" s="374">
        <v>0.46460000000000001</v>
      </c>
      <c r="J67" s="458">
        <v>70.783519491280998</v>
      </c>
      <c r="K67" s="377">
        <v>31.518503603999999</v>
      </c>
      <c r="L67" s="86"/>
      <c r="M67" s="131"/>
      <c r="N67" s="86"/>
      <c r="O67" s="86"/>
      <c r="P67" s="56"/>
    </row>
    <row r="68" spans="2:22">
      <c r="B68" s="99" t="s">
        <v>47</v>
      </c>
      <c r="D68" s="660">
        <f>SUM(D56:D67)</f>
        <v>9431.1530000000002</v>
      </c>
      <c r="E68" s="660">
        <f>SUM(E56:E67)</f>
        <v>548.25609999999995</v>
      </c>
      <c r="F68" s="661">
        <v>75.295600067750001</v>
      </c>
      <c r="G68" s="661">
        <v>30.734972898940001</v>
      </c>
      <c r="H68" s="660">
        <f>SUM(H56:H67)</f>
        <v>6801.4366</v>
      </c>
      <c r="I68" s="660">
        <f>SUM(I56:I67)</f>
        <v>257.06770000000006</v>
      </c>
      <c r="J68" s="661">
        <v>81.404465961420698</v>
      </c>
      <c r="K68" s="661">
        <v>46.1019891726</v>
      </c>
      <c r="M68" s="131"/>
      <c r="N68" s="86"/>
      <c r="O68" s="86"/>
      <c r="P68" s="56"/>
    </row>
    <row r="69" spans="2:22" ht="11.25" customHeight="1">
      <c r="F69" s="86"/>
      <c r="G69" s="86"/>
      <c r="J69" s="86"/>
      <c r="K69" s="86"/>
      <c r="L69" s="65"/>
      <c r="M69" s="131"/>
      <c r="N69" s="86"/>
      <c r="O69" s="86"/>
      <c r="P69"/>
      <c r="Q69"/>
      <c r="R69"/>
      <c r="S69"/>
      <c r="T69"/>
      <c r="U69"/>
      <c r="V69"/>
    </row>
    <row r="70" spans="2:22" ht="11.25" customHeight="1">
      <c r="C70" s="90" t="s">
        <v>183</v>
      </c>
      <c r="D70" s="90"/>
      <c r="E70" s="90"/>
      <c r="F70" s="85"/>
      <c r="G70" s="85"/>
      <c r="H70" s="85"/>
      <c r="I70" s="85"/>
      <c r="K70" s="170"/>
      <c r="L70" s="65"/>
      <c r="M70" s="65"/>
      <c r="N70"/>
      <c r="O70"/>
      <c r="P70"/>
      <c r="Q70"/>
      <c r="R70"/>
      <c r="S70"/>
      <c r="T70"/>
      <c r="U70"/>
      <c r="V70"/>
    </row>
    <row r="71" spans="2:22" ht="11.25" customHeight="1">
      <c r="C71" s="84" t="s">
        <v>143</v>
      </c>
      <c r="D71" s="84"/>
      <c r="E71" s="84"/>
      <c r="F71" s="87"/>
      <c r="G71" s="88"/>
      <c r="H71" s="38"/>
      <c r="K71" s="122" t="s">
        <v>47</v>
      </c>
      <c r="L71" s="65"/>
      <c r="M71" s="65"/>
      <c r="N71"/>
      <c r="O71"/>
      <c r="P71"/>
      <c r="Q71"/>
      <c r="R71"/>
      <c r="S71"/>
      <c r="T71"/>
      <c r="U71"/>
      <c r="V71"/>
    </row>
    <row r="72" spans="2:22" ht="11.25" customHeight="1">
      <c r="B72" s="101"/>
      <c r="C72" s="418"/>
      <c r="D72" s="795" t="s">
        <v>101</v>
      </c>
      <c r="E72" s="795"/>
      <c r="F72" s="795"/>
      <c r="G72" s="795"/>
      <c r="H72" s="639" t="s">
        <v>102</v>
      </c>
      <c r="I72" s="639"/>
      <c r="J72" s="701"/>
      <c r="K72" s="639"/>
      <c r="L72" s="65"/>
      <c r="M72" s="65"/>
      <c r="N72"/>
      <c r="O72"/>
      <c r="P72"/>
      <c r="Q72"/>
      <c r="R72"/>
      <c r="S72"/>
      <c r="T72"/>
      <c r="U72"/>
      <c r="V72"/>
    </row>
    <row r="73" spans="2:22" ht="11.25" customHeight="1">
      <c r="B73" s="101"/>
      <c r="C73" s="455"/>
      <c r="D73" s="801" t="s">
        <v>160</v>
      </c>
      <c r="E73" s="797" t="s">
        <v>161</v>
      </c>
      <c r="F73" s="797" t="s">
        <v>313</v>
      </c>
      <c r="G73" s="459"/>
      <c r="H73" s="801" t="s">
        <v>160</v>
      </c>
      <c r="I73" s="797" t="s">
        <v>161</v>
      </c>
      <c r="J73" s="797" t="s">
        <v>313</v>
      </c>
      <c r="K73" s="459"/>
      <c r="L73" s="65"/>
      <c r="M73" s="65"/>
      <c r="N73"/>
      <c r="O73"/>
      <c r="P73"/>
      <c r="Q73"/>
      <c r="R73"/>
      <c r="S73"/>
      <c r="T73"/>
      <c r="U73"/>
      <c r="V73"/>
    </row>
    <row r="74" spans="2:22" ht="20.25" customHeight="1">
      <c r="B74" s="101"/>
      <c r="C74" s="416"/>
      <c r="D74" s="802"/>
      <c r="E74" s="798"/>
      <c r="F74" s="798"/>
      <c r="G74" s="385" t="s">
        <v>3</v>
      </c>
      <c r="H74" s="802"/>
      <c r="I74" s="798"/>
      <c r="J74" s="798"/>
      <c r="K74" s="385" t="s">
        <v>3</v>
      </c>
      <c r="L74" s="65"/>
      <c r="M74" s="65"/>
      <c r="N74"/>
      <c r="O74"/>
      <c r="P74"/>
      <c r="Q74"/>
      <c r="R74"/>
      <c r="S74"/>
      <c r="T74"/>
      <c r="U74"/>
      <c r="V74"/>
    </row>
    <row r="75" spans="2:22" ht="20.25" customHeight="1">
      <c r="B75" s="100"/>
      <c r="C75" s="336" t="s">
        <v>4</v>
      </c>
      <c r="D75" s="739">
        <v>556.61400000000003</v>
      </c>
      <c r="E75" s="739">
        <v>144.88999999999999</v>
      </c>
      <c r="F75" s="739">
        <v>0</v>
      </c>
      <c r="G75" s="438">
        <f>SUM(D75:F75)</f>
        <v>701.50400000000002</v>
      </c>
      <c r="H75" s="739">
        <v>2.8768000000000002</v>
      </c>
      <c r="I75" s="739">
        <v>0.56789999999999996</v>
      </c>
      <c r="J75" s="739">
        <v>0</v>
      </c>
      <c r="K75" s="438">
        <f>SUM(H75:J75)</f>
        <v>3.4447000000000001</v>
      </c>
      <c r="L75" s="65"/>
      <c r="M75" s="65"/>
      <c r="N75"/>
      <c r="O75"/>
      <c r="P75"/>
      <c r="Q75"/>
      <c r="R75"/>
      <c r="S75"/>
      <c r="T75"/>
      <c r="U75"/>
      <c r="V75"/>
    </row>
    <row r="76" spans="2:22" ht="11.25" customHeight="1">
      <c r="B76" s="100" t="s">
        <v>39</v>
      </c>
      <c r="C76" s="336" t="s">
        <v>5</v>
      </c>
      <c r="D76" s="739">
        <v>562.96030000000007</v>
      </c>
      <c r="E76" s="739">
        <v>163.71700000000001</v>
      </c>
      <c r="F76" s="739">
        <v>0</v>
      </c>
      <c r="G76" s="438">
        <f t="shared" ref="G76:G86" si="3">SUM(D76:F76)</f>
        <v>726.67730000000006</v>
      </c>
      <c r="H76" s="739">
        <v>4.6578999999999997</v>
      </c>
      <c r="I76" s="739">
        <v>0</v>
      </c>
      <c r="J76" s="739">
        <v>0</v>
      </c>
      <c r="K76" s="438">
        <f t="shared" ref="K76:K86" si="4">SUM(H76:J76)</f>
        <v>4.6578999999999997</v>
      </c>
      <c r="L76" s="65"/>
      <c r="M76" s="65"/>
      <c r="N76"/>
      <c r="O76"/>
      <c r="P76"/>
      <c r="Q76"/>
      <c r="R76"/>
      <c r="S76"/>
      <c r="T76"/>
      <c r="U76"/>
      <c r="V76"/>
    </row>
    <row r="77" spans="2:22" ht="11.25" customHeight="1">
      <c r="B77" s="100" t="s">
        <v>40</v>
      </c>
      <c r="C77" s="336" t="s">
        <v>0</v>
      </c>
      <c r="D77" s="739">
        <v>801.56389999999999</v>
      </c>
      <c r="E77" s="739">
        <v>158.589</v>
      </c>
      <c r="F77" s="739">
        <v>0</v>
      </c>
      <c r="G77" s="438">
        <f t="shared" si="3"/>
        <v>960.15290000000005</v>
      </c>
      <c r="H77" s="739">
        <v>0.3649</v>
      </c>
      <c r="I77" s="739">
        <v>2.9389000000000003</v>
      </c>
      <c r="J77" s="739">
        <v>0</v>
      </c>
      <c r="K77" s="438">
        <f t="shared" si="4"/>
        <v>3.3038000000000003</v>
      </c>
      <c r="L77" s="65"/>
      <c r="M77" s="65"/>
      <c r="N77"/>
      <c r="O77"/>
      <c r="P77"/>
      <c r="Q77"/>
      <c r="R77"/>
      <c r="S77"/>
      <c r="T77"/>
      <c r="U77"/>
      <c r="V77"/>
    </row>
    <row r="78" spans="2:22" ht="11.25" customHeight="1">
      <c r="B78" s="100" t="s">
        <v>41</v>
      </c>
      <c r="C78" s="336" t="s">
        <v>2</v>
      </c>
      <c r="D78" s="739">
        <v>1309.5673999999999</v>
      </c>
      <c r="E78" s="739">
        <v>68.64</v>
      </c>
      <c r="F78" s="739">
        <v>0</v>
      </c>
      <c r="G78" s="438">
        <f t="shared" si="3"/>
        <v>1378.2074</v>
      </c>
      <c r="H78" s="739">
        <v>0</v>
      </c>
      <c r="I78" s="739">
        <v>0.22750000000000001</v>
      </c>
      <c r="J78" s="739">
        <v>0</v>
      </c>
      <c r="K78" s="438">
        <f t="shared" si="4"/>
        <v>0.22750000000000001</v>
      </c>
      <c r="L78" s="65"/>
      <c r="M78" s="65"/>
      <c r="N78"/>
      <c r="O78"/>
      <c r="P78"/>
      <c r="Q78"/>
      <c r="R78"/>
      <c r="S78"/>
      <c r="T78"/>
      <c r="U78"/>
      <c r="V78"/>
    </row>
    <row r="79" spans="2:22" ht="11.25" customHeight="1">
      <c r="B79" s="100" t="s">
        <v>42</v>
      </c>
      <c r="C79" s="336" t="s">
        <v>6</v>
      </c>
      <c r="D79" s="739">
        <v>1004.6909000000001</v>
      </c>
      <c r="E79" s="739">
        <v>104.28100000000001</v>
      </c>
      <c r="F79" s="739">
        <v>0</v>
      </c>
      <c r="G79" s="438">
        <f t="shared" si="3"/>
        <v>1108.9719</v>
      </c>
      <c r="H79" s="739">
        <v>0.1386</v>
      </c>
      <c r="I79" s="739">
        <v>1.3855</v>
      </c>
      <c r="J79" s="739">
        <v>0</v>
      </c>
      <c r="K79" s="438">
        <f t="shared" si="4"/>
        <v>1.5241</v>
      </c>
      <c r="L79" s="65"/>
      <c r="M79" s="65"/>
      <c r="N79"/>
      <c r="O79"/>
      <c r="P79"/>
      <c r="Q79"/>
      <c r="R79"/>
      <c r="S79"/>
      <c r="T79"/>
      <c r="U79"/>
      <c r="V79"/>
    </row>
    <row r="80" spans="2:22" ht="11.25" customHeight="1">
      <c r="B80" s="100" t="s">
        <v>41</v>
      </c>
      <c r="C80" s="336" t="s">
        <v>7</v>
      </c>
      <c r="D80" s="739">
        <v>535.37950000000001</v>
      </c>
      <c r="E80" s="739">
        <v>176.37200000000001</v>
      </c>
      <c r="F80" s="739">
        <v>0</v>
      </c>
      <c r="G80" s="438">
        <f t="shared" si="3"/>
        <v>711.75150000000008</v>
      </c>
      <c r="H80" s="739">
        <v>79.114100000000008</v>
      </c>
      <c r="I80" s="739">
        <v>3.4113000000000002</v>
      </c>
      <c r="J80" s="739">
        <v>0</v>
      </c>
      <c r="K80" s="438">
        <f t="shared" si="4"/>
        <v>82.525400000000005</v>
      </c>
      <c r="L80" s="65"/>
      <c r="M80" s="65"/>
      <c r="N80"/>
      <c r="O80"/>
      <c r="P80"/>
      <c r="Q80"/>
      <c r="R80"/>
      <c r="S80"/>
      <c r="T80"/>
      <c r="U80"/>
      <c r="V80"/>
    </row>
    <row r="81" spans="2:22" ht="11.25" customHeight="1">
      <c r="B81" s="100" t="s">
        <v>43</v>
      </c>
      <c r="C81" s="336" t="s">
        <v>8</v>
      </c>
      <c r="D81" s="739">
        <v>243.36829999999998</v>
      </c>
      <c r="E81" s="739">
        <v>200.65100000000001</v>
      </c>
      <c r="F81" s="739">
        <v>0</v>
      </c>
      <c r="G81" s="438">
        <f t="shared" si="3"/>
        <v>444.01929999999999</v>
      </c>
      <c r="H81" s="739">
        <v>232.49299999999999</v>
      </c>
      <c r="I81" s="739">
        <v>14.9702</v>
      </c>
      <c r="J81" s="739">
        <v>0</v>
      </c>
      <c r="K81" s="438">
        <f t="shared" si="4"/>
        <v>247.4632</v>
      </c>
      <c r="L81" s="65"/>
      <c r="M81" s="65"/>
      <c r="N81"/>
      <c r="O81"/>
      <c r="P81"/>
      <c r="Q81"/>
      <c r="R81"/>
      <c r="S81"/>
      <c r="T81"/>
      <c r="U81"/>
      <c r="V81"/>
    </row>
    <row r="82" spans="2:22" ht="11.25" customHeight="1">
      <c r="B82" s="100" t="s">
        <v>43</v>
      </c>
      <c r="C82" s="336" t="s">
        <v>9</v>
      </c>
      <c r="D82" s="739">
        <v>360.34640000000002</v>
      </c>
      <c r="E82" s="739">
        <v>188.38979999999998</v>
      </c>
      <c r="F82" s="739">
        <v>0</v>
      </c>
      <c r="G82" s="438">
        <f t="shared" si="3"/>
        <v>548.73620000000005</v>
      </c>
      <c r="H82" s="739">
        <v>106.66289999999999</v>
      </c>
      <c r="I82" s="739">
        <v>0.53710000000000002</v>
      </c>
      <c r="J82" s="739">
        <v>0</v>
      </c>
      <c r="K82" s="438">
        <f t="shared" si="4"/>
        <v>107.19999999999999</v>
      </c>
      <c r="L82" s="65"/>
      <c r="M82" s="65"/>
      <c r="N82"/>
      <c r="O82"/>
      <c r="P82"/>
      <c r="Q82"/>
      <c r="R82"/>
      <c r="S82"/>
      <c r="T82"/>
      <c r="U82"/>
      <c r="V82"/>
    </row>
    <row r="83" spans="2:22" ht="11.25" customHeight="1">
      <c r="B83" s="100" t="s">
        <v>42</v>
      </c>
      <c r="C83" s="336" t="s">
        <v>10</v>
      </c>
      <c r="D83" s="739">
        <v>389.61829999999998</v>
      </c>
      <c r="E83" s="739">
        <v>150.91039999999998</v>
      </c>
      <c r="F83" s="739">
        <v>0</v>
      </c>
      <c r="G83" s="438">
        <f t="shared" si="3"/>
        <v>540.52869999999996</v>
      </c>
      <c r="H83" s="739">
        <v>47.620199999999997</v>
      </c>
      <c r="I83" s="739">
        <v>7.6906000000000008</v>
      </c>
      <c r="J83" s="739">
        <v>0</v>
      </c>
      <c r="K83" s="438">
        <f t="shared" si="4"/>
        <v>55.3108</v>
      </c>
      <c r="L83" s="65"/>
      <c r="M83" s="65"/>
      <c r="N83"/>
      <c r="O83"/>
      <c r="P83"/>
      <c r="Q83"/>
      <c r="R83"/>
      <c r="S83"/>
      <c r="T83"/>
      <c r="U83"/>
      <c r="V83"/>
    </row>
    <row r="84" spans="2:22" ht="11.25" customHeight="1">
      <c r="B84" s="100" t="s">
        <v>44</v>
      </c>
      <c r="C84" s="336" t="s">
        <v>11</v>
      </c>
      <c r="D84" s="739">
        <v>713.41210000000001</v>
      </c>
      <c r="E84" s="739">
        <v>140.57499999999999</v>
      </c>
      <c r="F84" s="739">
        <v>0</v>
      </c>
      <c r="G84" s="438">
        <f t="shared" si="3"/>
        <v>853.98710000000005</v>
      </c>
      <c r="H84" s="739">
        <v>16.585799999999999</v>
      </c>
      <c r="I84" s="739">
        <v>14.897399999999999</v>
      </c>
      <c r="J84" s="739">
        <v>0</v>
      </c>
      <c r="K84" s="438">
        <f t="shared" si="4"/>
        <v>31.483199999999997</v>
      </c>
      <c r="L84" s="65"/>
      <c r="M84" s="65"/>
      <c r="N84"/>
      <c r="O84"/>
      <c r="P84"/>
      <c r="Q84"/>
      <c r="R84"/>
      <c r="S84"/>
      <c r="T84"/>
      <c r="U84"/>
      <c r="V84"/>
    </row>
    <row r="85" spans="2:22" ht="11.25" customHeight="1">
      <c r="B85" s="100" t="s">
        <v>45</v>
      </c>
      <c r="C85" s="336" t="s">
        <v>12</v>
      </c>
      <c r="D85" s="739">
        <v>608.27499999999998</v>
      </c>
      <c r="E85" s="739">
        <v>164.51859999999999</v>
      </c>
      <c r="F85" s="739">
        <v>0</v>
      </c>
      <c r="G85" s="438">
        <f t="shared" si="3"/>
        <v>772.79359999999997</v>
      </c>
      <c r="H85" s="739">
        <v>0.1022</v>
      </c>
      <c r="I85" s="739">
        <v>6.6097000000000001</v>
      </c>
      <c r="J85" s="739">
        <v>0</v>
      </c>
      <c r="K85" s="438">
        <f t="shared" si="4"/>
        <v>6.7119</v>
      </c>
      <c r="L85" s="65"/>
      <c r="M85" s="65"/>
      <c r="N85"/>
      <c r="O85"/>
      <c r="P85"/>
      <c r="Q85"/>
      <c r="R85"/>
      <c r="S85"/>
      <c r="T85"/>
      <c r="U85"/>
      <c r="V85"/>
    </row>
    <row r="86" spans="2:22" ht="11.25" customHeight="1">
      <c r="B86" s="100" t="s">
        <v>46</v>
      </c>
      <c r="C86" s="340" t="s">
        <v>13</v>
      </c>
      <c r="D86" s="740">
        <v>568.24509999999998</v>
      </c>
      <c r="E86" s="740">
        <v>115.578</v>
      </c>
      <c r="F86" s="740">
        <v>0</v>
      </c>
      <c r="G86" s="440">
        <f t="shared" si="3"/>
        <v>683.82309999999995</v>
      </c>
      <c r="H86" s="740">
        <v>0.84189999999999998</v>
      </c>
      <c r="I86" s="740">
        <v>3.5616999999999996</v>
      </c>
      <c r="J86" s="740">
        <v>0</v>
      </c>
      <c r="K86" s="440">
        <f t="shared" si="4"/>
        <v>4.4036</v>
      </c>
      <c r="L86" s="65"/>
      <c r="M86" s="65"/>
      <c r="N86"/>
      <c r="O86"/>
      <c r="P86"/>
      <c r="Q86"/>
      <c r="R86"/>
      <c r="S86"/>
      <c r="T86"/>
      <c r="U86"/>
      <c r="V86"/>
    </row>
    <row r="87" spans="2:22" ht="11.25" customHeight="1">
      <c r="B87" s="99" t="s">
        <v>47</v>
      </c>
      <c r="D87" s="665">
        <f t="shared" ref="D87:J87" si="5">SUM(D75:D86)</f>
        <v>7654.0412000000015</v>
      </c>
      <c r="E87" s="665">
        <f t="shared" si="5"/>
        <v>1777.1118000000001</v>
      </c>
      <c r="F87" s="665">
        <f t="shared" si="5"/>
        <v>0</v>
      </c>
      <c r="G87" s="665">
        <f t="shared" si="5"/>
        <v>9431.1530000000002</v>
      </c>
      <c r="H87" s="665">
        <f t="shared" si="5"/>
        <v>491.45830000000001</v>
      </c>
      <c r="I87" s="665">
        <f t="shared" si="5"/>
        <v>56.797799999999995</v>
      </c>
      <c r="J87" s="665">
        <f t="shared" si="5"/>
        <v>0</v>
      </c>
      <c r="K87" s="665">
        <f>SUM(K75:K86)</f>
        <v>548.25610000000006</v>
      </c>
      <c r="L87" s="65"/>
      <c r="M87" s="65"/>
      <c r="N87"/>
      <c r="O87"/>
      <c r="P87"/>
      <c r="Q87"/>
      <c r="R87"/>
      <c r="S87"/>
      <c r="T87"/>
      <c r="U87"/>
      <c r="V87"/>
    </row>
    <row r="88" spans="2:22" ht="11.25" customHeight="1">
      <c r="E88" s="86"/>
      <c r="G88" s="284"/>
      <c r="I88" s="56"/>
      <c r="J88" s="285"/>
      <c r="K88" s="74"/>
      <c r="L88" s="65"/>
      <c r="M88" s="65"/>
      <c r="N88"/>
      <c r="O88"/>
      <c r="P88"/>
      <c r="Q88"/>
      <c r="R88"/>
      <c r="S88"/>
      <c r="T88"/>
      <c r="U88"/>
      <c r="V88"/>
    </row>
    <row r="89" spans="2:22" ht="11.25" customHeight="1">
      <c r="C89" s="90" t="s">
        <v>183</v>
      </c>
      <c r="G89" s="157"/>
      <c r="I89" s="56"/>
      <c r="J89" s="38"/>
      <c r="K89" s="74"/>
      <c r="L89" s="65"/>
      <c r="M89" s="65"/>
      <c r="N89"/>
      <c r="O89"/>
      <c r="P89"/>
      <c r="Q89"/>
      <c r="R89"/>
      <c r="S89"/>
      <c r="T89"/>
      <c r="U89"/>
      <c r="V89"/>
    </row>
    <row r="90" spans="2:22" ht="11.25" customHeight="1">
      <c r="C90" s="58" t="s">
        <v>151</v>
      </c>
      <c r="G90" s="157"/>
      <c r="I90" s="56"/>
      <c r="J90" s="38"/>
      <c r="K90" s="74"/>
      <c r="L90" s="65"/>
      <c r="M90" s="65"/>
      <c r="N90"/>
      <c r="O90"/>
      <c r="P90"/>
      <c r="Q90"/>
      <c r="R90"/>
      <c r="S90"/>
      <c r="T90"/>
      <c r="U90"/>
      <c r="V90"/>
    </row>
    <row r="91" spans="2:22" ht="11.25" customHeight="1">
      <c r="C91" s="810" t="s">
        <v>144</v>
      </c>
      <c r="D91" s="810"/>
      <c r="E91" s="810"/>
      <c r="F91" s="810"/>
      <c r="G91" s="470"/>
      <c r="H91" s="637" t="s">
        <v>150</v>
      </c>
      <c r="I91" s="637"/>
      <c r="J91" s="637"/>
      <c r="K91" s="637"/>
      <c r="L91" s="470"/>
      <c r="M91" s="65"/>
      <c r="N91"/>
      <c r="O91"/>
      <c r="P91"/>
      <c r="Q91"/>
      <c r="R91"/>
      <c r="S91"/>
      <c r="T91"/>
      <c r="U91"/>
      <c r="V91"/>
    </row>
    <row r="92" spans="2:22" ht="11.25" customHeight="1">
      <c r="C92" s="809" t="s">
        <v>101</v>
      </c>
      <c r="D92" s="809"/>
      <c r="E92" s="460" t="s">
        <v>102</v>
      </c>
      <c r="F92" s="461"/>
      <c r="G92" s="471"/>
      <c r="H92" s="636" t="s">
        <v>101</v>
      </c>
      <c r="I92" s="636"/>
      <c r="J92" s="794" t="s">
        <v>102</v>
      </c>
      <c r="K92" s="794"/>
      <c r="L92" s="471"/>
      <c r="M92" s="65"/>
      <c r="N92"/>
      <c r="O92"/>
      <c r="P92"/>
      <c r="Q92"/>
      <c r="R92"/>
      <c r="S92"/>
      <c r="T92"/>
      <c r="U92"/>
      <c r="V92"/>
    </row>
    <row r="93" spans="2:22" ht="11.25" customHeight="1">
      <c r="C93" s="306" t="s">
        <v>162</v>
      </c>
      <c r="D93" s="462">
        <v>0.68808809484906031</v>
      </c>
      <c r="E93" s="462" t="s">
        <v>128</v>
      </c>
      <c r="F93" s="306" t="s">
        <v>164</v>
      </c>
      <c r="G93" s="306"/>
      <c r="H93" s="306" t="s">
        <v>164</v>
      </c>
      <c r="I93" s="462" t="s">
        <v>128</v>
      </c>
      <c r="J93" s="462" t="s">
        <v>128</v>
      </c>
      <c r="K93" s="306" t="s">
        <v>164</v>
      </c>
      <c r="L93" s="306"/>
      <c r="O93"/>
      <c r="P93"/>
      <c r="Q93"/>
      <c r="R93"/>
      <c r="S93"/>
      <c r="T93"/>
      <c r="U93"/>
      <c r="V93"/>
    </row>
    <row r="94" spans="2:22" ht="11.25" customHeight="1">
      <c r="C94" s="306" t="s">
        <v>145</v>
      </c>
      <c r="D94" s="462">
        <v>0.30913017740248727</v>
      </c>
      <c r="E94" s="462" t="s">
        <v>128</v>
      </c>
      <c r="F94" s="306" t="s">
        <v>146</v>
      </c>
      <c r="G94" s="306"/>
      <c r="H94" s="306" t="s">
        <v>146</v>
      </c>
      <c r="I94" s="462" t="s">
        <v>128</v>
      </c>
      <c r="J94" s="462" t="s">
        <v>128</v>
      </c>
      <c r="K94" s="306" t="s">
        <v>163</v>
      </c>
      <c r="L94" s="306"/>
      <c r="O94"/>
      <c r="P94"/>
      <c r="Q94"/>
      <c r="R94"/>
      <c r="S94"/>
      <c r="T94"/>
      <c r="U94"/>
      <c r="V94"/>
    </row>
    <row r="95" spans="2:22" ht="11.25" customHeight="1">
      <c r="C95" s="306" t="s">
        <v>164</v>
      </c>
      <c r="D95" s="462" t="s">
        <v>128</v>
      </c>
      <c r="E95" s="462" t="s">
        <v>128</v>
      </c>
      <c r="F95" s="306" t="s">
        <v>163</v>
      </c>
      <c r="G95" s="463"/>
      <c r="H95" s="463" t="s">
        <v>163</v>
      </c>
      <c r="I95" s="464" t="s">
        <v>128</v>
      </c>
      <c r="J95" s="462">
        <v>6.2279716025158256E-2</v>
      </c>
      <c r="K95" s="306" t="s">
        <v>162</v>
      </c>
      <c r="L95" s="306"/>
      <c r="M95" s="65"/>
      <c r="N95"/>
      <c r="O95"/>
      <c r="P95"/>
      <c r="Q95"/>
      <c r="R95"/>
      <c r="S95"/>
      <c r="T95"/>
      <c r="U95"/>
      <c r="V95"/>
    </row>
    <row r="96" spans="2:22" ht="11.25" customHeight="1">
      <c r="C96" s="306" t="s">
        <v>146</v>
      </c>
      <c r="D96" s="462" t="s">
        <v>128</v>
      </c>
      <c r="E96" s="462" t="s">
        <v>128</v>
      </c>
      <c r="F96" s="306" t="s">
        <v>145</v>
      </c>
      <c r="G96" s="463"/>
      <c r="H96" s="463" t="s">
        <v>148</v>
      </c>
      <c r="I96" s="462">
        <v>0.27747932184358648</v>
      </c>
      <c r="J96" s="462">
        <v>0.11490053651611626</v>
      </c>
      <c r="K96" s="306" t="s">
        <v>149</v>
      </c>
      <c r="L96" s="306"/>
      <c r="M96" s="65"/>
      <c r="N96"/>
      <c r="O96"/>
      <c r="P96"/>
      <c r="Q96"/>
      <c r="R96"/>
      <c r="S96"/>
      <c r="T96"/>
      <c r="U96"/>
      <c r="V96"/>
    </row>
    <row r="97" spans="2:22" ht="11.25" customHeight="1">
      <c r="C97" s="306" t="s">
        <v>147</v>
      </c>
      <c r="D97" s="462">
        <v>6.2577714516984294E-4</v>
      </c>
      <c r="E97" s="462">
        <v>2.1894694833308737E-2</v>
      </c>
      <c r="F97" s="463" t="s">
        <v>148</v>
      </c>
      <c r="G97" s="463"/>
      <c r="H97" s="463" t="s">
        <v>145</v>
      </c>
      <c r="I97" s="462" t="s">
        <v>128</v>
      </c>
      <c r="J97" s="464">
        <v>0.10842543351055771</v>
      </c>
      <c r="K97" s="463" t="s">
        <v>147</v>
      </c>
      <c r="L97" s="463"/>
      <c r="O97"/>
      <c r="P97"/>
      <c r="Q97"/>
      <c r="R97"/>
      <c r="S97"/>
      <c r="T97"/>
      <c r="U97"/>
      <c r="V97"/>
    </row>
    <row r="98" spans="2:22" ht="11.25" customHeight="1">
      <c r="C98" s="306" t="s">
        <v>148</v>
      </c>
      <c r="D98" s="462">
        <v>5.3015787147128247E-4</v>
      </c>
      <c r="E98" s="464">
        <v>0.1080646435124023</v>
      </c>
      <c r="F98" s="463" t="s">
        <v>213</v>
      </c>
      <c r="G98" s="463"/>
      <c r="H98" s="463" t="s">
        <v>162</v>
      </c>
      <c r="I98" s="464">
        <v>0.3082928804546855</v>
      </c>
      <c r="J98" s="462">
        <v>0.65292331408909343</v>
      </c>
      <c r="K98" s="463" t="s">
        <v>213</v>
      </c>
      <c r="L98" s="463"/>
      <c r="O98"/>
      <c r="P98"/>
      <c r="Q98"/>
      <c r="R98"/>
      <c r="S98"/>
      <c r="T98"/>
      <c r="U98"/>
      <c r="V98"/>
    </row>
    <row r="99" spans="2:22" ht="11.25" customHeight="1">
      <c r="C99" s="306" t="s">
        <v>149</v>
      </c>
      <c r="D99" s="462">
        <v>1.6257927318112642E-3</v>
      </c>
      <c r="E99" s="462">
        <v>0.83382163919379992</v>
      </c>
      <c r="F99" s="306" t="s">
        <v>162</v>
      </c>
      <c r="G99" s="463"/>
      <c r="H99" s="463" t="s">
        <v>213</v>
      </c>
      <c r="I99" s="462">
        <v>0.34977583539429258</v>
      </c>
      <c r="J99" s="462">
        <v>1.7337768778077946E-3</v>
      </c>
      <c r="K99" s="306" t="s">
        <v>145</v>
      </c>
      <c r="L99" s="306"/>
      <c r="M99" s="65"/>
      <c r="N99"/>
      <c r="O99"/>
      <c r="Q99"/>
      <c r="R99"/>
      <c r="S99"/>
      <c r="T99"/>
      <c r="U99"/>
      <c r="V99"/>
    </row>
    <row r="100" spans="2:22" ht="11.25" customHeight="1">
      <c r="C100" s="306" t="s">
        <v>163</v>
      </c>
      <c r="D100" s="462" t="s">
        <v>128</v>
      </c>
      <c r="E100" s="462">
        <v>3.6219022460488803E-2</v>
      </c>
      <c r="F100" s="306" t="s">
        <v>147</v>
      </c>
      <c r="G100" s="463"/>
      <c r="H100" s="463" t="s">
        <v>149</v>
      </c>
      <c r="I100" s="462" t="s">
        <v>128</v>
      </c>
      <c r="J100" s="462">
        <v>5.3917442092497339E-2</v>
      </c>
      <c r="K100" s="306" t="s">
        <v>148</v>
      </c>
      <c r="L100" s="306"/>
      <c r="M100" s="65"/>
      <c r="N100"/>
      <c r="O100"/>
      <c r="Q100"/>
      <c r="R100"/>
      <c r="S100"/>
      <c r="T100"/>
      <c r="U100"/>
      <c r="V100"/>
    </row>
    <row r="101" spans="2:22" ht="11.25" customHeight="1">
      <c r="C101" s="465" t="s">
        <v>213</v>
      </c>
      <c r="D101" s="466" t="s">
        <v>128</v>
      </c>
      <c r="E101" s="462" t="s">
        <v>128</v>
      </c>
      <c r="F101" s="467" t="s">
        <v>149</v>
      </c>
      <c r="G101" s="468"/>
      <c r="H101" s="468" t="s">
        <v>147</v>
      </c>
      <c r="I101" s="469">
        <v>6.4451962307435412E-2</v>
      </c>
      <c r="J101" s="466">
        <v>5.8197808887690741E-3</v>
      </c>
      <c r="K101" s="465" t="s">
        <v>146</v>
      </c>
      <c r="L101" s="465"/>
      <c r="M101" s="65"/>
      <c r="N101"/>
      <c r="O101"/>
      <c r="Q101"/>
      <c r="R101"/>
      <c r="S101"/>
      <c r="T101"/>
      <c r="U101"/>
      <c r="V101"/>
    </row>
    <row r="102" spans="2:22" ht="11.25" customHeight="1">
      <c r="D102" s="664">
        <f>SUM(D93:D101)</f>
        <v>1</v>
      </c>
      <c r="E102" s="664">
        <f>SUM(E93:E101)</f>
        <v>0.99999999999999978</v>
      </c>
      <c r="F102" s="265"/>
      <c r="G102" s="265"/>
      <c r="H102" s="265"/>
      <c r="I102" s="664">
        <f>SUM(I93:I101)</f>
        <v>1</v>
      </c>
      <c r="J102" s="664">
        <f>SUM(J93:J101)</f>
        <v>1</v>
      </c>
      <c r="K102" s="74"/>
      <c r="M102" s="65"/>
      <c r="N102"/>
      <c r="O102"/>
      <c r="Q102"/>
      <c r="R102"/>
      <c r="S102"/>
      <c r="T102"/>
      <c r="U102"/>
      <c r="V102"/>
    </row>
    <row r="103" spans="2:22" ht="11.25" customHeight="1">
      <c r="D103" s="233"/>
      <c r="E103" s="233"/>
      <c r="I103" s="56"/>
      <c r="J103" s="38"/>
      <c r="K103" s="74"/>
      <c r="L103" s="65"/>
      <c r="M103" s="65"/>
      <c r="N103"/>
      <c r="O103"/>
      <c r="P103"/>
      <c r="Q103"/>
      <c r="R103"/>
      <c r="S103"/>
      <c r="T103"/>
      <c r="U103"/>
      <c r="V103"/>
    </row>
    <row r="104" spans="2:22" ht="11.25" customHeight="1">
      <c r="D104" s="89"/>
      <c r="E104" s="89"/>
      <c r="F104" s="192"/>
      <c r="G104" s="193"/>
      <c r="H104" s="89"/>
      <c r="I104" s="194"/>
      <c r="J104" s="195"/>
      <c r="K104" s="195"/>
      <c r="L104" s="65"/>
      <c r="M104" s="65"/>
      <c r="N104"/>
      <c r="O104"/>
      <c r="P104"/>
      <c r="Q104"/>
      <c r="R104"/>
      <c r="S104"/>
      <c r="T104"/>
      <c r="U104"/>
      <c r="V104"/>
    </row>
    <row r="105" spans="2:22" ht="11.25" customHeight="1">
      <c r="C105" s="90" t="s">
        <v>65</v>
      </c>
      <c r="D105" s="90"/>
      <c r="E105" s="90"/>
      <c r="F105" s="34"/>
      <c r="G105" s="27"/>
      <c r="H105" s="35"/>
      <c r="I105" s="36"/>
      <c r="J105" s="27"/>
      <c r="K105" s="27"/>
      <c r="L105" s="65"/>
      <c r="M105" s="65"/>
      <c r="N105"/>
      <c r="O105"/>
      <c r="P105"/>
      <c r="Q105"/>
      <c r="R105"/>
      <c r="S105"/>
      <c r="T105"/>
      <c r="U105"/>
      <c r="V105"/>
    </row>
    <row r="106" spans="2:22" s="27" customFormat="1" ht="11.25" customHeight="1">
      <c r="B106" s="98"/>
      <c r="C106" s="37" t="s">
        <v>75</v>
      </c>
      <c r="D106" s="37"/>
      <c r="E106" s="37"/>
      <c r="F106" s="30"/>
      <c r="G106" s="30"/>
      <c r="H106" s="31"/>
      <c r="I106" s="32"/>
      <c r="P106" s="113"/>
    </row>
    <row r="107" spans="2:22" s="85" customFormat="1">
      <c r="B107" s="101"/>
      <c r="C107" s="418"/>
      <c r="D107" s="800" t="s">
        <v>349</v>
      </c>
      <c r="E107" s="800"/>
      <c r="F107" s="472"/>
      <c r="G107" s="444"/>
      <c r="H107" s="444" t="s">
        <v>76</v>
      </c>
      <c r="I107" s="444"/>
      <c r="J107" s="800" t="s">
        <v>324</v>
      </c>
      <c r="K107" s="800"/>
      <c r="L107" s="27"/>
      <c r="M107" s="27"/>
    </row>
    <row r="108" spans="2:22" s="85" customFormat="1" ht="12.75" customHeight="1">
      <c r="B108" s="101"/>
      <c r="C108" s="473"/>
      <c r="D108" s="474" t="s">
        <v>63</v>
      </c>
      <c r="E108" s="474" t="s">
        <v>64</v>
      </c>
      <c r="F108" s="385" t="s">
        <v>3</v>
      </c>
      <c r="G108" s="385" t="s">
        <v>73</v>
      </c>
      <c r="H108" s="475" t="s">
        <v>157</v>
      </c>
      <c r="I108" s="385" t="s">
        <v>74</v>
      </c>
      <c r="J108" s="474" t="s">
        <v>63</v>
      </c>
      <c r="K108" s="474" t="s">
        <v>64</v>
      </c>
      <c r="L108" s="696"/>
      <c r="M108" s="696"/>
      <c r="N108" s="696"/>
      <c r="O108" s="696"/>
      <c r="P108" s="696"/>
      <c r="Q108" s="696"/>
      <c r="R108" s="696"/>
      <c r="S108" s="696"/>
      <c r="T108" s="696"/>
    </row>
    <row r="109" spans="2:22">
      <c r="C109" s="336" t="s">
        <v>4</v>
      </c>
      <c r="D109" s="662">
        <v>597.48790322579998</v>
      </c>
      <c r="E109" s="662">
        <v>495.1720430108</v>
      </c>
      <c r="F109" s="662">
        <f>D109+E109</f>
        <v>1092.6599462366</v>
      </c>
      <c r="G109" s="663">
        <v>1</v>
      </c>
      <c r="H109" s="663">
        <v>7.2213900919995204</v>
      </c>
      <c r="I109" s="663">
        <v>32</v>
      </c>
      <c r="J109" s="662">
        <v>600.23521505379995</v>
      </c>
      <c r="K109" s="662">
        <v>508.14919354839998</v>
      </c>
      <c r="L109" s="620">
        <f>I109-G109</f>
        <v>31</v>
      </c>
      <c r="M109" s="696"/>
      <c r="N109" s="70"/>
      <c r="O109" s="70"/>
      <c r="P109" s="697"/>
      <c r="Q109" s="70"/>
      <c r="R109" s="70"/>
      <c r="S109" s="70"/>
      <c r="T109" s="70"/>
    </row>
    <row r="110" spans="2:22">
      <c r="B110" s="202" t="s">
        <v>39</v>
      </c>
      <c r="C110" s="336" t="s">
        <v>5</v>
      </c>
      <c r="D110" s="346">
        <v>605.632183908</v>
      </c>
      <c r="E110" s="346">
        <v>496.26436781609999</v>
      </c>
      <c r="F110" s="346">
        <f t="shared" ref="F110:F120" si="6">D110+E110</f>
        <v>1101.8965517240999</v>
      </c>
      <c r="G110" s="401">
        <v>0.9</v>
      </c>
      <c r="H110" s="401">
        <v>7.5081212251603802</v>
      </c>
      <c r="I110" s="401">
        <v>38.200000000000003</v>
      </c>
      <c r="J110" s="346">
        <v>612.12053571429999</v>
      </c>
      <c r="K110" s="346">
        <v>509.30654761900001</v>
      </c>
      <c r="L110" s="620">
        <f t="shared" ref="L110:L120" si="7">I110-G110</f>
        <v>37.300000000000004</v>
      </c>
      <c r="M110" s="239"/>
      <c r="N110" s="70"/>
      <c r="O110" s="70"/>
      <c r="P110" s="697"/>
      <c r="Q110" s="70"/>
      <c r="R110" s="70"/>
      <c r="S110" s="70"/>
      <c r="T110" s="70"/>
    </row>
    <row r="111" spans="2:22">
      <c r="B111" s="202" t="s">
        <v>40</v>
      </c>
      <c r="C111" s="336" t="s">
        <v>0</v>
      </c>
      <c r="D111" s="346">
        <v>611.35127860030002</v>
      </c>
      <c r="E111" s="346">
        <v>496.17631224759998</v>
      </c>
      <c r="F111" s="346">
        <f t="shared" si="6"/>
        <v>1107.5275908479</v>
      </c>
      <c r="G111" s="401">
        <v>1</v>
      </c>
      <c r="H111" s="401">
        <v>7.6719758948004202</v>
      </c>
      <c r="I111" s="401">
        <v>33.03</v>
      </c>
      <c r="J111" s="346">
        <v>605.97846567969998</v>
      </c>
      <c r="K111" s="346">
        <v>507.62180349929997</v>
      </c>
      <c r="L111" s="620">
        <f t="shared" si="7"/>
        <v>32.03</v>
      </c>
      <c r="M111" s="239"/>
      <c r="N111" s="70"/>
      <c r="O111" s="70"/>
      <c r="P111" s="697"/>
      <c r="Q111" s="70"/>
      <c r="R111" s="70"/>
      <c r="S111" s="70"/>
      <c r="T111" s="70"/>
    </row>
    <row r="112" spans="2:22">
      <c r="B112" s="202" t="s">
        <v>41</v>
      </c>
      <c r="C112" s="336" t="s">
        <v>2</v>
      </c>
      <c r="D112" s="346">
        <v>610.48333333330004</v>
      </c>
      <c r="E112" s="346">
        <v>490.24861111109999</v>
      </c>
      <c r="F112" s="346">
        <f t="shared" si="6"/>
        <v>1100.7319444444001</v>
      </c>
      <c r="G112" s="401">
        <v>1.6</v>
      </c>
      <c r="H112" s="401">
        <v>8.2256635420622892</v>
      </c>
      <c r="I112" s="401">
        <v>25.52</v>
      </c>
      <c r="J112" s="346">
        <v>604.29027777780004</v>
      </c>
      <c r="K112" s="346">
        <v>491.08749999999998</v>
      </c>
      <c r="L112" s="620">
        <f t="shared" si="7"/>
        <v>23.919999999999998</v>
      </c>
      <c r="M112" s="239"/>
      <c r="N112" s="70"/>
      <c r="O112" s="70"/>
      <c r="P112" s="697"/>
      <c r="Q112" s="70"/>
      <c r="R112" s="70"/>
      <c r="S112" s="70"/>
      <c r="T112" s="70"/>
    </row>
    <row r="113" spans="2:20">
      <c r="B113" s="202" t="s">
        <v>42</v>
      </c>
      <c r="C113" s="336" t="s">
        <v>6</v>
      </c>
      <c r="D113" s="346">
        <v>582.7446236559</v>
      </c>
      <c r="E113" s="346">
        <v>488.13844086019998</v>
      </c>
      <c r="F113" s="346">
        <f t="shared" si="6"/>
        <v>1070.8830645160999</v>
      </c>
      <c r="G113" s="401">
        <v>1.6</v>
      </c>
      <c r="H113" s="401">
        <v>7.2676989897544599</v>
      </c>
      <c r="I113" s="401">
        <v>29</v>
      </c>
      <c r="J113" s="346">
        <v>583.37903225809998</v>
      </c>
      <c r="K113" s="346">
        <v>488.92338709680001</v>
      </c>
      <c r="L113" s="620">
        <f t="shared" si="7"/>
        <v>27.4</v>
      </c>
      <c r="M113" s="239"/>
      <c r="N113" s="70"/>
      <c r="O113" s="70"/>
      <c r="P113" s="697"/>
      <c r="Q113" s="70"/>
      <c r="R113" s="70"/>
      <c r="S113" s="70"/>
      <c r="T113" s="70"/>
    </row>
    <row r="114" spans="2:20">
      <c r="B114" s="202" t="s">
        <v>41</v>
      </c>
      <c r="C114" s="336" t="s">
        <v>7</v>
      </c>
      <c r="D114" s="346">
        <v>571.89722222219996</v>
      </c>
      <c r="E114" s="346">
        <v>485.04722222219999</v>
      </c>
      <c r="F114" s="346">
        <f t="shared" si="6"/>
        <v>1056.9444444444</v>
      </c>
      <c r="G114" s="401">
        <v>1.9</v>
      </c>
      <c r="H114" s="401">
        <v>8.1676430223390302</v>
      </c>
      <c r="I114" s="401">
        <v>27.22</v>
      </c>
      <c r="J114" s="346">
        <v>569.49583333329997</v>
      </c>
      <c r="K114" s="346">
        <v>489.11944444440002</v>
      </c>
      <c r="L114" s="620">
        <f t="shared" si="7"/>
        <v>25.32</v>
      </c>
      <c r="M114" s="239"/>
      <c r="N114" s="70"/>
      <c r="O114" s="70"/>
      <c r="P114" s="697"/>
      <c r="Q114" s="70"/>
      <c r="R114" s="70"/>
      <c r="S114" s="70"/>
      <c r="T114" s="70"/>
    </row>
    <row r="115" spans="2:20">
      <c r="B115" s="202" t="s">
        <v>43</v>
      </c>
      <c r="C115" s="336" t="s">
        <v>8</v>
      </c>
      <c r="D115" s="346">
        <v>590.05779569890001</v>
      </c>
      <c r="E115" s="346">
        <v>485.73118279570002</v>
      </c>
      <c r="F115" s="346">
        <f t="shared" si="6"/>
        <v>1075.7889784946001</v>
      </c>
      <c r="G115" s="401">
        <v>1.2</v>
      </c>
      <c r="H115" s="401">
        <v>7.8235343277689404</v>
      </c>
      <c r="I115" s="401">
        <v>22.3</v>
      </c>
      <c r="J115" s="346">
        <v>585.72715053759998</v>
      </c>
      <c r="K115" s="346">
        <v>487.54569892469999</v>
      </c>
      <c r="L115" s="620">
        <f t="shared" si="7"/>
        <v>21.1</v>
      </c>
      <c r="M115" s="239"/>
      <c r="N115" s="70"/>
      <c r="O115" s="70"/>
      <c r="P115" s="697"/>
      <c r="Q115" s="70"/>
      <c r="R115" s="70"/>
      <c r="S115" s="70"/>
      <c r="T115" s="70"/>
    </row>
    <row r="116" spans="2:20">
      <c r="B116" s="202" t="s">
        <v>43</v>
      </c>
      <c r="C116" s="336" t="s">
        <v>9</v>
      </c>
      <c r="D116" s="346">
        <v>589.66129032260005</v>
      </c>
      <c r="E116" s="346">
        <v>489.15725806450001</v>
      </c>
      <c r="F116" s="346">
        <f t="shared" si="6"/>
        <v>1078.8185483871</v>
      </c>
      <c r="G116" s="401">
        <v>1.6</v>
      </c>
      <c r="H116" s="401">
        <v>7.5882339302378004</v>
      </c>
      <c r="I116" s="401">
        <v>26.43</v>
      </c>
      <c r="J116" s="346">
        <v>584.6088709677</v>
      </c>
      <c r="K116" s="346">
        <v>488.65322580650002</v>
      </c>
      <c r="L116" s="620">
        <f t="shared" si="7"/>
        <v>24.83</v>
      </c>
      <c r="M116" s="239"/>
      <c r="N116" s="70"/>
      <c r="O116" s="70"/>
      <c r="P116" s="697"/>
      <c r="Q116" s="70"/>
      <c r="R116" s="70"/>
      <c r="S116" s="70"/>
      <c r="T116" s="70"/>
    </row>
    <row r="117" spans="2:20">
      <c r="B117" s="202" t="s">
        <v>42</v>
      </c>
      <c r="C117" s="336" t="s">
        <v>10</v>
      </c>
      <c r="D117" s="346">
        <v>587.73749999999995</v>
      </c>
      <c r="E117" s="346">
        <v>487.00972222220003</v>
      </c>
      <c r="F117" s="346">
        <f t="shared" si="6"/>
        <v>1074.7472222222</v>
      </c>
      <c r="G117" s="401">
        <v>1.58</v>
      </c>
      <c r="H117" s="401">
        <v>8.9271791816680395</v>
      </c>
      <c r="I117" s="401">
        <v>30.38</v>
      </c>
      <c r="J117" s="346">
        <v>591.64027777779995</v>
      </c>
      <c r="K117" s="346">
        <v>492.00972222220003</v>
      </c>
      <c r="L117" s="620">
        <f t="shared" si="7"/>
        <v>28.799999999999997</v>
      </c>
      <c r="M117" s="239"/>
      <c r="N117" s="70"/>
      <c r="O117" s="70"/>
      <c r="P117" s="697"/>
      <c r="Q117" s="70"/>
      <c r="R117" s="70"/>
      <c r="S117" s="70"/>
      <c r="T117" s="70"/>
    </row>
    <row r="118" spans="2:20">
      <c r="B118" s="202" t="s">
        <v>44</v>
      </c>
      <c r="C118" s="336" t="s">
        <v>11</v>
      </c>
      <c r="D118" s="346">
        <v>590.79597315440003</v>
      </c>
      <c r="E118" s="346">
        <v>490.332885906</v>
      </c>
      <c r="F118" s="346">
        <f t="shared" si="6"/>
        <v>1081.1288590603999</v>
      </c>
      <c r="G118" s="401">
        <v>1.4</v>
      </c>
      <c r="H118" s="401">
        <v>11.3742995700492</v>
      </c>
      <c r="I118" s="401">
        <v>40.44</v>
      </c>
      <c r="J118" s="346">
        <v>589.34899328860001</v>
      </c>
      <c r="K118" s="346">
        <v>498.52885906040001</v>
      </c>
      <c r="L118" s="620">
        <f t="shared" si="7"/>
        <v>39.04</v>
      </c>
      <c r="M118" s="239"/>
      <c r="N118" s="70"/>
      <c r="O118" s="70"/>
      <c r="P118" s="697"/>
      <c r="Q118" s="70"/>
      <c r="R118" s="70"/>
      <c r="S118" s="70"/>
      <c r="T118" s="70"/>
    </row>
    <row r="119" spans="2:20">
      <c r="B119" s="202" t="s">
        <v>45</v>
      </c>
      <c r="C119" s="336" t="s">
        <v>12</v>
      </c>
      <c r="D119" s="346">
        <v>591.88750000000005</v>
      </c>
      <c r="E119" s="346">
        <v>495.34166666670001</v>
      </c>
      <c r="F119" s="346">
        <f t="shared" si="6"/>
        <v>1087.2291666667002</v>
      </c>
      <c r="G119" s="401">
        <v>2.23</v>
      </c>
      <c r="H119" s="401">
        <v>10.700458798806901</v>
      </c>
      <c r="I119" s="401">
        <v>44.83</v>
      </c>
      <c r="J119" s="346">
        <v>605.42222222220005</v>
      </c>
      <c r="K119" s="346">
        <v>503.2638888889</v>
      </c>
      <c r="L119" s="620">
        <f t="shared" si="7"/>
        <v>42.6</v>
      </c>
      <c r="M119" s="239"/>
      <c r="N119" s="70"/>
      <c r="O119" s="70"/>
      <c r="P119" s="697"/>
      <c r="Q119" s="70"/>
      <c r="R119" s="70"/>
      <c r="S119" s="70"/>
      <c r="T119" s="70"/>
    </row>
    <row r="120" spans="2:20">
      <c r="B120" s="202" t="s">
        <v>46</v>
      </c>
      <c r="C120" s="340" t="s">
        <v>13</v>
      </c>
      <c r="D120" s="476">
        <v>607.19758064519999</v>
      </c>
      <c r="E120" s="476">
        <v>496.88172043010002</v>
      </c>
      <c r="F120" s="476">
        <f t="shared" si="6"/>
        <v>1104.0793010753</v>
      </c>
      <c r="G120" s="404">
        <v>2.2000000000000002</v>
      </c>
      <c r="H120" s="404">
        <v>12.2475445166081</v>
      </c>
      <c r="I120" s="404">
        <v>55.62</v>
      </c>
      <c r="J120" s="476">
        <v>596.99865591399998</v>
      </c>
      <c r="K120" s="476">
        <v>498.48790322579998</v>
      </c>
      <c r="L120" s="620">
        <f t="shared" si="7"/>
        <v>53.419999999999995</v>
      </c>
      <c r="M120" s="239"/>
      <c r="N120" s="70"/>
      <c r="O120" s="70"/>
      <c r="P120" s="697"/>
      <c r="Q120" s="70"/>
      <c r="R120" s="70"/>
      <c r="S120" s="70"/>
      <c r="T120" s="70"/>
    </row>
    <row r="121" spans="2:20" s="91" customFormat="1" ht="11.25" customHeight="1">
      <c r="B121" s="202" t="s">
        <v>47</v>
      </c>
      <c r="C121" s="56"/>
      <c r="D121" s="666">
        <v>594.74451539721656</v>
      </c>
      <c r="E121" s="666">
        <v>491.29178611276672</v>
      </c>
      <c r="F121" s="666">
        <f>D121+E121</f>
        <v>1086.0363015099833</v>
      </c>
      <c r="G121" s="667">
        <f>MIN(G109:G120)</f>
        <v>0.9</v>
      </c>
      <c r="H121" s="667">
        <v>8.7347717904306297</v>
      </c>
      <c r="I121" s="667">
        <f>MAX(I109:I120)</f>
        <v>55.62</v>
      </c>
      <c r="J121" s="666">
        <v>593.96906392690005</v>
      </c>
      <c r="K121" s="666">
        <v>496.82146118719999</v>
      </c>
      <c r="L121" s="86"/>
      <c r="M121" s="86"/>
      <c r="P121" s="114"/>
    </row>
    <row r="122" spans="2:20" s="27" customFormat="1" ht="11.25" customHeight="1">
      <c r="B122" s="98"/>
      <c r="C122" s="56"/>
      <c r="D122" s="85"/>
      <c r="E122" s="85"/>
      <c r="F122" s="85"/>
      <c r="G122" s="188"/>
      <c r="H122" s="148"/>
      <c r="I122" s="188"/>
      <c r="J122" s="85"/>
      <c r="K122" s="85"/>
      <c r="L122" s="91"/>
      <c r="M122" s="86"/>
      <c r="P122" s="113"/>
    </row>
    <row r="123" spans="2:20" s="27" customFormat="1" ht="11.25" customHeight="1">
      <c r="B123" s="98"/>
      <c r="C123" s="90" t="s">
        <v>65</v>
      </c>
      <c r="D123" s="90"/>
      <c r="E123" s="90"/>
      <c r="F123" s="34"/>
      <c r="H123" s="35"/>
      <c r="I123" s="36"/>
      <c r="L123" s="91"/>
      <c r="M123" s="91"/>
      <c r="P123" s="113"/>
    </row>
    <row r="124" spans="2:20" s="27" customFormat="1" ht="11.25" customHeight="1">
      <c r="B124" s="98"/>
      <c r="C124" s="37" t="s">
        <v>152</v>
      </c>
      <c r="D124" s="37"/>
      <c r="E124" s="37"/>
      <c r="F124" s="30"/>
      <c r="G124" s="30"/>
      <c r="H124" s="30"/>
      <c r="I124" s="36"/>
      <c r="L124" s="91"/>
      <c r="M124" s="91"/>
      <c r="P124" s="113"/>
    </row>
    <row r="125" spans="2:20" s="27" customFormat="1" ht="15" customHeight="1">
      <c r="B125" s="101"/>
      <c r="C125" s="418"/>
      <c r="D125" s="792" t="s">
        <v>147</v>
      </c>
      <c r="E125" s="792" t="s">
        <v>148</v>
      </c>
      <c r="F125" s="792" t="s">
        <v>145</v>
      </c>
      <c r="G125" s="792" t="s">
        <v>162</v>
      </c>
      <c r="H125" s="792" t="s">
        <v>308</v>
      </c>
      <c r="I125" s="792" t="s">
        <v>310</v>
      </c>
      <c r="J125" s="650" t="s">
        <v>3</v>
      </c>
      <c r="K125" s="91"/>
      <c r="L125" s="91"/>
      <c r="M125" s="91"/>
      <c r="P125" s="113"/>
    </row>
    <row r="126" spans="2:20" s="27" customFormat="1" ht="15" customHeight="1">
      <c r="B126" s="101"/>
      <c r="C126" s="473"/>
      <c r="D126" s="793"/>
      <c r="E126" s="793"/>
      <c r="F126" s="793"/>
      <c r="G126" s="793"/>
      <c r="H126" s="793"/>
      <c r="I126" s="793"/>
      <c r="J126" s="651" t="s">
        <v>3</v>
      </c>
      <c r="K126" s="91"/>
      <c r="L126" s="91"/>
      <c r="O126" s="113"/>
    </row>
    <row r="127" spans="2:20" s="27" customFormat="1" ht="11.25" customHeight="1">
      <c r="C127" s="336" t="s">
        <v>4</v>
      </c>
      <c r="D127" s="662">
        <v>294.05200000000002</v>
      </c>
      <c r="E127" s="662">
        <v>32.523000000000003</v>
      </c>
      <c r="F127" s="662">
        <v>77.084000000000003</v>
      </c>
      <c r="G127" s="731">
        <v>401.38299999999998</v>
      </c>
      <c r="H127" s="662">
        <v>1.99</v>
      </c>
      <c r="I127" s="662">
        <v>5.907</v>
      </c>
      <c r="J127" s="662">
        <f>SUM(D127:I127)</f>
        <v>812.93900000000008</v>
      </c>
      <c r="K127" s="91"/>
      <c r="L127" s="91"/>
      <c r="O127" s="113"/>
    </row>
    <row r="128" spans="2:20" s="27" customFormat="1" ht="11.25" customHeight="1">
      <c r="B128" s="100" t="s">
        <v>39</v>
      </c>
      <c r="C128" s="336" t="s">
        <v>5</v>
      </c>
      <c r="D128" s="662">
        <v>264.20299999999997</v>
      </c>
      <c r="E128" s="662">
        <v>36.316000000000003</v>
      </c>
      <c r="F128" s="662">
        <v>81.266000000000005</v>
      </c>
      <c r="G128" s="732">
        <v>371.89299999999997</v>
      </c>
      <c r="H128" s="662">
        <v>3.05</v>
      </c>
      <c r="I128" s="662">
        <v>10.192</v>
      </c>
      <c r="J128" s="662">
        <f t="shared" ref="J128:J138" si="8">SUM(D128:I128)</f>
        <v>766.92</v>
      </c>
      <c r="K128" s="91"/>
      <c r="L128" s="91"/>
      <c r="O128" s="113"/>
    </row>
    <row r="129" spans="2:16" s="27" customFormat="1" ht="11.25" customHeight="1">
      <c r="B129" s="100" t="s">
        <v>40</v>
      </c>
      <c r="C129" s="336" t="s">
        <v>0</v>
      </c>
      <c r="D129" s="662">
        <v>336.15499999999997</v>
      </c>
      <c r="E129" s="662">
        <v>53.594999999999999</v>
      </c>
      <c r="F129" s="662">
        <v>36.639000000000003</v>
      </c>
      <c r="G129" s="732">
        <v>384.99299999999999</v>
      </c>
      <c r="H129" s="662">
        <v>4.226</v>
      </c>
      <c r="I129" s="662">
        <v>7.2850000000000001</v>
      </c>
      <c r="J129" s="662">
        <f t="shared" si="8"/>
        <v>822.89300000000003</v>
      </c>
      <c r="K129" s="91"/>
      <c r="L129" s="91"/>
      <c r="O129" s="113"/>
    </row>
    <row r="130" spans="2:16" s="27" customFormat="1" ht="11.25" customHeight="1">
      <c r="B130" s="100" t="s">
        <v>41</v>
      </c>
      <c r="C130" s="336" t="s">
        <v>2</v>
      </c>
      <c r="D130" s="662">
        <v>271.91800000000001</v>
      </c>
      <c r="E130" s="662">
        <v>70.088999999999999</v>
      </c>
      <c r="F130" s="662">
        <v>17.911999999999999</v>
      </c>
      <c r="G130" s="732">
        <v>419.96499999999997</v>
      </c>
      <c r="H130" s="662">
        <v>6.7510000000000003</v>
      </c>
      <c r="I130" s="662">
        <v>5.8920000000000003</v>
      </c>
      <c r="J130" s="662">
        <f t="shared" si="8"/>
        <v>792.52700000000004</v>
      </c>
      <c r="K130" s="91"/>
      <c r="L130" s="91"/>
      <c r="O130" s="113"/>
    </row>
    <row r="131" spans="2:16" s="27" customFormat="1" ht="11.25" customHeight="1">
      <c r="B131" s="100" t="s">
        <v>42</v>
      </c>
      <c r="C131" s="336" t="s">
        <v>6</v>
      </c>
      <c r="D131" s="662">
        <v>303.767</v>
      </c>
      <c r="E131" s="662">
        <v>61.906999999999996</v>
      </c>
      <c r="F131" s="662">
        <v>16.347999999999999</v>
      </c>
      <c r="G131" s="732">
        <v>405.55900000000003</v>
      </c>
      <c r="H131" s="662">
        <v>4.992</v>
      </c>
      <c r="I131" s="662">
        <v>4.1639999999999997</v>
      </c>
      <c r="J131" s="662">
        <f t="shared" si="8"/>
        <v>796.73699999999997</v>
      </c>
      <c r="K131" s="91"/>
      <c r="L131" s="91"/>
      <c r="O131" s="113"/>
    </row>
    <row r="132" spans="2:16" s="27" customFormat="1" ht="11.25" customHeight="1">
      <c r="B132" s="100" t="s">
        <v>41</v>
      </c>
      <c r="C132" s="336" t="s">
        <v>7</v>
      </c>
      <c r="D132" s="662">
        <v>249.07900000000001</v>
      </c>
      <c r="E132" s="662">
        <v>36.841999999999999</v>
      </c>
      <c r="F132" s="662">
        <v>15.756</v>
      </c>
      <c r="G132" s="732">
        <v>454.75700000000001</v>
      </c>
      <c r="H132" s="662">
        <v>1.5840000000000001</v>
      </c>
      <c r="I132" s="662">
        <v>2.9820000000000002</v>
      </c>
      <c r="J132" s="662">
        <f t="shared" si="8"/>
        <v>760.99999999999989</v>
      </c>
      <c r="K132" s="91"/>
      <c r="L132" s="91"/>
      <c r="O132" s="113"/>
    </row>
    <row r="133" spans="2:16" s="27" customFormat="1" ht="11.25" customHeight="1">
      <c r="B133" s="100" t="s">
        <v>43</v>
      </c>
      <c r="C133" s="336" t="s">
        <v>8</v>
      </c>
      <c r="D133" s="662">
        <v>234.13499999999999</v>
      </c>
      <c r="E133" s="662">
        <v>37.697000000000003</v>
      </c>
      <c r="F133" s="662">
        <v>1.7549999999999999</v>
      </c>
      <c r="G133" s="732">
        <v>523.02499999999998</v>
      </c>
      <c r="H133" s="662">
        <v>1.3740000000000001</v>
      </c>
      <c r="I133" s="662">
        <v>2.4009999999999998</v>
      </c>
      <c r="J133" s="662">
        <f t="shared" si="8"/>
        <v>800.38699999999994</v>
      </c>
      <c r="K133" s="91"/>
      <c r="L133" s="91"/>
      <c r="O133" s="113"/>
    </row>
    <row r="134" spans="2:16" s="27" customFormat="1" ht="11.25" customHeight="1">
      <c r="B134" s="100" t="s">
        <v>43</v>
      </c>
      <c r="C134" s="336" t="s">
        <v>9</v>
      </c>
      <c r="D134" s="662">
        <v>241.06899999999999</v>
      </c>
      <c r="E134" s="662">
        <v>42.8</v>
      </c>
      <c r="F134" s="662">
        <v>11.829000000000001</v>
      </c>
      <c r="G134" s="732">
        <v>501.46100000000001</v>
      </c>
      <c r="H134" s="662">
        <v>1.742</v>
      </c>
      <c r="I134" s="662">
        <v>3.74</v>
      </c>
      <c r="J134" s="662">
        <f t="shared" si="8"/>
        <v>802.64099999999996</v>
      </c>
      <c r="K134" s="91"/>
      <c r="L134" s="91"/>
      <c r="O134" s="113"/>
    </row>
    <row r="135" spans="2:16" s="27" customFormat="1" ht="11.25" customHeight="1">
      <c r="B135" s="100" t="s">
        <v>42</v>
      </c>
      <c r="C135" s="336" t="s">
        <v>10</v>
      </c>
      <c r="D135" s="662">
        <v>255.87799999999999</v>
      </c>
      <c r="E135" s="662">
        <v>53.055</v>
      </c>
      <c r="F135" s="662">
        <v>17.661000000000001</v>
      </c>
      <c r="G135" s="732">
        <v>439.72699999999998</v>
      </c>
      <c r="H135" s="662">
        <v>3.7029999999999998</v>
      </c>
      <c r="I135" s="662">
        <v>3.794</v>
      </c>
      <c r="J135" s="662">
        <f t="shared" si="8"/>
        <v>773.81799999999987</v>
      </c>
      <c r="K135" s="91"/>
      <c r="L135" s="91"/>
      <c r="O135" s="113"/>
    </row>
    <row r="136" spans="2:16" s="27" customFormat="1" ht="11.25" customHeight="1">
      <c r="B136" s="100" t="s">
        <v>44</v>
      </c>
      <c r="C136" s="336" t="s">
        <v>11</v>
      </c>
      <c r="D136" s="662">
        <v>314.93700000000001</v>
      </c>
      <c r="E136" s="662">
        <v>70.536000000000001</v>
      </c>
      <c r="F136" s="662">
        <v>8.6319999999999997</v>
      </c>
      <c r="G136" s="732">
        <v>389.82900000000001</v>
      </c>
      <c r="H136" s="662">
        <v>9.5519999999999996</v>
      </c>
      <c r="I136" s="662">
        <v>11.955</v>
      </c>
      <c r="J136" s="662">
        <f t="shared" si="8"/>
        <v>805.44100000000003</v>
      </c>
      <c r="K136" s="91"/>
      <c r="L136" s="91"/>
      <c r="O136" s="113"/>
    </row>
    <row r="137" spans="2:16" s="27" customFormat="1" ht="11.25" customHeight="1">
      <c r="B137" s="100" t="s">
        <v>45</v>
      </c>
      <c r="C137" s="336" t="s">
        <v>12</v>
      </c>
      <c r="D137" s="662">
        <v>342.73900000000003</v>
      </c>
      <c r="E137" s="662">
        <v>69.468000000000004</v>
      </c>
      <c r="F137" s="662">
        <v>6.6890000000000001</v>
      </c>
      <c r="G137" s="732">
        <v>356.72399999999999</v>
      </c>
      <c r="H137" s="662">
        <v>1.794</v>
      </c>
      <c r="I137" s="662">
        <v>5.391</v>
      </c>
      <c r="J137" s="662">
        <f t="shared" si="8"/>
        <v>782.80500000000006</v>
      </c>
      <c r="K137" s="91"/>
      <c r="L137" s="91"/>
      <c r="O137" s="113"/>
    </row>
    <row r="138" spans="2:16" s="27" customFormat="1" ht="11.25" customHeight="1">
      <c r="B138" s="100" t="s">
        <v>46</v>
      </c>
      <c r="C138" s="340" t="s">
        <v>13</v>
      </c>
      <c r="D138" s="733">
        <v>341.34500000000003</v>
      </c>
      <c r="E138" s="733">
        <v>73.215999999999994</v>
      </c>
      <c r="F138" s="734">
        <v>1.591</v>
      </c>
      <c r="G138" s="735">
        <v>395.54399999999998</v>
      </c>
      <c r="H138" s="734">
        <v>4.843</v>
      </c>
      <c r="I138" s="734">
        <v>4.8959999999999999</v>
      </c>
      <c r="J138" s="734">
        <f t="shared" si="8"/>
        <v>821.43499999999995</v>
      </c>
      <c r="K138" s="91"/>
      <c r="L138" s="91"/>
      <c r="O138" s="113"/>
    </row>
    <row r="139" spans="2:16" s="27" customFormat="1" ht="11.25" customHeight="1">
      <c r="B139" s="100" t="s">
        <v>47</v>
      </c>
      <c r="C139" s="56"/>
      <c r="D139" s="668"/>
      <c r="E139" s="668"/>
      <c r="F139" s="668"/>
      <c r="G139" s="669"/>
      <c r="H139" s="670"/>
      <c r="J139" s="85"/>
      <c r="K139" s="85"/>
      <c r="L139" s="91"/>
      <c r="O139" s="113"/>
    </row>
    <row r="140" spans="2:16" s="27" customFormat="1" ht="11.25" customHeight="1">
      <c r="B140" s="98"/>
      <c r="C140" s="56"/>
      <c r="D140" s="85"/>
      <c r="E140" s="56"/>
      <c r="F140" s="124"/>
      <c r="G140" s="124"/>
      <c r="H140" s="124"/>
      <c r="I140" s="124"/>
      <c r="J140" s="91"/>
      <c r="K140" s="91"/>
      <c r="L140" s="91"/>
      <c r="M140" s="91"/>
      <c r="P140" s="113"/>
    </row>
    <row r="141" spans="2:16" s="27" customFormat="1" ht="14.25">
      <c r="B141" s="98"/>
      <c r="C141" s="90" t="s">
        <v>30</v>
      </c>
      <c r="D141" s="90"/>
      <c r="E141" s="90"/>
      <c r="F141" s="34"/>
      <c r="I141" s="36"/>
      <c r="K141" s="91"/>
      <c r="L141" s="91"/>
      <c r="M141" s="234"/>
      <c r="P141" s="113"/>
    </row>
    <row r="142" spans="2:16" s="27" customFormat="1" ht="14.25">
      <c r="B142" s="98"/>
      <c r="C142" s="37" t="s">
        <v>107</v>
      </c>
      <c r="D142" s="37"/>
      <c r="E142" s="37"/>
      <c r="F142" s="30"/>
      <c r="G142" s="30"/>
      <c r="H142" s="31"/>
      <c r="I142" s="32"/>
      <c r="K142" s="91"/>
      <c r="L142" s="91"/>
      <c r="M142" s="91"/>
      <c r="P142" s="113"/>
    </row>
    <row r="143" spans="2:16" s="27" customFormat="1" ht="14.25">
      <c r="B143" s="98"/>
      <c r="C143" s="418"/>
      <c r="D143" s="800" t="s">
        <v>103</v>
      </c>
      <c r="E143" s="800"/>
      <c r="F143" s="472" t="s">
        <v>28</v>
      </c>
      <c r="G143" s="808" t="s">
        <v>105</v>
      </c>
      <c r="H143" s="808"/>
      <c r="I143" s="808" t="s">
        <v>106</v>
      </c>
      <c r="J143" s="808"/>
      <c r="K143" s="91"/>
      <c r="L143" s="91"/>
      <c r="M143" s="91"/>
      <c r="P143" s="113"/>
    </row>
    <row r="144" spans="2:16" s="27" customFormat="1" ht="11.25" customHeight="1">
      <c r="B144" s="98"/>
      <c r="C144" s="473"/>
      <c r="D144" s="477" t="s">
        <v>63</v>
      </c>
      <c r="E144" s="477" t="s">
        <v>64</v>
      </c>
      <c r="F144" s="385" t="s">
        <v>104</v>
      </c>
      <c r="G144" s="385" t="s">
        <v>74</v>
      </c>
      <c r="H144" s="385" t="s">
        <v>29</v>
      </c>
      <c r="I144" s="385" t="s">
        <v>74</v>
      </c>
      <c r="J144" s="385" t="s">
        <v>29</v>
      </c>
      <c r="K144" s="91"/>
      <c r="L144" s="91"/>
      <c r="M144" s="91"/>
      <c r="P144" s="113"/>
    </row>
    <row r="145" spans="2:16" s="27" customFormat="1" ht="11.25" customHeight="1">
      <c r="B145" s="98"/>
      <c r="C145" s="336" t="s">
        <v>4</v>
      </c>
      <c r="D145" s="346">
        <v>78.5869</v>
      </c>
      <c r="E145" s="346">
        <v>156.614</v>
      </c>
      <c r="F145" s="346">
        <f>D145+E145</f>
        <v>235.20089999999999</v>
      </c>
      <c r="G145" s="372">
        <v>72.000157927999993</v>
      </c>
      <c r="H145" s="372">
        <v>44.908617695824603</v>
      </c>
      <c r="I145" s="478">
        <v>180.3000574111</v>
      </c>
      <c r="J145" s="372">
        <v>36.986540085816102</v>
      </c>
      <c r="K145" s="91"/>
      <c r="L145" s="91"/>
      <c r="M145" s="91"/>
      <c r="P145" s="113"/>
    </row>
    <row r="146" spans="2:16" s="27" customFormat="1" ht="11.25" customHeight="1">
      <c r="B146" s="98"/>
      <c r="C146" s="336" t="s">
        <v>5</v>
      </c>
      <c r="D146" s="346">
        <v>104.6677</v>
      </c>
      <c r="E146" s="346">
        <v>110.9199</v>
      </c>
      <c r="F146" s="346">
        <f t="shared" ref="F146:F156" si="9">D146+E146</f>
        <v>215.58760000000001</v>
      </c>
      <c r="G146" s="372">
        <v>51.360201511299998</v>
      </c>
      <c r="H146" s="372">
        <v>38.522110851771799</v>
      </c>
      <c r="I146" s="478">
        <v>48.920563987999998</v>
      </c>
      <c r="J146" s="372">
        <v>27.985179142786802</v>
      </c>
      <c r="K146" s="91"/>
      <c r="L146" s="207"/>
      <c r="M146"/>
      <c r="P146" s="113"/>
    </row>
    <row r="147" spans="2:16" s="27" customFormat="1" ht="11.25" customHeight="1">
      <c r="B147" s="98"/>
      <c r="C147" s="336" t="s">
        <v>0</v>
      </c>
      <c r="D147" s="346">
        <v>123.1574</v>
      </c>
      <c r="E147" s="346">
        <v>115.19410000000001</v>
      </c>
      <c r="F147" s="346">
        <f t="shared" si="9"/>
        <v>238.35149999999999</v>
      </c>
      <c r="G147" s="372">
        <v>50.499966115500001</v>
      </c>
      <c r="H147" s="372">
        <v>32.614199836956601</v>
      </c>
      <c r="I147" s="478">
        <v>48.280348144800001</v>
      </c>
      <c r="J147" s="372">
        <v>21.560111247017002</v>
      </c>
      <c r="K147" s="91"/>
      <c r="L147" s="207"/>
      <c r="M147"/>
      <c r="P147" s="113"/>
    </row>
    <row r="148" spans="2:16" s="27" customFormat="1" ht="11.25" customHeight="1">
      <c r="B148" s="98"/>
      <c r="C148" s="336" t="s">
        <v>2</v>
      </c>
      <c r="D148" s="346">
        <v>144.8597</v>
      </c>
      <c r="E148" s="346">
        <v>85.37530000000001</v>
      </c>
      <c r="F148" s="346">
        <f t="shared" si="9"/>
        <v>230.23500000000001</v>
      </c>
      <c r="G148" s="372">
        <v>35.749940688000002</v>
      </c>
      <c r="H148" s="372">
        <v>22.203101746034299</v>
      </c>
      <c r="I148" s="478">
        <v>31.040184088299998</v>
      </c>
      <c r="J148" s="372">
        <v>11.7656653036651</v>
      </c>
      <c r="K148" s="91"/>
      <c r="L148" s="207"/>
      <c r="M148"/>
      <c r="P148" s="113"/>
    </row>
    <row r="149" spans="2:16" s="27" customFormat="1" ht="11.25" customHeight="1">
      <c r="B149" s="98"/>
      <c r="C149" s="336" t="s">
        <v>6</v>
      </c>
      <c r="D149" s="346">
        <v>120.89530000000001</v>
      </c>
      <c r="E149" s="346">
        <v>101.92269999999999</v>
      </c>
      <c r="F149" s="346">
        <f t="shared" si="9"/>
        <v>222.81799999999998</v>
      </c>
      <c r="G149" s="372">
        <v>43.042035398199999</v>
      </c>
      <c r="H149" s="372">
        <v>23.1751529546641</v>
      </c>
      <c r="I149" s="478">
        <v>43.550303972199998</v>
      </c>
      <c r="J149" s="372">
        <v>17.575076700283599</v>
      </c>
      <c r="K149" s="91"/>
      <c r="L149" s="207"/>
      <c r="M149"/>
      <c r="P149" s="113"/>
    </row>
    <row r="150" spans="2:16" s="27" customFormat="1" ht="14.25">
      <c r="B150" s="98"/>
      <c r="C150" s="336" t="s">
        <v>7</v>
      </c>
      <c r="D150" s="346">
        <v>102.75369999999999</v>
      </c>
      <c r="E150" s="346">
        <v>123.1336</v>
      </c>
      <c r="F150" s="346">
        <f t="shared" si="9"/>
        <v>225.88729999999998</v>
      </c>
      <c r="G150" s="372">
        <v>67.7300037137</v>
      </c>
      <c r="H150" s="372">
        <v>34.681205922511801</v>
      </c>
      <c r="I150" s="478">
        <v>43.910202714</v>
      </c>
      <c r="J150" s="372">
        <v>25.900865133480998</v>
      </c>
      <c r="K150" s="91"/>
      <c r="L150" s="207"/>
      <c r="M150"/>
      <c r="P150" s="113"/>
    </row>
    <row r="151" spans="2:16" s="27" customFormat="1" ht="11.25" customHeight="1">
      <c r="B151" s="98"/>
      <c r="C151" s="336" t="s">
        <v>8</v>
      </c>
      <c r="D151" s="346">
        <v>75.579899999999995</v>
      </c>
      <c r="E151" s="346">
        <v>178.97379999999998</v>
      </c>
      <c r="F151" s="346">
        <f t="shared" si="9"/>
        <v>254.55369999999999</v>
      </c>
      <c r="G151" s="372">
        <v>87.8998517542</v>
      </c>
      <c r="H151" s="372">
        <v>38.777579925350501</v>
      </c>
      <c r="I151" s="478">
        <v>45.549952495799999</v>
      </c>
      <c r="J151" s="372">
        <v>28.7259772212469</v>
      </c>
      <c r="K151" s="91"/>
      <c r="L151" s="207"/>
      <c r="M151"/>
      <c r="P151" s="113"/>
    </row>
    <row r="152" spans="2:16" s="27" customFormat="1" ht="11.25" customHeight="1">
      <c r="B152" s="98"/>
      <c r="C152" s="336" t="s">
        <v>9</v>
      </c>
      <c r="D152" s="346">
        <v>89.481200000000001</v>
      </c>
      <c r="E152" s="346">
        <v>167.31560000000002</v>
      </c>
      <c r="F152" s="346">
        <f t="shared" si="9"/>
        <v>256.79680000000002</v>
      </c>
      <c r="G152" s="372">
        <v>61.000037659100002</v>
      </c>
      <c r="H152" s="372">
        <v>38.5960029369298</v>
      </c>
      <c r="I152" s="478">
        <v>52.099955734200002</v>
      </c>
      <c r="J152" s="372">
        <v>29.1006035719323</v>
      </c>
      <c r="K152" s="91"/>
      <c r="L152" s="207"/>
      <c r="M152"/>
      <c r="P152" s="113"/>
    </row>
    <row r="153" spans="2:16" s="27" customFormat="1" ht="11.25" customHeight="1">
      <c r="B153" s="98"/>
      <c r="C153" s="336" t="s">
        <v>10</v>
      </c>
      <c r="D153" s="346">
        <v>86.9255</v>
      </c>
      <c r="E153" s="346">
        <v>170.7884</v>
      </c>
      <c r="F153" s="346">
        <f t="shared" si="9"/>
        <v>257.71389999999997</v>
      </c>
      <c r="G153" s="372">
        <v>67.219926538099998</v>
      </c>
      <c r="H153" s="372">
        <v>42.414171905827402</v>
      </c>
      <c r="I153" s="478">
        <v>168.09996378119999</v>
      </c>
      <c r="J153" s="372">
        <v>34.666485288228003</v>
      </c>
      <c r="K153" s="91"/>
      <c r="L153" s="207"/>
      <c r="M153"/>
      <c r="P153" s="113"/>
    </row>
    <row r="154" spans="2:16" s="27" customFormat="1" ht="11.25" customHeight="1">
      <c r="B154" s="98"/>
      <c r="C154" s="336" t="s">
        <v>11</v>
      </c>
      <c r="D154" s="346">
        <v>102.2152</v>
      </c>
      <c r="E154" s="346">
        <v>141.322</v>
      </c>
      <c r="F154" s="346">
        <f t="shared" si="9"/>
        <v>243.53719999999998</v>
      </c>
      <c r="G154" s="372">
        <v>106.3897886781</v>
      </c>
      <c r="H154" s="372">
        <v>39.1541913922783</v>
      </c>
      <c r="I154" s="478">
        <v>180.30004976129999</v>
      </c>
      <c r="J154" s="372">
        <v>28.510361741271701</v>
      </c>
      <c r="K154" s="91"/>
      <c r="L154" s="207"/>
      <c r="M154"/>
      <c r="P154" s="113"/>
    </row>
    <row r="155" spans="2:16" s="27" customFormat="1" ht="11.25" customHeight="1">
      <c r="B155" s="98"/>
      <c r="C155" s="336" t="s">
        <v>12</v>
      </c>
      <c r="D155" s="346">
        <v>82.322000000000003</v>
      </c>
      <c r="E155" s="346">
        <v>141.4341</v>
      </c>
      <c r="F155" s="346">
        <f t="shared" si="9"/>
        <v>223.7561</v>
      </c>
      <c r="G155" s="372">
        <v>1874.3262514552</v>
      </c>
      <c r="H155" s="372">
        <v>43.670858093826702</v>
      </c>
      <c r="I155" s="478">
        <v>279.04920607560001</v>
      </c>
      <c r="J155" s="372">
        <v>34.0198306136922</v>
      </c>
      <c r="K155" s="91"/>
      <c r="L155" s="207"/>
      <c r="M155"/>
      <c r="P155" s="113"/>
    </row>
    <row r="156" spans="2:16" s="27" customFormat="1" ht="11.25" customHeight="1">
      <c r="B156" s="98"/>
      <c r="C156" s="340" t="s">
        <v>13</v>
      </c>
      <c r="D156" s="347">
        <v>100.57039999999999</v>
      </c>
      <c r="E156" s="347">
        <v>138.26310000000001</v>
      </c>
      <c r="F156" s="476">
        <f t="shared" si="9"/>
        <v>238.83350000000002</v>
      </c>
      <c r="G156" s="378">
        <v>131.62947621590001</v>
      </c>
      <c r="H156" s="378">
        <v>45.419184909277497</v>
      </c>
      <c r="I156" s="479">
        <v>87.626059557999994</v>
      </c>
      <c r="J156" s="378">
        <v>37.246458382605297</v>
      </c>
      <c r="K156" s="91"/>
      <c r="L156" s="207"/>
      <c r="M156"/>
      <c r="P156" s="113"/>
    </row>
    <row r="157" spans="2:16" s="27" customFormat="1" ht="11.25" customHeight="1">
      <c r="B157" s="98"/>
      <c r="C157" s="56"/>
      <c r="D157" s="666">
        <f>SUM(D145:D156)</f>
        <v>1212.0149000000001</v>
      </c>
      <c r="E157" s="666">
        <f>SUM(E145:E156)</f>
        <v>1631.2566000000002</v>
      </c>
      <c r="F157" s="666">
        <f>SUM(F145:F156)</f>
        <v>2843.2714999999998</v>
      </c>
      <c r="G157" s="671">
        <f>MAX(G145:G156)</f>
        <v>1874.3262514552</v>
      </c>
      <c r="H157" s="671">
        <f>SUMPRODUCT(D145:D156,H145:H156)/SUM(D145:D156)</f>
        <v>35.804840889332304</v>
      </c>
      <c r="I157" s="667">
        <f>MAX(I145:I156)</f>
        <v>279.04920607560001</v>
      </c>
      <c r="J157" s="671">
        <f>SUMPRODUCT(E145:E156,J145:J156)/SUM(E145:E156)</f>
        <v>28.987907963713361</v>
      </c>
      <c r="K157" s="91"/>
      <c r="L157" s="207"/>
      <c r="M157"/>
      <c r="P157" s="113"/>
    </row>
    <row r="158" spans="2:16" s="27" customFormat="1" ht="11.25" customHeight="1">
      <c r="B158" s="98"/>
      <c r="C158" s="56"/>
      <c r="D158" s="85"/>
      <c r="E158" s="85"/>
      <c r="F158" s="124"/>
      <c r="G158" s="124"/>
      <c r="H158" s="124"/>
      <c r="I158" s="124"/>
      <c r="J158" s="91"/>
      <c r="K158" s="91"/>
      <c r="L158" s="208"/>
      <c r="M158" s="91"/>
      <c r="P158" s="113"/>
    </row>
    <row r="159" spans="2:16" s="27" customFormat="1" ht="11.25" customHeight="1">
      <c r="B159" s="98"/>
      <c r="C159" s="90" t="s">
        <v>31</v>
      </c>
      <c r="D159" s="90"/>
      <c r="E159" s="90"/>
      <c r="F159" s="34"/>
      <c r="I159" s="36"/>
      <c r="K159" s="91"/>
      <c r="L159" s="91"/>
      <c r="M159" s="91"/>
      <c r="P159" s="113"/>
    </row>
    <row r="160" spans="2:16" s="27" customFormat="1" ht="14.25">
      <c r="B160" s="98"/>
      <c r="C160" s="37" t="s">
        <v>107</v>
      </c>
      <c r="D160" s="37"/>
      <c r="E160" s="37"/>
      <c r="F160" s="30"/>
      <c r="G160" s="30"/>
      <c r="H160" s="31"/>
      <c r="I160" s="32"/>
      <c r="K160" s="91"/>
      <c r="L160" s="91"/>
      <c r="M160" s="91"/>
      <c r="P160" s="113"/>
    </row>
    <row r="161" spans="2:16" s="27" customFormat="1" ht="14.25">
      <c r="B161" s="98"/>
      <c r="C161" s="418"/>
      <c r="D161" s="800" t="s">
        <v>103</v>
      </c>
      <c r="E161" s="800"/>
      <c r="F161" s="472" t="s">
        <v>28</v>
      </c>
      <c r="G161" s="808" t="s">
        <v>105</v>
      </c>
      <c r="H161" s="808"/>
      <c r="I161" s="808" t="s">
        <v>106</v>
      </c>
      <c r="J161" s="808"/>
      <c r="K161" s="91"/>
      <c r="L161" s="91"/>
      <c r="M161" s="91"/>
      <c r="P161" s="113"/>
    </row>
    <row r="162" spans="2:16" s="27" customFormat="1" ht="14.25">
      <c r="B162" s="98"/>
      <c r="C162" s="473"/>
      <c r="D162" s="477" t="s">
        <v>63</v>
      </c>
      <c r="E162" s="477" t="s">
        <v>64</v>
      </c>
      <c r="F162" s="385" t="s">
        <v>104</v>
      </c>
      <c r="G162" s="385" t="s">
        <v>74</v>
      </c>
      <c r="H162" s="385" t="s">
        <v>29</v>
      </c>
      <c r="I162" s="385" t="s">
        <v>74</v>
      </c>
      <c r="J162" s="385" t="s">
        <v>29</v>
      </c>
      <c r="K162" s="91"/>
      <c r="L162" s="91"/>
      <c r="M162" s="91"/>
      <c r="P162" s="113"/>
    </row>
    <row r="163" spans="2:16" s="27" customFormat="1" ht="14.25">
      <c r="B163" s="98"/>
      <c r="C163" s="336" t="s">
        <v>4</v>
      </c>
      <c r="D163" s="346">
        <v>124.69589999999999</v>
      </c>
      <c r="E163" s="346">
        <v>48.798400000000001</v>
      </c>
      <c r="F163" s="346">
        <f>D163+E163</f>
        <v>173.49430000000001</v>
      </c>
      <c r="G163" s="372">
        <v>71.660032000000001</v>
      </c>
      <c r="H163" s="372">
        <v>50.411318439499603</v>
      </c>
      <c r="I163" s="478">
        <v>55.979950494999997</v>
      </c>
      <c r="J163" s="372">
        <v>30.065725700022899</v>
      </c>
      <c r="K163" s="91"/>
      <c r="L163" s="91"/>
      <c r="M163" s="91"/>
      <c r="P163" s="113"/>
    </row>
    <row r="164" spans="2:16" s="27" customFormat="1" ht="14.25">
      <c r="B164" s="98"/>
      <c r="C164" s="336" t="s">
        <v>5</v>
      </c>
      <c r="D164" s="346">
        <v>73.293700000000001</v>
      </c>
      <c r="E164" s="346">
        <v>64.714300000000009</v>
      </c>
      <c r="F164" s="346">
        <f t="shared" ref="F164:F174" si="10">D164+E164</f>
        <v>138.00800000000001</v>
      </c>
      <c r="G164" s="372">
        <v>51.160007072100001</v>
      </c>
      <c r="H164" s="372">
        <v>42.387998313634</v>
      </c>
      <c r="I164" s="478">
        <v>41.430072463800002</v>
      </c>
      <c r="J164" s="372">
        <v>21.994211310328598</v>
      </c>
      <c r="K164" s="91"/>
      <c r="L164" s="91"/>
      <c r="M164" s="91"/>
      <c r="P164" s="113"/>
    </row>
    <row r="165" spans="2:16" s="27" customFormat="1" ht="14.25">
      <c r="B165" s="98"/>
      <c r="C165" s="336" t="s">
        <v>0</v>
      </c>
      <c r="D165" s="346">
        <v>160.66410000000002</v>
      </c>
      <c r="E165" s="346">
        <v>163.68820000000002</v>
      </c>
      <c r="F165" s="346">
        <f t="shared" si="10"/>
        <v>324.35230000000001</v>
      </c>
      <c r="G165" s="372">
        <v>50</v>
      </c>
      <c r="H165" s="372">
        <v>36.970180488360498</v>
      </c>
      <c r="I165" s="478">
        <v>40.290068674099999</v>
      </c>
      <c r="J165" s="372">
        <v>16.076611851068101</v>
      </c>
      <c r="K165" s="91"/>
      <c r="L165" s="91"/>
      <c r="M165" s="91"/>
      <c r="P165" s="113"/>
    </row>
    <row r="166" spans="2:16" s="27" customFormat="1" ht="14.25">
      <c r="B166" s="98"/>
      <c r="C166" s="336" t="s">
        <v>2</v>
      </c>
      <c r="D166" s="346">
        <v>68.796800000000005</v>
      </c>
      <c r="E166" s="346">
        <v>150.86860000000001</v>
      </c>
      <c r="F166" s="346">
        <f t="shared" si="10"/>
        <v>219.66540000000003</v>
      </c>
      <c r="G166" s="372">
        <v>35.140022935799998</v>
      </c>
      <c r="H166" s="372">
        <v>24.8459607278246</v>
      </c>
      <c r="I166" s="478">
        <v>27.4</v>
      </c>
      <c r="J166" s="372">
        <v>6.9169210359213196</v>
      </c>
      <c r="K166" s="91"/>
      <c r="L166" s="91"/>
      <c r="M166" s="91"/>
      <c r="P166" s="113"/>
    </row>
    <row r="167" spans="2:16" s="27" customFormat="1" ht="14.25">
      <c r="B167" s="98"/>
      <c r="C167" s="336" t="s">
        <v>6</v>
      </c>
      <c r="D167" s="346">
        <v>105.7508</v>
      </c>
      <c r="E167" s="346">
        <v>84.459800000000001</v>
      </c>
      <c r="F167" s="346">
        <f t="shared" si="10"/>
        <v>190.2106</v>
      </c>
      <c r="G167" s="372">
        <v>42.919990974699999</v>
      </c>
      <c r="H167" s="372">
        <v>28.454220450341701</v>
      </c>
      <c r="I167" s="478">
        <v>28.6</v>
      </c>
      <c r="J167" s="372">
        <v>9.9078792395908994</v>
      </c>
      <c r="K167" s="91"/>
      <c r="L167" s="91"/>
      <c r="M167" s="91"/>
      <c r="P167" s="113"/>
    </row>
    <row r="168" spans="2:16" s="27" customFormat="1" ht="14.25">
      <c r="B168" s="98"/>
      <c r="C168" s="336" t="s">
        <v>7</v>
      </c>
      <c r="D168" s="346">
        <v>161.9171</v>
      </c>
      <c r="E168" s="346">
        <v>48.863800000000005</v>
      </c>
      <c r="F168" s="346">
        <f t="shared" si="10"/>
        <v>210.7809</v>
      </c>
      <c r="G168" s="372">
        <v>62.870035509399997</v>
      </c>
      <c r="H168" s="372">
        <v>38.668863937162897</v>
      </c>
      <c r="I168" s="478">
        <v>38.6</v>
      </c>
      <c r="J168" s="372">
        <v>15.0375898722572</v>
      </c>
      <c r="K168" s="91"/>
      <c r="L168" s="91"/>
      <c r="M168" s="91"/>
      <c r="P168" s="113"/>
    </row>
    <row r="169" spans="2:16" s="27" customFormat="1" ht="14.25">
      <c r="B169" s="98"/>
      <c r="C169" s="336" t="s">
        <v>8</v>
      </c>
      <c r="D169" s="346">
        <v>161.0504</v>
      </c>
      <c r="E169" s="346">
        <v>45.478900000000003</v>
      </c>
      <c r="F169" s="346">
        <f t="shared" si="10"/>
        <v>206.52930000000001</v>
      </c>
      <c r="G169" s="372">
        <v>85</v>
      </c>
      <c r="H169" s="372">
        <v>42.295836228907199</v>
      </c>
      <c r="I169" s="478">
        <v>42</v>
      </c>
      <c r="J169" s="372">
        <v>22.721468659092501</v>
      </c>
      <c r="K169" s="91"/>
      <c r="L169" s="91"/>
      <c r="M169" s="91"/>
      <c r="P169" s="113"/>
    </row>
    <row r="170" spans="2:16" s="27" customFormat="1" ht="14.25">
      <c r="B170" s="98"/>
      <c r="C170" s="336" t="s">
        <v>9</v>
      </c>
      <c r="D170" s="346">
        <v>116.27369999999999</v>
      </c>
      <c r="E170" s="346">
        <v>85.757800000000003</v>
      </c>
      <c r="F170" s="346">
        <f t="shared" si="10"/>
        <v>202.03149999999999</v>
      </c>
      <c r="G170" s="372">
        <v>58</v>
      </c>
      <c r="H170" s="372">
        <v>42.570753885014398</v>
      </c>
      <c r="I170" s="478">
        <v>43.5</v>
      </c>
      <c r="J170" s="372">
        <v>23.305729857808899</v>
      </c>
      <c r="K170" s="91"/>
      <c r="L170" s="91"/>
      <c r="M170" s="91"/>
      <c r="P170" s="113"/>
    </row>
    <row r="171" spans="2:16" s="27" customFormat="1" ht="14.25">
      <c r="B171" s="98"/>
      <c r="C171" s="336" t="s">
        <v>10</v>
      </c>
      <c r="D171" s="346">
        <v>122.4701</v>
      </c>
      <c r="E171" s="346">
        <v>77.094499999999996</v>
      </c>
      <c r="F171" s="346">
        <f t="shared" si="10"/>
        <v>199.56459999999998</v>
      </c>
      <c r="G171" s="372">
        <v>66.5700293501</v>
      </c>
      <c r="H171" s="372">
        <v>48.973194632812401</v>
      </c>
      <c r="I171" s="478">
        <v>47.010059171599998</v>
      </c>
      <c r="J171" s="372">
        <v>25.5109786041806</v>
      </c>
      <c r="K171" s="91"/>
      <c r="L171" s="91"/>
      <c r="M171" s="91"/>
      <c r="P171" s="113"/>
    </row>
    <row r="172" spans="2:16" s="27" customFormat="1" ht="14.25">
      <c r="B172" s="98"/>
      <c r="C172" s="336" t="s">
        <v>11</v>
      </c>
      <c r="D172" s="346">
        <v>127.85850000000001</v>
      </c>
      <c r="E172" s="346">
        <v>105.98869999999999</v>
      </c>
      <c r="F172" s="346">
        <f t="shared" si="10"/>
        <v>233.84719999999999</v>
      </c>
      <c r="G172" s="372">
        <v>56.630015432100002</v>
      </c>
      <c r="H172" s="372">
        <v>44.1862617424731</v>
      </c>
      <c r="I172" s="478">
        <v>49.160094299199997</v>
      </c>
      <c r="J172" s="372">
        <v>18.972095147878999</v>
      </c>
      <c r="K172" s="91"/>
      <c r="L172" s="91"/>
      <c r="M172" s="91"/>
      <c r="P172" s="113"/>
    </row>
    <row r="173" spans="2:16" s="27" customFormat="1" ht="14.25">
      <c r="B173" s="98"/>
      <c r="C173" s="336" t="s">
        <v>12</v>
      </c>
      <c r="D173" s="346">
        <v>118.73939999999999</v>
      </c>
      <c r="E173" s="346">
        <v>80.155600000000007</v>
      </c>
      <c r="F173" s="346">
        <f t="shared" si="10"/>
        <v>198.89499999999998</v>
      </c>
      <c r="G173" s="372">
        <v>180</v>
      </c>
      <c r="H173" s="372">
        <v>48.994985068140799</v>
      </c>
      <c r="I173" s="478">
        <v>54.4</v>
      </c>
      <c r="J173" s="372">
        <v>28.751482990583298</v>
      </c>
      <c r="K173" s="91"/>
      <c r="L173" s="91"/>
      <c r="M173" s="91"/>
      <c r="P173" s="113"/>
    </row>
    <row r="174" spans="2:16" s="27" customFormat="1" ht="14.25">
      <c r="B174" s="98"/>
      <c r="C174" s="340" t="s">
        <v>13</v>
      </c>
      <c r="D174" s="347">
        <v>201.18950000000001</v>
      </c>
      <c r="E174" s="347">
        <v>104.7028</v>
      </c>
      <c r="F174" s="476">
        <f t="shared" si="10"/>
        <v>305.89229999999998</v>
      </c>
      <c r="G174" s="378">
        <v>70.250037575199997</v>
      </c>
      <c r="H174" s="378">
        <v>50.600991393686101</v>
      </c>
      <c r="I174" s="479">
        <v>180</v>
      </c>
      <c r="J174" s="378">
        <v>28.750522832245199</v>
      </c>
      <c r="K174" s="91"/>
      <c r="L174" s="91"/>
      <c r="M174" s="91"/>
      <c r="P174" s="113"/>
    </row>
    <row r="175" spans="2:16" s="27" customFormat="1" ht="14.25">
      <c r="B175" s="98"/>
      <c r="C175" s="56"/>
      <c r="D175" s="666">
        <f>SUM(D163:D174)</f>
        <v>1542.7</v>
      </c>
      <c r="E175" s="666">
        <f>SUM(E163:E174)</f>
        <v>1060.5714</v>
      </c>
      <c r="F175" s="666">
        <f>SUM(F163:F174)</f>
        <v>2603.2713999999996</v>
      </c>
      <c r="G175" s="671">
        <f>MAX(G163:G174)</f>
        <v>180</v>
      </c>
      <c r="H175" s="671">
        <f>SUMPRODUCT(D163:D174,H163:H174)/SUM(D163:D174)</f>
        <v>42.600086273416728</v>
      </c>
      <c r="I175" s="667">
        <f>MAX(I163:I174)</f>
        <v>180</v>
      </c>
      <c r="J175" s="671">
        <f>SUMPRODUCT(E163:E174,J163:J174)/SUM(E163:E174)</f>
        <v>19.293034305846845</v>
      </c>
      <c r="K175" s="91"/>
      <c r="L175" s="91"/>
      <c r="M175" s="91"/>
      <c r="P175" s="113"/>
    </row>
    <row r="176" spans="2:16" s="27" customFormat="1" ht="14.25">
      <c r="B176" s="98"/>
      <c r="C176" s="56"/>
      <c r="D176" s="85"/>
      <c r="E176" s="85"/>
      <c r="F176" s="85"/>
      <c r="G176" s="148"/>
      <c r="H176" s="148"/>
      <c r="I176" s="188"/>
      <c r="J176" s="148"/>
      <c r="K176" s="91"/>
      <c r="L176" s="91"/>
      <c r="M176" s="91"/>
      <c r="P176" s="113"/>
    </row>
    <row r="177" spans="2:16" s="27" customFormat="1" ht="14.25">
      <c r="B177" s="98"/>
      <c r="C177" s="90" t="s">
        <v>31</v>
      </c>
      <c r="D177" s="56"/>
      <c r="E177" s="56"/>
      <c r="F177" s="85"/>
      <c r="G177" s="148"/>
      <c r="H177" s="148"/>
      <c r="I177" s="188"/>
      <c r="J177" s="148"/>
      <c r="K177" s="91"/>
      <c r="L177" s="91"/>
      <c r="M177" s="91"/>
      <c r="P177" s="113"/>
    </row>
    <row r="178" spans="2:16" s="27" customFormat="1" ht="14.25">
      <c r="B178" s="98"/>
      <c r="C178" s="58" t="s">
        <v>151</v>
      </c>
      <c r="D178" s="56"/>
      <c r="E178" s="56"/>
      <c r="F178" s="85"/>
      <c r="G178" s="148"/>
      <c r="H178" s="148"/>
      <c r="I178" s="188"/>
      <c r="J178" s="148"/>
      <c r="K178" s="91"/>
      <c r="L178" s="91"/>
      <c r="M178" s="91"/>
      <c r="P178" s="113"/>
    </row>
    <row r="179" spans="2:16" s="27" customFormat="1" ht="14.25">
      <c r="B179" s="98"/>
      <c r="C179" s="480"/>
      <c r="D179" s="807"/>
      <c r="E179" s="807"/>
      <c r="F179" s="480"/>
      <c r="G179" s="148"/>
      <c r="H179" s="148"/>
      <c r="I179" s="188"/>
      <c r="J179" s="148"/>
      <c r="K179" s="91"/>
      <c r="L179" s="91"/>
      <c r="M179" s="91"/>
      <c r="P179" s="113"/>
    </row>
    <row r="180" spans="2:16" s="27" customFormat="1" ht="14.25">
      <c r="B180" s="98"/>
      <c r="C180" s="465"/>
      <c r="D180" s="481" t="s">
        <v>101</v>
      </c>
      <c r="E180" s="481" t="s">
        <v>102</v>
      </c>
      <c r="F180" s="465"/>
      <c r="G180" s="148"/>
      <c r="H180" s="148"/>
      <c r="I180" s="188"/>
      <c r="J180" s="148"/>
      <c r="K180" s="91"/>
      <c r="L180" s="91"/>
      <c r="M180" s="91"/>
      <c r="P180" s="113"/>
    </row>
    <row r="181" spans="2:16" s="27" customFormat="1" ht="14.25">
      <c r="B181" s="98"/>
      <c r="C181" s="306" t="s">
        <v>147</v>
      </c>
      <c r="D181" s="462">
        <v>0.29123698710053797</v>
      </c>
      <c r="E181" s="462">
        <v>0.4625713082589254</v>
      </c>
      <c r="F181" s="306" t="s">
        <v>309</v>
      </c>
      <c r="G181" s="148"/>
      <c r="H181" s="148"/>
      <c r="I181" s="188"/>
      <c r="J181" s="148"/>
      <c r="K181" s="91"/>
      <c r="L181" s="91"/>
      <c r="M181" s="91"/>
      <c r="P181" s="113"/>
    </row>
    <row r="182" spans="2:16" s="27" customFormat="1" ht="14.25">
      <c r="B182" s="98"/>
      <c r="C182" s="306" t="s">
        <v>209</v>
      </c>
      <c r="D182" s="462">
        <v>0.36981752771115572</v>
      </c>
      <c r="E182" s="462">
        <v>1.8891703095142865E-3</v>
      </c>
      <c r="F182" s="306" t="s">
        <v>145</v>
      </c>
      <c r="G182" s="148"/>
      <c r="H182" s="148"/>
      <c r="I182" s="188"/>
      <c r="J182" s="148"/>
      <c r="K182" s="91"/>
      <c r="L182" s="91"/>
      <c r="M182" s="91"/>
      <c r="P182" s="113"/>
    </row>
    <row r="183" spans="2:16" s="27" customFormat="1" ht="14.25">
      <c r="B183" s="98"/>
      <c r="C183" s="306" t="s">
        <v>145</v>
      </c>
      <c r="D183" s="462">
        <v>3.8376871718415755E-3</v>
      </c>
      <c r="E183" s="462">
        <v>0.13237600033340521</v>
      </c>
      <c r="F183" s="306" t="s">
        <v>147</v>
      </c>
      <c r="G183" s="148"/>
      <c r="H183" s="148"/>
      <c r="I183" s="188"/>
      <c r="J183" s="148"/>
      <c r="K183" s="91"/>
      <c r="L183" s="91"/>
      <c r="M183" s="91"/>
      <c r="P183" s="113"/>
    </row>
    <row r="184" spans="2:16" s="27" customFormat="1" ht="14.25">
      <c r="B184" s="98"/>
      <c r="C184" s="306" t="s">
        <v>148</v>
      </c>
      <c r="D184" s="462">
        <v>0.19722648603098461</v>
      </c>
      <c r="E184" s="462">
        <v>0.16415283308601383</v>
      </c>
      <c r="F184" s="306" t="s">
        <v>308</v>
      </c>
      <c r="G184" s="148"/>
      <c r="H184" s="148"/>
      <c r="I184" s="188"/>
      <c r="J184" s="148"/>
      <c r="K184" s="91"/>
      <c r="L184" s="91"/>
      <c r="M184" s="91"/>
      <c r="P184" s="113"/>
    </row>
    <row r="185" spans="2:16" s="27" customFormat="1" ht="14.25">
      <c r="B185" s="98"/>
      <c r="C185" s="306" t="s">
        <v>308</v>
      </c>
      <c r="D185" s="462">
        <v>3.8118752835936992E-2</v>
      </c>
      <c r="E185" s="462">
        <v>0.14489208364472209</v>
      </c>
      <c r="F185" s="306" t="s">
        <v>209</v>
      </c>
      <c r="G185" s="148"/>
      <c r="H185" s="148"/>
      <c r="I185" s="188"/>
      <c r="J185" s="148"/>
      <c r="K185" s="91"/>
      <c r="L185" s="91"/>
      <c r="M185" s="91"/>
      <c r="P185" s="113"/>
    </row>
    <row r="186" spans="2:16" s="27" customFormat="1" ht="14.25">
      <c r="B186" s="98"/>
      <c r="C186" s="306" t="s">
        <v>309</v>
      </c>
      <c r="D186" s="462">
        <v>9.1540740260582079E-2</v>
      </c>
      <c r="E186" s="462">
        <v>8.3866677905891127E-2</v>
      </c>
      <c r="F186" s="306" t="s">
        <v>148</v>
      </c>
      <c r="G186" s="148"/>
      <c r="H186" s="148"/>
      <c r="I186" s="188"/>
      <c r="J186" s="148"/>
      <c r="K186" s="91"/>
      <c r="L186" s="91"/>
      <c r="M186" s="91"/>
      <c r="P186" s="113"/>
    </row>
    <row r="187" spans="2:16" s="27" customFormat="1" ht="14.25">
      <c r="B187" s="98"/>
      <c r="C187" s="306" t="s">
        <v>146</v>
      </c>
      <c r="D187" s="462">
        <v>5.6407597070071949E-4</v>
      </c>
      <c r="E187" s="462">
        <f>0.98802400291013%</f>
        <v>9.8802400291012997E-3</v>
      </c>
      <c r="F187" s="306" t="s">
        <v>314</v>
      </c>
      <c r="G187" s="148"/>
      <c r="H187" s="148"/>
      <c r="I187" s="188"/>
      <c r="J187" s="148"/>
      <c r="K187" s="91"/>
      <c r="L187" s="91"/>
      <c r="M187" s="91"/>
      <c r="P187" s="113"/>
    </row>
    <row r="188" spans="2:16" s="27" customFormat="1" ht="14.25">
      <c r="B188" s="98"/>
      <c r="C188" s="465" t="s">
        <v>314</v>
      </c>
      <c r="D188" s="482">
        <v>7.6577429182599997E-3</v>
      </c>
      <c r="E188" s="482">
        <v>3.7168643242599999E-4</v>
      </c>
      <c r="F188" s="465" t="s">
        <v>146</v>
      </c>
      <c r="G188" s="148"/>
      <c r="H188" s="148"/>
      <c r="I188" s="188"/>
      <c r="J188" s="148"/>
      <c r="K188" s="91"/>
      <c r="L188" s="91"/>
      <c r="M188" s="91"/>
      <c r="P188" s="113"/>
    </row>
    <row r="189" spans="2:16" s="27" customFormat="1" ht="14.25">
      <c r="B189" s="98"/>
      <c r="C189" s="56"/>
      <c r="D189" s="623" t="e">
        <f>D</f>
        <v>#NAME?</v>
      </c>
      <c r="E189" s="623">
        <f>SUM(E181:E188)</f>
        <v>0.99999999999999911</v>
      </c>
      <c r="F189" s="85"/>
      <c r="G189" s="148"/>
      <c r="H189" s="148"/>
      <c r="I189" s="148"/>
      <c r="J189" s="148"/>
      <c r="K189" s="91"/>
      <c r="L189" s="91"/>
      <c r="M189" s="91"/>
      <c r="P189" s="113"/>
    </row>
    <row r="190" spans="2:16" s="27" customFormat="1" ht="14.25">
      <c r="B190" s="98"/>
      <c r="C190" s="56"/>
      <c r="D190" s="85"/>
      <c r="E190" s="85"/>
      <c r="F190" s="85"/>
      <c r="G190" s="148"/>
      <c r="H190" s="148"/>
      <c r="I190" s="148"/>
      <c r="J190" s="148"/>
      <c r="K190" s="91"/>
      <c r="L190" s="91"/>
      <c r="M190" s="91"/>
      <c r="P190" s="113"/>
    </row>
    <row r="191" spans="2:16" s="27" customFormat="1" ht="14.25">
      <c r="B191" s="98"/>
      <c r="C191" s="90" t="s">
        <v>357</v>
      </c>
      <c r="D191" s="90"/>
      <c r="E191" s="90"/>
      <c r="F191" s="34"/>
      <c r="H191" s="35"/>
      <c r="I191" s="36"/>
      <c r="K191" s="91"/>
      <c r="L191" s="91"/>
      <c r="M191" s="91"/>
      <c r="P191" s="113"/>
    </row>
    <row r="192" spans="2:16" s="27" customFormat="1" ht="11.25" customHeight="1">
      <c r="B192" s="98"/>
      <c r="C192" s="37" t="s">
        <v>107</v>
      </c>
      <c r="D192" s="37"/>
      <c r="E192" s="37"/>
      <c r="F192" s="30"/>
      <c r="G192" s="30"/>
      <c r="H192" s="31"/>
      <c r="I192" s="36"/>
      <c r="K192" s="91"/>
      <c r="L192" s="91"/>
      <c r="M192" s="91"/>
      <c r="P192" s="113"/>
    </row>
    <row r="193" spans="2:16" s="27" customFormat="1" ht="10.5" customHeight="1">
      <c r="B193" s="98"/>
      <c r="C193" s="418"/>
      <c r="D193" s="800" t="s">
        <v>103</v>
      </c>
      <c r="E193" s="800"/>
      <c r="F193" s="472" t="s">
        <v>28</v>
      </c>
      <c r="G193" s="808" t="s">
        <v>389</v>
      </c>
      <c r="H193" s="808"/>
      <c r="I193" s="36"/>
      <c r="J193" s="91"/>
      <c r="K193" s="91"/>
      <c r="N193" s="113"/>
    </row>
    <row r="194" spans="2:16" s="27" customFormat="1" ht="14.25">
      <c r="B194" s="98"/>
      <c r="C194" s="473"/>
      <c r="D194" s="477" t="s">
        <v>63</v>
      </c>
      <c r="E194" s="477" t="s">
        <v>64</v>
      </c>
      <c r="F194" s="385" t="s">
        <v>104</v>
      </c>
      <c r="G194" s="385" t="s">
        <v>101</v>
      </c>
      <c r="H194" s="385" t="s">
        <v>102</v>
      </c>
      <c r="I194" s="36"/>
      <c r="J194" s="91"/>
      <c r="K194" s="91"/>
      <c r="N194" s="113"/>
    </row>
    <row r="195" spans="2:16" s="27" customFormat="1" ht="14.25">
      <c r="B195" s="98"/>
      <c r="C195" s="336" t="s">
        <v>4</v>
      </c>
      <c r="D195" s="346">
        <v>268.6979</v>
      </c>
      <c r="E195" s="346">
        <v>69.61</v>
      </c>
      <c r="F195" s="346">
        <f>D195+E195</f>
        <v>338.30790000000002</v>
      </c>
      <c r="G195" s="372">
        <v>50.296899603606903</v>
      </c>
      <c r="H195" s="372">
        <v>31.320116362591602</v>
      </c>
      <c r="I195" s="36"/>
      <c r="J195" s="91"/>
      <c r="K195" s="91"/>
      <c r="N195" s="113"/>
    </row>
    <row r="196" spans="2:16" s="27" customFormat="1" ht="14.25">
      <c r="B196" s="98"/>
      <c r="C196" s="336" t="s">
        <v>5</v>
      </c>
      <c r="D196" s="346">
        <v>119.65860000000001</v>
      </c>
      <c r="E196" s="346">
        <v>88.701800000000006</v>
      </c>
      <c r="F196" s="346">
        <f t="shared" ref="F196:F206" si="11">D196+E196</f>
        <v>208.36040000000003</v>
      </c>
      <c r="G196" s="372">
        <v>42.143511707474403</v>
      </c>
      <c r="H196" s="372">
        <v>25.3942151681251</v>
      </c>
      <c r="I196" s="36"/>
      <c r="J196" s="91"/>
      <c r="K196" s="91"/>
      <c r="N196" s="113"/>
    </row>
    <row r="197" spans="2:16" s="27" customFormat="1" ht="14.25">
      <c r="B197" s="98"/>
      <c r="C197" s="336" t="s">
        <v>0</v>
      </c>
      <c r="D197" s="346">
        <v>88.085399999999993</v>
      </c>
      <c r="E197" s="346">
        <v>91.164699999999996</v>
      </c>
      <c r="F197" s="346">
        <f t="shared" si="11"/>
        <v>179.25009999999997</v>
      </c>
      <c r="G197" s="372">
        <v>34.065726011348097</v>
      </c>
      <c r="H197" s="372">
        <v>15.5006945670857</v>
      </c>
      <c r="I197" s="36"/>
      <c r="J197" s="91"/>
      <c r="K197" s="91"/>
      <c r="N197" s="113"/>
    </row>
    <row r="198" spans="2:16" s="27" customFormat="1" ht="14.25">
      <c r="B198" s="98"/>
      <c r="C198" s="336" t="s">
        <v>2</v>
      </c>
      <c r="D198" s="346">
        <v>93.903999999999996</v>
      </c>
      <c r="E198" s="346">
        <v>111.193</v>
      </c>
      <c r="F198" s="346">
        <f t="shared" si="11"/>
        <v>205.09699999999998</v>
      </c>
      <c r="G198" s="372">
        <v>23.677600528199001</v>
      </c>
      <c r="H198" s="372">
        <v>8.1598146466054509</v>
      </c>
      <c r="I198" s="36"/>
      <c r="J198" s="91"/>
      <c r="K198" s="91"/>
      <c r="N198" s="113"/>
    </row>
    <row r="199" spans="2:16" s="27" customFormat="1" ht="14.25">
      <c r="B199" s="98"/>
      <c r="C199" s="336" t="s">
        <v>6</v>
      </c>
      <c r="D199" s="346">
        <v>126.336</v>
      </c>
      <c r="E199" s="346">
        <v>72.427999999999997</v>
      </c>
      <c r="F199" s="346">
        <f t="shared" si="11"/>
        <v>198.76400000000001</v>
      </c>
      <c r="G199" s="372">
        <v>28.393486258865199</v>
      </c>
      <c r="H199" s="372">
        <v>10.9631942066604</v>
      </c>
      <c r="I199" s="36"/>
      <c r="J199" s="91"/>
      <c r="K199" s="91"/>
      <c r="N199" s="113"/>
    </row>
    <row r="200" spans="2:16" s="27" customFormat="1" ht="14.25">
      <c r="B200" s="98"/>
      <c r="C200" s="336" t="s">
        <v>7</v>
      </c>
      <c r="D200" s="346">
        <v>309.99900000000002</v>
      </c>
      <c r="E200" s="346">
        <v>41.43</v>
      </c>
      <c r="F200" s="346">
        <f t="shared" si="11"/>
        <v>351.42900000000003</v>
      </c>
      <c r="G200" s="372">
        <v>38.982302846138197</v>
      </c>
      <c r="H200" s="372">
        <v>18.253909968621802</v>
      </c>
      <c r="I200" s="36"/>
      <c r="J200" s="91"/>
      <c r="K200" s="91"/>
      <c r="N200" s="113"/>
    </row>
    <row r="201" spans="2:16" s="27" customFormat="1" ht="14.25">
      <c r="B201" s="98"/>
      <c r="C201" s="336" t="s">
        <v>8</v>
      </c>
      <c r="D201" s="346">
        <v>321.91300000000001</v>
      </c>
      <c r="E201" s="346">
        <v>40.813000000000002</v>
      </c>
      <c r="F201" s="346">
        <f t="shared" si="11"/>
        <v>362.726</v>
      </c>
      <c r="G201" s="372">
        <v>41.659987791732497</v>
      </c>
      <c r="H201" s="372">
        <v>27.003162227721599</v>
      </c>
      <c r="I201" s="36"/>
      <c r="J201" s="91"/>
      <c r="K201" s="91"/>
      <c r="N201" s="113"/>
    </row>
    <row r="202" spans="2:16" s="27" customFormat="1" ht="14.25">
      <c r="B202" s="98"/>
      <c r="C202" s="336" t="s">
        <v>9</v>
      </c>
      <c r="D202" s="346">
        <v>202.172</v>
      </c>
      <c r="E202" s="346">
        <v>107.139</v>
      </c>
      <c r="F202" s="346">
        <f t="shared" si="11"/>
        <v>309.31099999999998</v>
      </c>
      <c r="G202" s="372">
        <v>41.6776119838553</v>
      </c>
      <c r="H202" s="372">
        <v>24.476408684046</v>
      </c>
      <c r="I202" s="91"/>
      <c r="J202" s="91"/>
      <c r="K202" s="91"/>
      <c r="N202" s="113"/>
    </row>
    <row r="203" spans="2:16" s="27" customFormat="1" ht="14.25">
      <c r="B203" s="98"/>
      <c r="C203" s="336" t="s">
        <v>10</v>
      </c>
      <c r="D203" s="346">
        <v>139.81800000000001</v>
      </c>
      <c r="E203" s="346">
        <v>76.132000000000005</v>
      </c>
      <c r="F203" s="346">
        <f t="shared" si="11"/>
        <v>215.95000000000002</v>
      </c>
      <c r="G203" s="372">
        <v>46.932168747943798</v>
      </c>
      <c r="H203" s="372">
        <v>28.429954027215899</v>
      </c>
      <c r="I203" s="91"/>
      <c r="J203" s="91"/>
      <c r="K203" s="91"/>
      <c r="N203" s="113"/>
    </row>
    <row r="204" spans="2:16" s="27" customFormat="1" ht="14.25">
      <c r="B204" s="98"/>
      <c r="C204" s="336" t="s">
        <v>11</v>
      </c>
      <c r="D204" s="346">
        <v>174.017</v>
      </c>
      <c r="E204" s="346">
        <v>57.134</v>
      </c>
      <c r="F204" s="346">
        <f t="shared" si="11"/>
        <v>231.15100000000001</v>
      </c>
      <c r="G204" s="372">
        <v>42.351620186533502</v>
      </c>
      <c r="H204" s="372">
        <v>15.1702938705499</v>
      </c>
      <c r="I204" s="91"/>
      <c r="J204" s="91"/>
      <c r="K204" s="91"/>
      <c r="N204" s="113"/>
    </row>
    <row r="205" spans="2:16" s="27" customFormat="1" ht="14.25">
      <c r="B205" s="98"/>
      <c r="C205" s="336" t="s">
        <v>12</v>
      </c>
      <c r="D205" s="346">
        <v>130.3459</v>
      </c>
      <c r="E205" s="346">
        <v>81.762</v>
      </c>
      <c r="F205" s="346">
        <f t="shared" si="11"/>
        <v>212.1079</v>
      </c>
      <c r="G205" s="372">
        <v>47.966926569995699</v>
      </c>
      <c r="H205" s="372">
        <v>35.176184780215699</v>
      </c>
      <c r="I205" s="91"/>
      <c r="J205" s="91"/>
      <c r="K205" s="91"/>
      <c r="N205" s="113"/>
    </row>
    <row r="206" spans="2:16" s="27" customFormat="1" ht="14.25">
      <c r="B206" s="98"/>
      <c r="C206" s="340" t="s">
        <v>13</v>
      </c>
      <c r="D206" s="347">
        <v>132.40299999999999</v>
      </c>
      <c r="E206" s="347">
        <v>34.009</v>
      </c>
      <c r="F206" s="476">
        <f t="shared" si="11"/>
        <v>166.41199999999998</v>
      </c>
      <c r="G206" s="378">
        <v>69.994459340045196</v>
      </c>
      <c r="H206" s="378">
        <v>37.4820488694169</v>
      </c>
      <c r="I206" s="91"/>
      <c r="J206" s="91"/>
      <c r="K206" s="91"/>
      <c r="N206" s="113"/>
    </row>
    <row r="207" spans="2:16" s="27" customFormat="1" ht="14.25">
      <c r="B207" s="98"/>
      <c r="C207" s="56"/>
      <c r="D207" s="666">
        <f>SUM(D195:D206)</f>
        <v>2107.3498</v>
      </c>
      <c r="E207" s="666">
        <f>SUM(E195:E206)</f>
        <v>871.51649999999995</v>
      </c>
      <c r="F207" s="666">
        <f>SUM(F195:F206)</f>
        <v>2978.8662999999997</v>
      </c>
      <c r="G207" s="671">
        <f>SUMPRODUCT(D195:D206,G195:G206)/SUM(D195:D206)</f>
        <v>43.059668634984078</v>
      </c>
      <c r="H207" s="671">
        <v>22.04</v>
      </c>
      <c r="I207" s="91"/>
      <c r="J207" s="91"/>
      <c r="K207" s="91"/>
      <c r="N207" s="113"/>
    </row>
    <row r="208" spans="2:16" s="27" customFormat="1" ht="14.25">
      <c r="B208" s="98"/>
      <c r="C208" s="56"/>
      <c r="D208" s="85"/>
      <c r="E208" s="85"/>
      <c r="F208" s="85"/>
      <c r="G208" s="148"/>
      <c r="H208" s="148"/>
      <c r="I208" s="188"/>
      <c r="J208" s="671"/>
      <c r="K208" s="91"/>
      <c r="L208" s="91"/>
      <c r="M208" s="91"/>
      <c r="P208" s="113"/>
    </row>
    <row r="209" spans="2:16" s="27" customFormat="1" ht="14.25">
      <c r="B209" s="98"/>
      <c r="C209" s="90" t="s">
        <v>390</v>
      </c>
      <c r="D209" s="56"/>
      <c r="E209" s="56"/>
      <c r="F209" s="85"/>
      <c r="G209" s="148"/>
      <c r="H209" s="148"/>
      <c r="I209" s="188"/>
      <c r="J209" s="148"/>
      <c r="K209" s="91"/>
      <c r="L209" s="91"/>
      <c r="M209" s="91"/>
      <c r="P209" s="113"/>
    </row>
    <row r="210" spans="2:16" s="27" customFormat="1" ht="14.25">
      <c r="B210" s="98"/>
      <c r="C210" s="58" t="s">
        <v>394</v>
      </c>
      <c r="D210" s="56"/>
      <c r="E210" s="56"/>
      <c r="F210" s="85"/>
      <c r="G210" s="148"/>
      <c r="H210" s="148"/>
      <c r="I210" s="188"/>
      <c r="J210" s="148"/>
      <c r="K210" s="91"/>
      <c r="L210" s="91"/>
      <c r="M210" s="91"/>
      <c r="P210" s="113"/>
    </row>
    <row r="211" spans="2:16" s="27" customFormat="1" ht="14.25">
      <c r="B211" s="98"/>
      <c r="C211" s="820"/>
      <c r="D211" s="821" t="s">
        <v>101</v>
      </c>
      <c r="E211" s="821"/>
      <c r="F211" s="821"/>
      <c r="G211" s="821"/>
      <c r="H211" s="821" t="s">
        <v>102</v>
      </c>
      <c r="I211" s="821"/>
      <c r="J211" s="821"/>
      <c r="K211" s="821"/>
      <c r="L211" s="91"/>
      <c r="M211" s="91"/>
      <c r="P211" s="113"/>
    </row>
    <row r="212" spans="2:16" s="27" customFormat="1" ht="21.75" customHeight="1">
      <c r="B212" s="98"/>
      <c r="C212" s="465"/>
      <c r="D212" s="749" t="s">
        <v>386</v>
      </c>
      <c r="E212" s="749" t="s">
        <v>387</v>
      </c>
      <c r="F212" s="749" t="s">
        <v>388</v>
      </c>
      <c r="G212" s="749" t="s">
        <v>393</v>
      </c>
      <c r="H212" s="749" t="s">
        <v>386</v>
      </c>
      <c r="I212" s="749" t="s">
        <v>387</v>
      </c>
      <c r="J212" s="749" t="s">
        <v>388</v>
      </c>
      <c r="K212" s="749" t="s">
        <v>393</v>
      </c>
      <c r="L212" s="91"/>
      <c r="M212" s="91"/>
      <c r="P212" s="113"/>
    </row>
    <row r="213" spans="2:16" s="27" customFormat="1" ht="14.25">
      <c r="B213" s="822" t="s">
        <v>39</v>
      </c>
      <c r="C213" s="336" t="s">
        <v>4</v>
      </c>
      <c r="D213" s="346">
        <v>2686.9790000000003</v>
      </c>
      <c r="E213" s="346">
        <v>0</v>
      </c>
      <c r="F213" s="346">
        <v>0</v>
      </c>
      <c r="G213" s="346">
        <v>2686.9790000000003</v>
      </c>
      <c r="H213" s="346">
        <v>696.1</v>
      </c>
      <c r="I213" s="346">
        <v>0</v>
      </c>
      <c r="J213" s="346">
        <v>0</v>
      </c>
      <c r="K213" s="346">
        <v>696.1</v>
      </c>
      <c r="L213" s="91"/>
      <c r="M213" s="91"/>
      <c r="P213" s="113"/>
    </row>
    <row r="214" spans="2:16" s="27" customFormat="1" ht="14.25">
      <c r="B214" s="822" t="s">
        <v>40</v>
      </c>
      <c r="C214" s="336" t="s">
        <v>5</v>
      </c>
      <c r="D214" s="346">
        <v>1196.586</v>
      </c>
      <c r="E214" s="346">
        <v>0</v>
      </c>
      <c r="F214" s="346">
        <v>0</v>
      </c>
      <c r="G214" s="346">
        <v>1196.586</v>
      </c>
      <c r="H214" s="346">
        <v>887.01800000000003</v>
      </c>
      <c r="I214" s="346">
        <v>0</v>
      </c>
      <c r="J214" s="346">
        <v>0</v>
      </c>
      <c r="K214" s="346">
        <v>887.01800000000003</v>
      </c>
      <c r="L214" s="91"/>
      <c r="M214" s="91"/>
      <c r="P214" s="113"/>
    </row>
    <row r="215" spans="2:16" s="27" customFormat="1" ht="14.25">
      <c r="B215" s="822" t="s">
        <v>41</v>
      </c>
      <c r="C215" s="336" t="s">
        <v>0</v>
      </c>
      <c r="D215" s="346">
        <v>888.79399999999998</v>
      </c>
      <c r="E215" s="346">
        <v>0</v>
      </c>
      <c r="F215" s="346">
        <v>0</v>
      </c>
      <c r="G215" s="346">
        <v>880.85399999999993</v>
      </c>
      <c r="H215" s="346">
        <v>919.58699999999999</v>
      </c>
      <c r="I215" s="346">
        <v>0</v>
      </c>
      <c r="J215" s="346">
        <v>0</v>
      </c>
      <c r="K215" s="346">
        <v>911.64699999999993</v>
      </c>
      <c r="L215" s="91"/>
      <c r="M215" s="91"/>
      <c r="P215" s="113"/>
    </row>
    <row r="216" spans="2:16" s="27" customFormat="1" ht="14.25">
      <c r="B216" s="822" t="s">
        <v>42</v>
      </c>
      <c r="C216" s="336" t="s">
        <v>2</v>
      </c>
      <c r="D216" s="346">
        <v>961.11</v>
      </c>
      <c r="E216" s="346">
        <v>0</v>
      </c>
      <c r="F216" s="346">
        <v>0</v>
      </c>
      <c r="G216" s="346">
        <v>939.04</v>
      </c>
      <c r="H216" s="346">
        <v>1134</v>
      </c>
      <c r="I216" s="346">
        <v>0</v>
      </c>
      <c r="J216" s="346">
        <v>0</v>
      </c>
      <c r="K216" s="346">
        <v>1111.93</v>
      </c>
      <c r="L216" s="91"/>
      <c r="M216" s="91"/>
      <c r="P216" s="113"/>
    </row>
    <row r="217" spans="2:16" s="27" customFormat="1" ht="14.25">
      <c r="B217" s="822" t="s">
        <v>41</v>
      </c>
      <c r="C217" s="336" t="s">
        <v>6</v>
      </c>
      <c r="D217" s="346">
        <v>1285.08</v>
      </c>
      <c r="E217" s="346">
        <v>0</v>
      </c>
      <c r="F217" s="346">
        <v>0</v>
      </c>
      <c r="G217" s="346">
        <v>1263.3599999999999</v>
      </c>
      <c r="H217" s="346">
        <v>746</v>
      </c>
      <c r="I217" s="346">
        <v>0</v>
      </c>
      <c r="J217" s="346">
        <v>0</v>
      </c>
      <c r="K217" s="346">
        <v>724.28</v>
      </c>
      <c r="L217" s="91"/>
      <c r="M217" s="91"/>
      <c r="P217" s="113"/>
    </row>
    <row r="218" spans="2:16" s="27" customFormat="1" ht="14.25">
      <c r="B218" s="822" t="s">
        <v>43</v>
      </c>
      <c r="C218" s="336" t="s">
        <v>7</v>
      </c>
      <c r="D218" s="346">
        <v>3110.78</v>
      </c>
      <c r="E218" s="346">
        <v>0</v>
      </c>
      <c r="F218" s="346">
        <v>0</v>
      </c>
      <c r="G218" s="346">
        <v>3099.99</v>
      </c>
      <c r="H218" s="346">
        <v>425.09</v>
      </c>
      <c r="I218" s="346">
        <v>0</v>
      </c>
      <c r="J218" s="346">
        <v>0</v>
      </c>
      <c r="K218" s="346">
        <v>414.3</v>
      </c>
      <c r="L218" s="91"/>
      <c r="M218" s="91"/>
      <c r="P218" s="113"/>
    </row>
    <row r="219" spans="2:16" s="27" customFormat="1" ht="14.25">
      <c r="B219" s="822" t="s">
        <v>43</v>
      </c>
      <c r="C219" s="336" t="s">
        <v>8</v>
      </c>
      <c r="D219" s="346">
        <v>3233.14</v>
      </c>
      <c r="E219" s="346">
        <v>0</v>
      </c>
      <c r="F219" s="346">
        <v>0</v>
      </c>
      <c r="G219" s="346">
        <v>3219.13</v>
      </c>
      <c r="H219" s="346">
        <v>422.14</v>
      </c>
      <c r="I219" s="346">
        <v>0</v>
      </c>
      <c r="J219" s="346">
        <v>0</v>
      </c>
      <c r="K219" s="346">
        <v>408.13</v>
      </c>
      <c r="L219" s="91"/>
      <c r="M219" s="91"/>
      <c r="P219" s="113"/>
    </row>
    <row r="220" spans="2:16" s="27" customFormat="1" ht="14.25">
      <c r="B220" s="822" t="s">
        <v>42</v>
      </c>
      <c r="C220" s="336" t="s">
        <v>9</v>
      </c>
      <c r="D220" s="346">
        <v>2057.58</v>
      </c>
      <c r="E220" s="346">
        <v>0</v>
      </c>
      <c r="F220" s="346">
        <v>0</v>
      </c>
      <c r="G220" s="346">
        <v>2021.72</v>
      </c>
      <c r="H220" s="346">
        <v>1107.25</v>
      </c>
      <c r="I220" s="346">
        <v>0</v>
      </c>
      <c r="J220" s="346">
        <v>0</v>
      </c>
      <c r="K220" s="346">
        <v>1071.3900000000001</v>
      </c>
      <c r="L220" s="91"/>
      <c r="M220" s="91"/>
      <c r="P220" s="113"/>
    </row>
    <row r="221" spans="2:16" s="27" customFormat="1" ht="14.25">
      <c r="B221" s="822" t="s">
        <v>44</v>
      </c>
      <c r="C221" s="336" t="s">
        <v>10</v>
      </c>
      <c r="D221" s="346">
        <v>1498.24</v>
      </c>
      <c r="E221" s="346">
        <v>0</v>
      </c>
      <c r="F221" s="346">
        <v>8.75</v>
      </c>
      <c r="G221" s="346">
        <v>1398.18</v>
      </c>
      <c r="H221" s="346">
        <v>865.76</v>
      </c>
      <c r="I221" s="346">
        <v>0</v>
      </c>
      <c r="J221" s="346">
        <v>4.37</v>
      </c>
      <c r="K221" s="346">
        <v>761.32</v>
      </c>
      <c r="L221" s="91"/>
      <c r="M221" s="91"/>
      <c r="P221" s="113"/>
    </row>
    <row r="222" spans="2:16" s="27" customFormat="1" ht="14.25">
      <c r="B222" s="822" t="s">
        <v>45</v>
      </c>
      <c r="C222" s="336" t="s">
        <v>11</v>
      </c>
      <c r="D222" s="346">
        <v>1892.2239999999999</v>
      </c>
      <c r="E222" s="346">
        <v>30.565000000000001</v>
      </c>
      <c r="F222" s="346">
        <v>276.06599999999997</v>
      </c>
      <c r="G222" s="346">
        <v>1740.17</v>
      </c>
      <c r="H222" s="346">
        <v>687.904</v>
      </c>
      <c r="I222" s="346">
        <v>4.7810000000000006</v>
      </c>
      <c r="J222" s="346">
        <v>337.5</v>
      </c>
      <c r="K222" s="346">
        <v>571.34</v>
      </c>
      <c r="L222" s="91"/>
      <c r="M222" s="91"/>
      <c r="P222" s="113"/>
    </row>
    <row r="223" spans="2:16" s="27" customFormat="1" ht="14.25">
      <c r="B223" s="822" t="s">
        <v>46</v>
      </c>
      <c r="C223" s="336" t="s">
        <v>12</v>
      </c>
      <c r="D223" s="346">
        <v>1541.9370000000001</v>
      </c>
      <c r="E223" s="346">
        <v>10.71</v>
      </c>
      <c r="F223" s="346">
        <v>376.54199999999997</v>
      </c>
      <c r="G223" s="346">
        <v>1303.4589999999998</v>
      </c>
      <c r="H223" s="346">
        <v>906.30899999999997</v>
      </c>
      <c r="I223" s="346">
        <v>35.130000000000003</v>
      </c>
      <c r="J223" s="346">
        <v>504.71</v>
      </c>
      <c r="K223" s="346">
        <v>817.62</v>
      </c>
      <c r="L223" s="91"/>
      <c r="M223" s="91"/>
      <c r="P223" s="113"/>
    </row>
    <row r="224" spans="2:16" s="27" customFormat="1" ht="14.25">
      <c r="B224" s="822" t="s">
        <v>47</v>
      </c>
      <c r="C224" s="340" t="s">
        <v>13</v>
      </c>
      <c r="D224" s="347">
        <v>2004.4</v>
      </c>
      <c r="E224" s="347">
        <v>26.47</v>
      </c>
      <c r="F224" s="347">
        <v>181.65</v>
      </c>
      <c r="G224" s="347">
        <v>1324.03</v>
      </c>
      <c r="H224" s="347">
        <v>546.74400000000003</v>
      </c>
      <c r="I224" s="347">
        <v>18.823</v>
      </c>
      <c r="J224" s="347">
        <v>661.13300000000004</v>
      </c>
      <c r="K224" s="347">
        <v>340.09</v>
      </c>
      <c r="L224" s="91"/>
      <c r="M224" s="91"/>
      <c r="P224" s="113"/>
    </row>
    <row r="225" spans="1:256" s="27" customFormat="1" ht="14.25">
      <c r="B225" s="98"/>
      <c r="C225" s="56"/>
      <c r="D225" s="85"/>
      <c r="E225" s="85"/>
      <c r="F225" s="85"/>
      <c r="G225" s="148"/>
      <c r="H225" s="148"/>
      <c r="I225" s="188"/>
      <c r="J225" s="148"/>
      <c r="K225" s="91"/>
      <c r="L225" s="91"/>
      <c r="M225" s="91"/>
      <c r="P225" s="113"/>
    </row>
    <row r="226" spans="1:256" s="27" customFormat="1" ht="14.25">
      <c r="B226" s="98"/>
      <c r="C226" s="90" t="s">
        <v>111</v>
      </c>
      <c r="D226" s="90"/>
      <c r="E226" s="90"/>
      <c r="F226" s="34"/>
      <c r="H226" s="35"/>
      <c r="I226" s="36"/>
      <c r="K226" s="91"/>
      <c r="L226" s="91"/>
      <c r="M226" s="91"/>
      <c r="P226" s="113"/>
    </row>
    <row r="227" spans="1:256" s="27" customFormat="1" ht="14.25">
      <c r="B227" s="98"/>
      <c r="C227" s="37" t="s">
        <v>107</v>
      </c>
      <c r="D227" s="37"/>
      <c r="E227" s="37"/>
      <c r="F227" s="30"/>
      <c r="G227" s="30"/>
      <c r="H227" s="31"/>
      <c r="I227" s="32"/>
      <c r="K227" s="85"/>
      <c r="L227" s="91"/>
      <c r="M227" s="91"/>
      <c r="P227" s="113"/>
    </row>
    <row r="228" spans="1:256" s="27" customFormat="1" ht="14.25">
      <c r="A228" s="56"/>
      <c r="B228" s="85"/>
      <c r="C228" s="418"/>
      <c r="D228" s="800" t="s">
        <v>103</v>
      </c>
      <c r="E228" s="800"/>
      <c r="F228" s="472" t="s">
        <v>28</v>
      </c>
      <c r="G228" s="808" t="s">
        <v>105</v>
      </c>
      <c r="H228" s="808"/>
      <c r="I228" s="808" t="s">
        <v>106</v>
      </c>
      <c r="J228" s="808"/>
      <c r="K228" s="91"/>
      <c r="L228" s="85"/>
      <c r="M228" s="148"/>
      <c r="N228" s="148"/>
      <c r="O228" s="148"/>
      <c r="P228" s="148"/>
      <c r="Q228" s="85"/>
      <c r="R228" s="85"/>
      <c r="S228" s="85"/>
      <c r="T228" s="85"/>
      <c r="U228" s="148"/>
      <c r="V228" s="148"/>
      <c r="W228" s="148"/>
      <c r="X228" s="148"/>
      <c r="Y228" s="56"/>
      <c r="Z228" s="85"/>
      <c r="AA228" s="85"/>
      <c r="AB228" s="85"/>
      <c r="AC228" s="148"/>
      <c r="AD228" s="148"/>
      <c r="AE228" s="148"/>
      <c r="AF228" s="148"/>
      <c r="AG228" s="56"/>
      <c r="AH228" s="85"/>
      <c r="AI228" s="85"/>
      <c r="AJ228" s="85"/>
      <c r="AK228" s="148"/>
      <c r="AL228" s="148"/>
      <c r="AM228" s="148"/>
      <c r="AN228" s="148"/>
      <c r="AO228" s="56"/>
      <c r="AP228" s="85"/>
      <c r="AQ228" s="85"/>
      <c r="AR228" s="85"/>
      <c r="AS228" s="148"/>
      <c r="AT228" s="148"/>
      <c r="AU228" s="148"/>
      <c r="AV228" s="148"/>
      <c r="AW228" s="56"/>
      <c r="AX228" s="85"/>
      <c r="AY228" s="85"/>
      <c r="AZ228" s="85"/>
      <c r="BA228" s="148"/>
      <c r="BB228" s="148"/>
      <c r="BC228" s="148"/>
      <c r="BD228" s="148"/>
      <c r="BE228" s="56"/>
      <c r="BF228" s="85"/>
      <c r="BG228" s="85"/>
      <c r="BH228" s="85"/>
      <c r="BI228" s="148"/>
      <c r="BJ228" s="148"/>
      <c r="BK228" s="148"/>
      <c r="BL228" s="148"/>
      <c r="BM228" s="56"/>
      <c r="BN228" s="85"/>
      <c r="BO228" s="85"/>
      <c r="BP228" s="85"/>
      <c r="BQ228" s="148"/>
      <c r="BR228" s="148"/>
      <c r="BS228" s="148"/>
      <c r="BT228" s="148"/>
      <c r="BU228" s="56"/>
      <c r="BV228" s="85"/>
      <c r="BW228" s="85"/>
      <c r="BX228" s="85"/>
      <c r="BY228" s="148"/>
      <c r="BZ228" s="148"/>
      <c r="CA228" s="148"/>
      <c r="CB228" s="148"/>
      <c r="CC228" s="56"/>
      <c r="CD228" s="85"/>
      <c r="CE228" s="85"/>
      <c r="CF228" s="85"/>
      <c r="CG228" s="148"/>
      <c r="CH228" s="148"/>
      <c r="CI228" s="148"/>
      <c r="CJ228" s="148"/>
      <c r="CK228" s="56"/>
      <c r="CL228" s="85"/>
      <c r="CM228" s="85"/>
      <c r="CN228" s="85"/>
      <c r="CO228" s="148"/>
      <c r="CP228" s="148"/>
      <c r="CQ228" s="148"/>
      <c r="CR228" s="148"/>
      <c r="CS228" s="56"/>
      <c r="CT228" s="85"/>
      <c r="CU228" s="85"/>
      <c r="CV228" s="85"/>
      <c r="CW228" s="148"/>
      <c r="CX228" s="148"/>
      <c r="CY228" s="148"/>
      <c r="CZ228" s="148"/>
      <c r="DA228" s="56"/>
      <c r="DB228" s="85"/>
      <c r="DC228" s="85"/>
      <c r="DD228" s="85"/>
      <c r="DE228" s="148"/>
      <c r="DF228" s="148"/>
      <c r="DG228" s="148"/>
      <c r="DH228" s="148"/>
      <c r="DI228" s="56"/>
      <c r="DJ228" s="85"/>
      <c r="DK228" s="85"/>
      <c r="DL228" s="85"/>
      <c r="DM228" s="148"/>
      <c r="DN228" s="148"/>
      <c r="DO228" s="148"/>
      <c r="DP228" s="148"/>
      <c r="DQ228" s="56"/>
      <c r="DR228" s="85"/>
      <c r="DS228" s="85"/>
      <c r="DT228" s="85"/>
      <c r="DU228" s="148"/>
      <c r="DV228" s="148"/>
      <c r="DW228" s="148"/>
      <c r="DX228" s="148"/>
      <c r="DY228" s="56"/>
      <c r="DZ228" s="85"/>
      <c r="EA228" s="85"/>
      <c r="EB228" s="85"/>
      <c r="EC228" s="148"/>
      <c r="ED228" s="148"/>
      <c r="EE228" s="148"/>
      <c r="EF228" s="148"/>
      <c r="EG228" s="56"/>
      <c r="EH228" s="85"/>
      <c r="EI228" s="85"/>
      <c r="EJ228" s="85"/>
      <c r="EK228" s="148"/>
      <c r="EL228" s="148"/>
      <c r="EM228" s="148"/>
      <c r="EN228" s="148"/>
      <c r="EO228" s="56"/>
      <c r="EP228" s="85"/>
      <c r="EQ228" s="85"/>
      <c r="ER228" s="85"/>
      <c r="ES228" s="148"/>
      <c r="ET228" s="148"/>
      <c r="EU228" s="148"/>
      <c r="EV228" s="148"/>
      <c r="EW228" s="56"/>
      <c r="EX228" s="85"/>
      <c r="EY228" s="85"/>
      <c r="EZ228" s="85"/>
      <c r="FA228" s="148"/>
      <c r="FB228" s="148"/>
      <c r="FC228" s="148"/>
      <c r="FD228" s="148"/>
      <c r="FE228" s="56"/>
      <c r="FF228" s="85"/>
      <c r="FG228" s="85"/>
      <c r="FH228" s="85"/>
      <c r="FI228" s="148"/>
      <c r="FJ228" s="148"/>
      <c r="FK228" s="148"/>
      <c r="FL228" s="148"/>
      <c r="FM228" s="56"/>
      <c r="FN228" s="85"/>
      <c r="FO228" s="85"/>
      <c r="FP228" s="85"/>
      <c r="FQ228" s="148"/>
      <c r="FR228" s="148"/>
      <c r="FS228" s="148"/>
      <c r="FT228" s="148"/>
      <c r="FU228" s="56"/>
      <c r="FV228" s="85"/>
      <c r="FW228" s="85"/>
      <c r="FX228" s="85"/>
      <c r="FY228" s="148"/>
      <c r="FZ228" s="148"/>
      <c r="GA228" s="148"/>
      <c r="GB228" s="148"/>
      <c r="GC228" s="56"/>
      <c r="GD228" s="85"/>
      <c r="GE228" s="85"/>
      <c r="GF228" s="85"/>
      <c r="GG228" s="148"/>
      <c r="GH228" s="148"/>
      <c r="GI228" s="148"/>
      <c r="GJ228" s="148"/>
      <c r="GK228" s="56"/>
      <c r="GL228" s="85"/>
      <c r="GM228" s="85"/>
      <c r="GN228" s="85"/>
      <c r="GO228" s="148"/>
      <c r="GP228" s="148"/>
      <c r="GQ228" s="148"/>
      <c r="GR228" s="148"/>
      <c r="GS228" s="56"/>
      <c r="GT228" s="85"/>
      <c r="GU228" s="85"/>
      <c r="GV228" s="85"/>
      <c r="GW228" s="148"/>
      <c r="GX228" s="148"/>
      <c r="GY228" s="148"/>
      <c r="GZ228" s="148"/>
      <c r="HA228" s="56"/>
      <c r="HB228" s="85"/>
      <c r="HC228" s="85"/>
      <c r="HD228" s="85"/>
      <c r="HE228" s="148"/>
      <c r="HF228" s="148"/>
      <c r="HG228" s="148"/>
      <c r="HH228" s="148"/>
      <c r="HI228" s="56"/>
      <c r="HJ228" s="85"/>
      <c r="HK228" s="85"/>
      <c r="HL228" s="85"/>
      <c r="HM228" s="148"/>
      <c r="HN228" s="148"/>
      <c r="HO228" s="148"/>
      <c r="HP228" s="148"/>
      <c r="HQ228" s="56"/>
      <c r="HR228" s="85"/>
      <c r="HS228" s="85"/>
      <c r="HT228" s="85"/>
      <c r="HU228" s="148"/>
      <c r="HV228" s="148"/>
      <c r="HW228" s="148"/>
      <c r="HX228" s="148"/>
      <c r="HY228" s="56"/>
      <c r="HZ228" s="85"/>
      <c r="IA228" s="85"/>
      <c r="IB228" s="85"/>
      <c r="IC228" s="148"/>
      <c r="ID228" s="148"/>
      <c r="IE228" s="148"/>
      <c r="IF228" s="148"/>
      <c r="IG228" s="56"/>
      <c r="IH228" s="85"/>
      <c r="II228" s="85"/>
      <c r="IJ228" s="85"/>
      <c r="IK228" s="148"/>
      <c r="IL228" s="148"/>
      <c r="IM228" s="148"/>
      <c r="IN228" s="148"/>
      <c r="IO228" s="56"/>
      <c r="IP228" s="85"/>
      <c r="IQ228" s="85"/>
      <c r="IR228" s="85"/>
      <c r="IS228" s="148"/>
      <c r="IT228" s="148"/>
      <c r="IU228" s="148"/>
      <c r="IV228" s="148"/>
    </row>
    <row r="229" spans="1:256" s="27" customFormat="1" ht="14.25">
      <c r="B229" s="98"/>
      <c r="C229" s="473"/>
      <c r="D229" s="477" t="s">
        <v>63</v>
      </c>
      <c r="E229" s="477" t="s">
        <v>64</v>
      </c>
      <c r="F229" s="385" t="s">
        <v>104</v>
      </c>
      <c r="G229" s="385" t="s">
        <v>74</v>
      </c>
      <c r="H229" s="385" t="s">
        <v>29</v>
      </c>
      <c r="I229" s="385" t="s">
        <v>74</v>
      </c>
      <c r="J229" s="385" t="s">
        <v>29</v>
      </c>
      <c r="K229" s="91"/>
      <c r="L229" s="91"/>
      <c r="M229" s="91"/>
      <c r="P229" s="113"/>
    </row>
    <row r="230" spans="1:256" s="27" customFormat="1" ht="14.25">
      <c r="B230" s="98"/>
      <c r="C230" s="336" t="s">
        <v>4</v>
      </c>
      <c r="D230" s="346">
        <v>40.218300000000006</v>
      </c>
      <c r="E230" s="346">
        <v>13.3971</v>
      </c>
      <c r="F230" s="346">
        <f>D230+E230</f>
        <v>53.615400000000008</v>
      </c>
      <c r="G230" s="401">
        <v>8985.7199999999993</v>
      </c>
      <c r="H230" s="372">
        <v>148.69834155098599</v>
      </c>
      <c r="I230" s="372">
        <v>52.855531763000002</v>
      </c>
      <c r="J230" s="372">
        <v>15.4197220833285</v>
      </c>
      <c r="K230" s="86"/>
      <c r="L230" s="91"/>
      <c r="M230" s="91"/>
      <c r="P230" s="113"/>
    </row>
    <row r="231" spans="1:256" s="27" customFormat="1" ht="14.25">
      <c r="B231" s="98"/>
      <c r="C231" s="336" t="s">
        <v>5</v>
      </c>
      <c r="D231" s="346">
        <v>11.937700000000001</v>
      </c>
      <c r="E231" s="346">
        <v>12.517700000000001</v>
      </c>
      <c r="F231" s="346">
        <f t="shared" ref="F231:F241" si="12">D231+E231</f>
        <v>24.455400000000004</v>
      </c>
      <c r="G231" s="401">
        <v>324.1334615385</v>
      </c>
      <c r="H231" s="372">
        <v>145.217684311048</v>
      </c>
      <c r="I231" s="372">
        <v>22.8197628458</v>
      </c>
      <c r="J231" s="372">
        <v>14.261109217941099</v>
      </c>
      <c r="K231" s="86"/>
      <c r="L231" s="91"/>
      <c r="M231" s="91"/>
      <c r="P231" s="113"/>
    </row>
    <row r="232" spans="1:256" s="27" customFormat="1" ht="14.25">
      <c r="B232" s="98"/>
      <c r="C232" s="336" t="s">
        <v>0</v>
      </c>
      <c r="D232" s="346">
        <v>33.165900000000001</v>
      </c>
      <c r="E232" s="346">
        <v>17.277200000000001</v>
      </c>
      <c r="F232" s="346">
        <f t="shared" si="12"/>
        <v>50.443100000000001</v>
      </c>
      <c r="G232" s="401">
        <v>182.82123118679999</v>
      </c>
      <c r="H232" s="372">
        <v>96.947693564775903</v>
      </c>
      <c r="I232" s="372">
        <v>31.793333333300001</v>
      </c>
      <c r="J232" s="372">
        <v>10.061406509430499</v>
      </c>
      <c r="K232" s="86"/>
      <c r="L232" s="91"/>
      <c r="M232" s="91"/>
      <c r="P232" s="113"/>
    </row>
    <row r="233" spans="1:256" s="27" customFormat="1" ht="14.25">
      <c r="B233" s="98"/>
      <c r="C233" s="336" t="s">
        <v>2</v>
      </c>
      <c r="D233" s="346">
        <v>13.054200000000002</v>
      </c>
      <c r="E233" s="346">
        <v>7.7922000000000002</v>
      </c>
      <c r="F233" s="346">
        <f t="shared" si="12"/>
        <v>20.846400000000003</v>
      </c>
      <c r="G233" s="401">
        <v>204.6268656716</v>
      </c>
      <c r="H233" s="372">
        <v>100.32724793553</v>
      </c>
      <c r="I233" s="372">
        <v>11.447058823500001</v>
      </c>
      <c r="J233" s="372">
        <v>6.3608141543345296</v>
      </c>
      <c r="K233" s="86"/>
      <c r="L233" s="91"/>
      <c r="M233" s="91"/>
      <c r="P233" s="113"/>
    </row>
    <row r="234" spans="1:256" s="27" customFormat="1" ht="14.25">
      <c r="B234" s="98"/>
      <c r="C234" s="336" t="s">
        <v>6</v>
      </c>
      <c r="D234" s="346">
        <v>15.7812</v>
      </c>
      <c r="E234" s="346">
        <v>17.162599999999998</v>
      </c>
      <c r="F234" s="346">
        <f t="shared" si="12"/>
        <v>32.943799999999996</v>
      </c>
      <c r="G234" s="401">
        <v>170</v>
      </c>
      <c r="H234" s="372">
        <v>94.270366638785404</v>
      </c>
      <c r="I234" s="372">
        <v>27</v>
      </c>
      <c r="J234" s="372">
        <v>8.5414757679743598</v>
      </c>
      <c r="K234" s="86"/>
      <c r="L234" s="91"/>
      <c r="M234" s="91"/>
      <c r="P234" s="113"/>
    </row>
    <row r="235" spans="1:256" s="27" customFormat="1" ht="14.25">
      <c r="B235" s="98"/>
      <c r="C235" s="336" t="s">
        <v>7</v>
      </c>
      <c r="D235" s="346">
        <v>21.7821</v>
      </c>
      <c r="E235" s="346">
        <v>41.286300000000004</v>
      </c>
      <c r="F235" s="346">
        <f t="shared" si="12"/>
        <v>63.068400000000004</v>
      </c>
      <c r="G235" s="401">
        <v>8412.64</v>
      </c>
      <c r="H235" s="372">
        <v>109.502720123404</v>
      </c>
      <c r="I235" s="372">
        <v>35.299999999999997</v>
      </c>
      <c r="J235" s="372">
        <v>2.3726943106507101</v>
      </c>
      <c r="K235" s="86"/>
      <c r="L235" s="91"/>
      <c r="M235" s="91"/>
      <c r="P235" s="113"/>
    </row>
    <row r="236" spans="1:256" s="27" customFormat="1" ht="14.25">
      <c r="B236" s="98"/>
      <c r="C236" s="336" t="s">
        <v>8</v>
      </c>
      <c r="D236" s="346">
        <v>16.256700000000002</v>
      </c>
      <c r="E236" s="346">
        <v>43.550899999999999</v>
      </c>
      <c r="F236" s="346">
        <f t="shared" si="12"/>
        <v>59.807600000000001</v>
      </c>
      <c r="G236" s="401">
        <v>7147.24</v>
      </c>
      <c r="H236" s="372">
        <v>170.23954185043701</v>
      </c>
      <c r="I236" s="372">
        <v>31.82</v>
      </c>
      <c r="J236" s="372">
        <v>2.2526781364619701</v>
      </c>
      <c r="K236" s="86"/>
      <c r="L236" s="91"/>
      <c r="M236" s="91"/>
      <c r="P236" s="113"/>
    </row>
    <row r="237" spans="1:256" s="27" customFormat="1" ht="14.25">
      <c r="B237" s="98"/>
      <c r="C237" s="336" t="s">
        <v>9</v>
      </c>
      <c r="D237" s="346">
        <v>67.635800000000003</v>
      </c>
      <c r="E237" s="346">
        <v>51.974499999999999</v>
      </c>
      <c r="F237" s="346">
        <f t="shared" si="12"/>
        <v>119.6103</v>
      </c>
      <c r="G237" s="401">
        <v>14546.31</v>
      </c>
      <c r="H237" s="372">
        <v>175.84953722732601</v>
      </c>
      <c r="I237" s="372">
        <v>17.694492374700001</v>
      </c>
      <c r="J237" s="372">
        <v>3.3262560799391299</v>
      </c>
      <c r="K237" s="86"/>
      <c r="L237" s="91"/>
      <c r="M237" s="91"/>
      <c r="P237" s="113"/>
    </row>
    <row r="238" spans="1:256" s="27" customFormat="1" ht="14.25">
      <c r="B238" s="98"/>
      <c r="C238" s="336" t="s">
        <v>10</v>
      </c>
      <c r="D238" s="346">
        <v>141.1095</v>
      </c>
      <c r="E238" s="346">
        <v>50.954300000000003</v>
      </c>
      <c r="F238" s="346">
        <f t="shared" si="12"/>
        <v>192.06380000000001</v>
      </c>
      <c r="G238" s="401">
        <v>12636.64</v>
      </c>
      <c r="H238" s="372">
        <v>162.329516793696</v>
      </c>
      <c r="I238" s="372">
        <v>48</v>
      </c>
      <c r="J238" s="372">
        <v>3.7537606315806502</v>
      </c>
      <c r="K238" s="86"/>
      <c r="L238" s="91"/>
      <c r="M238" s="91"/>
      <c r="P238" s="113"/>
    </row>
    <row r="239" spans="1:256" s="27" customFormat="1" ht="14.25">
      <c r="B239" s="98"/>
      <c r="C239" s="336" t="s">
        <v>11</v>
      </c>
      <c r="D239" s="346">
        <v>113.2133</v>
      </c>
      <c r="E239" s="346">
        <v>71.912899999999993</v>
      </c>
      <c r="F239" s="346">
        <f t="shared" si="12"/>
        <v>185.12619999999998</v>
      </c>
      <c r="G239" s="401">
        <v>14831.83</v>
      </c>
      <c r="H239" s="372">
        <v>142.74885759888599</v>
      </c>
      <c r="I239" s="372">
        <v>40.019940030000001</v>
      </c>
      <c r="J239" s="372">
        <v>8.8071643597134894</v>
      </c>
      <c r="K239" s="86"/>
      <c r="L239" s="91"/>
      <c r="M239" s="91"/>
      <c r="P239" s="113"/>
    </row>
    <row r="240" spans="1:256" s="27" customFormat="1" ht="14.25">
      <c r="B240" s="98"/>
      <c r="C240" s="336" t="s">
        <v>12</v>
      </c>
      <c r="D240" s="346">
        <v>125.95189999999999</v>
      </c>
      <c r="E240" s="346">
        <v>24.0564</v>
      </c>
      <c r="F240" s="346">
        <f t="shared" si="12"/>
        <v>150.00829999999999</v>
      </c>
      <c r="G240" s="401">
        <v>28896.77</v>
      </c>
      <c r="H240" s="372">
        <v>150.329187094438</v>
      </c>
      <c r="I240" s="372">
        <v>22.395872033</v>
      </c>
      <c r="J240" s="372">
        <v>15.5725963132732</v>
      </c>
      <c r="K240" s="86"/>
      <c r="L240" s="91"/>
      <c r="M240" s="91"/>
      <c r="P240" s="113"/>
    </row>
    <row r="241" spans="2:16" s="27" customFormat="1" ht="14.25">
      <c r="B241" s="98"/>
      <c r="C241" s="340" t="s">
        <v>13</v>
      </c>
      <c r="D241" s="347">
        <v>128.14400000000001</v>
      </c>
      <c r="E241" s="347">
        <v>14.1366</v>
      </c>
      <c r="F241" s="476">
        <f t="shared" si="12"/>
        <v>142.28059999999999</v>
      </c>
      <c r="G241" s="678">
        <v>17638.3966666667</v>
      </c>
      <c r="H241" s="378">
        <v>140.65032525908401</v>
      </c>
      <c r="I241" s="378">
        <v>19.432367288399998</v>
      </c>
      <c r="J241" s="378">
        <v>9.9011211860968693</v>
      </c>
      <c r="K241" s="86"/>
      <c r="L241" s="91"/>
      <c r="M241" s="91"/>
      <c r="P241" s="113"/>
    </row>
    <row r="242" spans="2:16" s="27" customFormat="1" ht="14.25">
      <c r="B242" s="98"/>
      <c r="C242" s="56"/>
      <c r="D242" s="666">
        <f>SUM(D230:D241)</f>
        <v>728.25060000000008</v>
      </c>
      <c r="E242" s="666">
        <f>SUM(E230:E241)</f>
        <v>366.01869999999997</v>
      </c>
      <c r="F242" s="666">
        <f>SUM(F230:F241)</f>
        <v>1094.2692999999999</v>
      </c>
      <c r="G242" s="671">
        <f>MAX(G230:G241)</f>
        <v>28896.77</v>
      </c>
      <c r="H242" s="671">
        <v>146.65036093344801</v>
      </c>
      <c r="I242" s="671">
        <f>MAX(I230:I241)</f>
        <v>52.855531763000002</v>
      </c>
      <c r="J242" s="671">
        <v>7.4400046591078697</v>
      </c>
      <c r="K242" s="91"/>
      <c r="L242" s="91"/>
      <c r="M242" s="91"/>
      <c r="P242" s="113"/>
    </row>
    <row r="243" spans="2:16" s="91" customFormat="1" ht="14.25">
      <c r="B243" s="102"/>
      <c r="C243" s="56"/>
      <c r="D243" s="620"/>
      <c r="E243" s="620"/>
      <c r="F243" s="620"/>
      <c r="G243" s="622"/>
      <c r="H243" s="622"/>
      <c r="I243" s="621"/>
      <c r="J243" s="622"/>
      <c r="P243" s="114"/>
    </row>
    <row r="244" spans="2:16" s="91" customFormat="1" ht="20.25" customHeight="1">
      <c r="B244" s="102"/>
      <c r="C244" s="62" t="s">
        <v>26</v>
      </c>
      <c r="D244" s="62"/>
      <c r="E244" s="62"/>
      <c r="F244" s="27"/>
      <c r="G244" s="33"/>
      <c r="P244" s="114"/>
    </row>
    <row r="245" spans="2:16" s="91" customFormat="1" ht="11.25" customHeight="1">
      <c r="B245" s="102"/>
      <c r="C245" s="61" t="s">
        <v>378</v>
      </c>
      <c r="D245" s="61"/>
      <c r="E245" s="61">
        <v>1000</v>
      </c>
      <c r="F245" s="149"/>
      <c r="G245" s="150"/>
      <c r="H245" s="56"/>
      <c r="I245" s="38"/>
      <c r="P245" s="114"/>
    </row>
    <row r="246" spans="2:16" s="91" customFormat="1" ht="11.25" customHeight="1">
      <c r="B246" s="102"/>
      <c r="C246" s="483"/>
      <c r="D246" s="811" t="s">
        <v>379</v>
      </c>
      <c r="E246" s="811" t="s">
        <v>125</v>
      </c>
      <c r="F246" s="85"/>
      <c r="G246" s="265"/>
      <c r="H246" s="615"/>
      <c r="I246" s="812" t="s">
        <v>157</v>
      </c>
      <c r="J246" s="812" t="s">
        <v>316</v>
      </c>
      <c r="P246" s="114"/>
    </row>
    <row r="247" spans="2:16" s="91" customFormat="1" ht="17.25" customHeight="1">
      <c r="B247" s="102"/>
      <c r="C247" s="484" t="s">
        <v>50</v>
      </c>
      <c r="D247" s="798"/>
      <c r="E247" s="798"/>
      <c r="F247" s="85"/>
      <c r="G247" s="265"/>
      <c r="H247" s="707"/>
      <c r="I247" s="812"/>
      <c r="J247" s="812"/>
      <c r="K247" s="56"/>
      <c r="N247" s="114"/>
    </row>
    <row r="248" spans="2:16" ht="17.25" customHeight="1">
      <c r="C248" s="727">
        <v>43831</v>
      </c>
      <c r="D248" s="744">
        <v>332.04500000000002</v>
      </c>
      <c r="E248" s="725">
        <v>35.540416666666701</v>
      </c>
      <c r="F248" s="746"/>
      <c r="G248" s="708" t="s">
        <v>86</v>
      </c>
      <c r="H248" s="615">
        <f>SUM(D248:D278)</f>
        <v>15015.037</v>
      </c>
      <c r="I248" s="709">
        <f>SUMPRODUCT(D248:D278,E248:E278)/H248</f>
        <v>41.297034740712483</v>
      </c>
      <c r="J248" s="718"/>
      <c r="K248" s="719"/>
      <c r="L248" s="719"/>
      <c r="M248" s="680"/>
      <c r="N248" s="38"/>
      <c r="P248" s="56"/>
    </row>
    <row r="249" spans="2:16" ht="11.25" customHeight="1">
      <c r="C249" s="727">
        <v>43832</v>
      </c>
      <c r="D249" s="744">
        <v>430.209</v>
      </c>
      <c r="E249" s="725">
        <v>39.994999999999997</v>
      </c>
      <c r="F249" s="746"/>
      <c r="G249" s="708" t="s">
        <v>87</v>
      </c>
      <c r="H249" s="615">
        <f>SUM(D279:D307)</f>
        <v>13451.141999999998</v>
      </c>
      <c r="I249" s="709">
        <f>SUMPRODUCT(D279:D307,E279:E307)/H249</f>
        <v>35.848284674484646</v>
      </c>
      <c r="J249" s="718"/>
      <c r="K249" s="719"/>
      <c r="L249" s="719"/>
      <c r="M249" s="680"/>
      <c r="N249" s="38"/>
      <c r="P249" s="56"/>
    </row>
    <row r="250" spans="2:16" ht="11.25" customHeight="1">
      <c r="C250" s="727">
        <v>43833</v>
      </c>
      <c r="D250" s="744">
        <v>458.65800000000002</v>
      </c>
      <c r="E250" s="725">
        <v>39.506250000000001</v>
      </c>
      <c r="F250" s="746"/>
      <c r="G250" s="708" t="s">
        <v>88</v>
      </c>
      <c r="H250" s="615">
        <f>SUM(D308:D338)</f>
        <v>16443.612999999998</v>
      </c>
      <c r="I250" s="709">
        <f>SUMPRODUCT(D308:D338,E308:E338)/H250</f>
        <v>27.564211349343019</v>
      </c>
      <c r="J250" s="718"/>
      <c r="K250" s="719"/>
      <c r="L250" s="719"/>
      <c r="M250" s="680"/>
      <c r="N250" s="38"/>
      <c r="P250" s="56"/>
    </row>
    <row r="251" spans="2:16" ht="11.25" customHeight="1">
      <c r="C251" s="727">
        <v>43834</v>
      </c>
      <c r="D251" s="744">
        <v>426.803</v>
      </c>
      <c r="E251" s="725">
        <v>35.670833333333299</v>
      </c>
      <c r="F251" s="746"/>
      <c r="G251" s="708" t="s">
        <v>89</v>
      </c>
      <c r="H251" s="615">
        <f>SUM(D339:D368)</f>
        <v>12196.479000000001</v>
      </c>
      <c r="I251" s="709">
        <f>SUMPRODUCT(D339:D368,E339:E368)/H251</f>
        <v>17.733682856646581</v>
      </c>
      <c r="J251" s="718"/>
      <c r="K251" s="719"/>
      <c r="L251" s="719"/>
      <c r="M251" s="680"/>
      <c r="N251" s="38"/>
      <c r="P251" s="56"/>
    </row>
    <row r="252" spans="2:16" ht="11.25" customHeight="1">
      <c r="C252" s="727">
        <v>43835</v>
      </c>
      <c r="D252" s="744">
        <v>394.64600000000002</v>
      </c>
      <c r="E252" s="725">
        <v>38.175416666666699</v>
      </c>
      <c r="F252" s="746"/>
      <c r="G252" s="708" t="s">
        <v>90</v>
      </c>
      <c r="H252" s="615">
        <f>SUM(D369:D399)</f>
        <v>12488.463</v>
      </c>
      <c r="I252" s="709">
        <f>SUMPRODUCT(D369:D399,E369:E399)/H252</f>
        <v>21.497567367911227</v>
      </c>
      <c r="J252" s="718"/>
      <c r="K252" s="719"/>
      <c r="L252" s="719"/>
      <c r="M252" s="680"/>
      <c r="N252" s="38"/>
      <c r="P252" s="56"/>
    </row>
    <row r="253" spans="2:16" ht="11.25" customHeight="1">
      <c r="C253" s="727">
        <v>43836</v>
      </c>
      <c r="D253" s="744">
        <v>378.89699999999999</v>
      </c>
      <c r="E253" s="725">
        <v>42.166249999999998</v>
      </c>
      <c r="F253" s="746"/>
      <c r="G253" s="708" t="s">
        <v>91</v>
      </c>
      <c r="H253" s="615">
        <f>SUM(D400:D429)</f>
        <v>13541.242999999999</v>
      </c>
      <c r="I253" s="709">
        <f>SUMPRODUCT(D400:D429,E400:E429)/H253</f>
        <v>31.167232736776828</v>
      </c>
      <c r="J253" s="718"/>
      <c r="K253" s="719"/>
      <c r="L253" s="719"/>
      <c r="M253" s="680"/>
      <c r="N253" s="38"/>
      <c r="P253" s="56"/>
    </row>
    <row r="254" spans="2:16" ht="11.25" customHeight="1">
      <c r="C254" s="727">
        <v>43837</v>
      </c>
      <c r="D254" s="744">
        <v>505.22</v>
      </c>
      <c r="E254" s="725">
        <v>47.012500000000003</v>
      </c>
      <c r="F254" s="746"/>
      <c r="G254" s="708" t="s">
        <v>92</v>
      </c>
      <c r="H254" s="615">
        <f>SUM(D430:D460)</f>
        <v>15600.648999999998</v>
      </c>
      <c r="I254" s="709">
        <f>SUMPRODUCT(D430:D460,E430:E460)/H254</f>
        <v>34.923341054299534</v>
      </c>
      <c r="J254" s="718"/>
      <c r="K254" s="719"/>
      <c r="L254" s="719"/>
      <c r="M254" s="680"/>
      <c r="N254" s="38"/>
      <c r="P254" s="56"/>
    </row>
    <row r="255" spans="2:16" ht="11.25" customHeight="1">
      <c r="C255" s="727">
        <v>43838</v>
      </c>
      <c r="D255" s="744">
        <v>528.95699999999999</v>
      </c>
      <c r="E255" s="725">
        <v>46.806249999999999</v>
      </c>
      <c r="F255" s="746"/>
      <c r="G255" s="708" t="s">
        <v>93</v>
      </c>
      <c r="H255" s="615">
        <f>SUM(D461:D491)</f>
        <v>14489.579000000003</v>
      </c>
      <c r="I255" s="709">
        <f>SUMPRODUCT(D461:D491,E461:E491)/H255</f>
        <v>36.421264609723991</v>
      </c>
      <c r="J255" s="718"/>
      <c r="K255" s="719"/>
      <c r="L255" s="719"/>
      <c r="M255" s="680"/>
      <c r="N255" s="38"/>
      <c r="P255" s="56"/>
    </row>
    <row r="256" spans="2:16" ht="11.25" customHeight="1">
      <c r="C256" s="727">
        <v>43839</v>
      </c>
      <c r="D256" s="744">
        <v>522.86199999999997</v>
      </c>
      <c r="E256" s="725">
        <v>44.205833333333302</v>
      </c>
      <c r="F256" s="746"/>
      <c r="G256" s="708" t="s">
        <v>94</v>
      </c>
      <c r="H256" s="615">
        <f>SUM(D492:D521)</f>
        <v>14229.232</v>
      </c>
      <c r="I256" s="709">
        <f>SUMPRODUCT(D492:D521,E492:E521)/H256</f>
        <v>42.062232249545616</v>
      </c>
      <c r="J256" s="718"/>
      <c r="K256" s="719"/>
      <c r="L256" s="719"/>
      <c r="M256" s="680"/>
      <c r="N256" s="38"/>
      <c r="P256" s="56"/>
    </row>
    <row r="257" spans="2:16" ht="11.25" customHeight="1">
      <c r="C257" s="727">
        <v>43840</v>
      </c>
      <c r="D257" s="744">
        <v>517.12199999999996</v>
      </c>
      <c r="E257" s="725">
        <v>40.569166666666703</v>
      </c>
      <c r="F257" s="746"/>
      <c r="G257" s="708" t="s">
        <v>95</v>
      </c>
      <c r="H257" s="615">
        <f>SUM(D522:D552)</f>
        <v>13770.151000000002</v>
      </c>
      <c r="I257" s="709">
        <f>SUMPRODUCT(D522:D552,E522:E552)/H257</f>
        <v>36.663864912485948</v>
      </c>
      <c r="J257" s="718"/>
      <c r="K257" s="719"/>
      <c r="L257" s="719"/>
      <c r="M257" s="680"/>
      <c r="N257" s="38"/>
      <c r="P257" s="56"/>
    </row>
    <row r="258" spans="2:16" ht="11.25" customHeight="1">
      <c r="C258" s="727">
        <v>43841</v>
      </c>
      <c r="D258" s="744">
        <v>462.18700000000001</v>
      </c>
      <c r="E258" s="725">
        <v>41.839166666666699</v>
      </c>
      <c r="F258" s="746"/>
      <c r="G258" s="708" t="s">
        <v>96</v>
      </c>
      <c r="H258" s="615">
        <f>SUM(D553:D582)</f>
        <v>13410.244000000002</v>
      </c>
      <c r="I258" s="709">
        <f>SUMPRODUCT(D553:D582,E553:E582)/H258</f>
        <v>42.262058005805109</v>
      </c>
      <c r="J258" s="718"/>
      <c r="K258" s="719"/>
      <c r="L258" s="719"/>
      <c r="M258" s="680"/>
      <c r="N258" s="38"/>
      <c r="P258" s="56"/>
    </row>
    <row r="259" spans="2:16" ht="11.25" customHeight="1">
      <c r="C259" s="727">
        <v>43842</v>
      </c>
      <c r="D259" s="744">
        <v>426.53500000000003</v>
      </c>
      <c r="E259" s="725">
        <v>42.359583333333298</v>
      </c>
      <c r="F259" s="746"/>
      <c r="G259" s="708" t="s">
        <v>97</v>
      </c>
      <c r="H259" s="615">
        <f>SUM(D583:D613)</f>
        <v>14595.871000000001</v>
      </c>
      <c r="I259" s="709">
        <f>SUMPRODUCT(D583:D613,E583:E613)/H259</f>
        <v>42.072126963823067</v>
      </c>
      <c r="J259" s="718"/>
      <c r="K259" s="719"/>
      <c r="L259" s="719"/>
      <c r="M259" s="680"/>
      <c r="N259" s="38"/>
      <c r="P259" s="56"/>
    </row>
    <row r="260" spans="2:16" ht="11.25" customHeight="1">
      <c r="C260" s="727">
        <v>43843</v>
      </c>
      <c r="D260" s="744">
        <v>512.30899999999997</v>
      </c>
      <c r="E260" s="725">
        <v>46.487083333333302</v>
      </c>
      <c r="F260" s="746"/>
      <c r="G260" s="265"/>
      <c r="H260" s="615">
        <f>SUM(H248:H259)</f>
        <v>169231.70300000001</v>
      </c>
      <c r="I260" s="616"/>
      <c r="J260" s="717"/>
      <c r="K260" s="721"/>
      <c r="L260" s="719"/>
      <c r="M260" s="680"/>
      <c r="N260" s="38"/>
      <c r="P260" s="56"/>
    </row>
    <row r="261" spans="2:16" ht="11.25" customHeight="1">
      <c r="C261" s="727">
        <v>43844</v>
      </c>
      <c r="D261" s="744">
        <v>524.553</v>
      </c>
      <c r="E261" s="725">
        <v>38.677916666666697</v>
      </c>
      <c r="F261" s="85"/>
      <c r="G261" s="720"/>
      <c r="H261" s="716"/>
      <c r="I261" s="716"/>
      <c r="J261" s="719"/>
      <c r="K261" s="722"/>
      <c r="L261" s="721"/>
      <c r="M261" s="680"/>
      <c r="N261" s="38"/>
      <c r="P261" s="56"/>
    </row>
    <row r="262" spans="2:16" ht="11.25" customHeight="1">
      <c r="B262" s="99" t="s">
        <v>39</v>
      </c>
      <c r="C262" s="727">
        <v>43845</v>
      </c>
      <c r="D262" s="744">
        <v>534.02800000000002</v>
      </c>
      <c r="E262" s="725">
        <v>38.451250000000002</v>
      </c>
      <c r="F262" s="85"/>
      <c r="G262" s="720"/>
      <c r="H262" s="716"/>
      <c r="I262" s="716"/>
      <c r="J262" s="723"/>
      <c r="K262" s="722"/>
      <c r="L262" s="719"/>
      <c r="M262" s="680"/>
      <c r="N262" s="38"/>
      <c r="P262" s="56"/>
    </row>
    <row r="263" spans="2:16" ht="11.25" customHeight="1">
      <c r="C263" s="727">
        <v>43846</v>
      </c>
      <c r="D263" s="744">
        <v>514.62900000000002</v>
      </c>
      <c r="E263" s="725">
        <v>38.53</v>
      </c>
      <c r="F263" s="85"/>
      <c r="G263" s="720"/>
      <c r="H263" s="716"/>
      <c r="I263" s="716"/>
      <c r="J263" s="719"/>
      <c r="K263" s="722"/>
      <c r="L263" s="719"/>
      <c r="M263" s="680"/>
      <c r="N263" s="38"/>
      <c r="P263" s="56"/>
    </row>
    <row r="264" spans="2:16" ht="11.25" customHeight="1">
      <c r="C264" s="727">
        <v>43847</v>
      </c>
      <c r="D264" s="744">
        <v>525.87800000000004</v>
      </c>
      <c r="E264" s="725">
        <v>39.396666666666697</v>
      </c>
      <c r="F264" s="85"/>
      <c r="G264" s="720"/>
      <c r="H264" s="716"/>
      <c r="I264" s="716"/>
      <c r="J264" s="719"/>
      <c r="K264" s="722"/>
      <c r="L264" s="719"/>
      <c r="M264" s="680"/>
      <c r="N264" s="38"/>
      <c r="P264" s="56"/>
    </row>
    <row r="265" spans="2:16" ht="11.25" customHeight="1">
      <c r="C265" s="727">
        <v>43848</v>
      </c>
      <c r="D265" s="744">
        <v>439.23</v>
      </c>
      <c r="E265" s="725">
        <v>38.295416666666704</v>
      </c>
      <c r="F265" s="85"/>
      <c r="G265" s="720"/>
      <c r="H265" s="716"/>
      <c r="I265" s="716"/>
      <c r="J265" s="719"/>
      <c r="K265" s="722"/>
      <c r="L265" s="719"/>
      <c r="M265" s="680"/>
      <c r="N265" s="38"/>
      <c r="P265" s="56"/>
    </row>
    <row r="266" spans="2:16" ht="11.25" customHeight="1">
      <c r="C266" s="727">
        <v>43849</v>
      </c>
      <c r="D266" s="744">
        <v>453.20800000000003</v>
      </c>
      <c r="E266" s="725">
        <v>29.764583333333299</v>
      </c>
      <c r="F266" s="85"/>
      <c r="G266" s="720"/>
      <c r="H266" s="716"/>
      <c r="I266" s="716"/>
      <c r="J266" s="719"/>
      <c r="K266" s="722"/>
      <c r="L266" s="719"/>
      <c r="M266" s="680"/>
      <c r="N266" s="38"/>
      <c r="P266" s="56"/>
    </row>
    <row r="267" spans="2:16" ht="11.25" customHeight="1">
      <c r="C267" s="727">
        <v>43850</v>
      </c>
      <c r="D267" s="744">
        <v>538.20600000000002</v>
      </c>
      <c r="E267" s="725">
        <v>35.710833333333298</v>
      </c>
      <c r="F267" s="85"/>
      <c r="G267" s="720"/>
      <c r="H267" s="716"/>
      <c r="I267" s="716"/>
      <c r="J267" s="719"/>
      <c r="K267" s="722"/>
      <c r="L267" s="719"/>
      <c r="M267" s="680"/>
      <c r="N267" s="38"/>
      <c r="P267" s="56"/>
    </row>
    <row r="268" spans="2:16" ht="11.25" customHeight="1">
      <c r="C268" s="727">
        <v>43851</v>
      </c>
      <c r="D268" s="744">
        <v>535.78599999999994</v>
      </c>
      <c r="E268" s="725">
        <v>39.104583333333302</v>
      </c>
      <c r="F268" s="85"/>
      <c r="G268" s="681"/>
      <c r="H268" s="679"/>
      <c r="I268" s="679"/>
      <c r="J268" s="680"/>
      <c r="K268" s="682"/>
      <c r="L268" s="680"/>
      <c r="M268" s="680"/>
      <c r="N268" s="38"/>
      <c r="P268" s="56"/>
    </row>
    <row r="269" spans="2:16" ht="11.25" customHeight="1">
      <c r="C269" s="727">
        <v>43852</v>
      </c>
      <c r="D269" s="744">
        <v>539.13499999999999</v>
      </c>
      <c r="E269" s="725">
        <v>47.271250000000002</v>
      </c>
      <c r="F269" s="85"/>
      <c r="G269" s="681"/>
      <c r="H269" s="679"/>
      <c r="I269" s="679"/>
      <c r="J269" s="680"/>
      <c r="K269" s="682"/>
      <c r="L269" s="680"/>
      <c r="M269" s="680"/>
      <c r="N269" s="38"/>
      <c r="P269" s="56"/>
    </row>
    <row r="270" spans="2:16" ht="11.25" customHeight="1">
      <c r="C270" s="727">
        <v>43853</v>
      </c>
      <c r="D270" s="744">
        <v>545.67999999999995</v>
      </c>
      <c r="E270" s="725">
        <v>53.954166666666701</v>
      </c>
      <c r="F270" s="85"/>
      <c r="G270" s="681"/>
      <c r="H270" s="679"/>
      <c r="I270" s="679"/>
      <c r="J270" s="680"/>
      <c r="K270" s="682"/>
      <c r="L270" s="680"/>
      <c r="M270" s="680"/>
      <c r="N270" s="38"/>
      <c r="P270" s="56"/>
    </row>
    <row r="271" spans="2:16" ht="11.25" customHeight="1">
      <c r="C271" s="727">
        <v>43854</v>
      </c>
      <c r="D271" s="744">
        <v>532.05200000000002</v>
      </c>
      <c r="E271" s="725">
        <v>53.705833333333302</v>
      </c>
      <c r="F271" s="85"/>
      <c r="G271" s="681"/>
      <c r="H271" s="679"/>
      <c r="I271" s="679"/>
      <c r="J271" s="680"/>
      <c r="K271" s="682"/>
      <c r="L271" s="680"/>
      <c r="M271" s="680"/>
      <c r="N271" s="38"/>
      <c r="P271" s="56"/>
    </row>
    <row r="272" spans="2:16" ht="11.25" customHeight="1">
      <c r="C272" s="727">
        <v>43855</v>
      </c>
      <c r="D272" s="744">
        <v>454.351</v>
      </c>
      <c r="E272" s="725">
        <v>48.175416666666699</v>
      </c>
      <c r="F272" s="85"/>
      <c r="G272" s="681"/>
      <c r="H272" s="679"/>
      <c r="I272" s="679"/>
      <c r="J272" s="680"/>
      <c r="K272" s="682"/>
      <c r="L272" s="680"/>
      <c r="M272" s="680"/>
      <c r="N272" s="38"/>
      <c r="P272" s="56"/>
    </row>
    <row r="273" spans="3:16">
      <c r="C273" s="727">
        <v>43856</v>
      </c>
      <c r="D273" s="744">
        <v>429.55399999999997</v>
      </c>
      <c r="E273" s="725">
        <v>40.007916666666702</v>
      </c>
      <c r="F273" s="85"/>
      <c r="G273" s="681"/>
      <c r="H273" s="679"/>
      <c r="I273" s="679"/>
      <c r="J273" s="680"/>
      <c r="K273" s="682"/>
      <c r="L273" s="680"/>
      <c r="M273" s="680"/>
      <c r="N273" s="38"/>
      <c r="P273" s="56"/>
    </row>
    <row r="274" spans="3:16">
      <c r="C274" s="727">
        <v>43857</v>
      </c>
      <c r="D274" s="744">
        <v>511.88400000000001</v>
      </c>
      <c r="E274" s="725">
        <v>39.340416666666698</v>
      </c>
      <c r="F274" s="85"/>
      <c r="G274" s="681"/>
      <c r="H274" s="679"/>
      <c r="I274" s="679"/>
      <c r="J274" s="680"/>
      <c r="K274" s="682"/>
      <c r="L274" s="680"/>
      <c r="M274" s="680"/>
      <c r="N274" s="38"/>
      <c r="P274" s="56"/>
    </row>
    <row r="275" spans="3:16">
      <c r="C275" s="727">
        <v>43858</v>
      </c>
      <c r="D275" s="744">
        <v>525.79100000000005</v>
      </c>
      <c r="E275" s="725">
        <v>38.470416666666701</v>
      </c>
      <c r="F275" s="85"/>
      <c r="G275" s="681"/>
      <c r="H275" s="679"/>
      <c r="I275" s="679"/>
      <c r="J275" s="680"/>
      <c r="K275" s="682"/>
      <c r="L275" s="680"/>
      <c r="M275" s="680"/>
      <c r="N275" s="38"/>
      <c r="P275" s="56"/>
    </row>
    <row r="276" spans="3:16">
      <c r="C276" s="727">
        <v>43859</v>
      </c>
      <c r="D276" s="744">
        <v>515.12800000000004</v>
      </c>
      <c r="E276" s="725">
        <v>39.771250000000002</v>
      </c>
      <c r="F276" s="85"/>
      <c r="G276" s="681"/>
      <c r="H276" s="679"/>
      <c r="I276" s="679"/>
      <c r="J276" s="680"/>
      <c r="K276" s="682"/>
      <c r="L276" s="680"/>
      <c r="M276" s="680"/>
      <c r="N276" s="38"/>
      <c r="P276" s="56"/>
    </row>
    <row r="277" spans="3:16">
      <c r="C277" s="727">
        <v>43860</v>
      </c>
      <c r="D277" s="744">
        <v>510.83699999999999</v>
      </c>
      <c r="E277" s="725">
        <v>37.948749999999997</v>
      </c>
      <c r="F277" s="85"/>
      <c r="G277" s="681"/>
      <c r="H277" s="679"/>
      <c r="I277" s="679"/>
      <c r="J277" s="680"/>
      <c r="K277" s="682"/>
      <c r="L277" s="680"/>
      <c r="M277" s="680"/>
      <c r="N277" s="38"/>
      <c r="P277" s="56"/>
    </row>
    <row r="278" spans="3:16">
      <c r="C278" s="727">
        <v>43861</v>
      </c>
      <c r="D278" s="744">
        <v>488.65699999999998</v>
      </c>
      <c r="E278" s="725">
        <v>37.232916666666704</v>
      </c>
      <c r="F278" s="85"/>
      <c r="G278" s="681"/>
      <c r="H278" s="679"/>
      <c r="I278" s="679"/>
      <c r="J278" s="680"/>
      <c r="K278" s="682"/>
      <c r="L278" s="680"/>
      <c r="M278" s="680"/>
      <c r="N278" s="38"/>
      <c r="P278" s="56"/>
    </row>
    <row r="279" spans="3:16">
      <c r="C279" s="727">
        <v>43862</v>
      </c>
      <c r="D279" s="724">
        <v>441.99700000000001</v>
      </c>
      <c r="E279" s="725">
        <v>29.231666666666701</v>
      </c>
      <c r="F279" s="85"/>
      <c r="G279" s="681"/>
      <c r="H279" s="679"/>
      <c r="I279" s="679"/>
      <c r="J279" s="680"/>
      <c r="K279" s="680"/>
      <c r="L279" s="680"/>
      <c r="M279" s="680"/>
      <c r="N279" s="38"/>
      <c r="P279" s="56"/>
    </row>
    <row r="280" spans="3:16">
      <c r="C280" s="727">
        <v>43863</v>
      </c>
      <c r="D280" s="724">
        <v>410.55099999999999</v>
      </c>
      <c r="E280" s="725">
        <v>27.847083333333298</v>
      </c>
      <c r="F280" s="85"/>
      <c r="G280" s="681"/>
      <c r="H280" s="679"/>
      <c r="I280" s="679"/>
      <c r="J280" s="680"/>
      <c r="K280" s="680"/>
      <c r="L280" s="680"/>
      <c r="M280" s="680"/>
      <c r="N280" s="38"/>
      <c r="P280" s="56"/>
    </row>
    <row r="281" spans="3:16">
      <c r="C281" s="727">
        <v>43864</v>
      </c>
      <c r="D281" s="724">
        <v>498.33300000000003</v>
      </c>
      <c r="E281" s="725">
        <v>40.659999999999997</v>
      </c>
      <c r="F281" s="85"/>
      <c r="G281" s="681"/>
      <c r="H281" s="679"/>
      <c r="I281" s="679"/>
      <c r="J281" s="680"/>
      <c r="K281" s="680"/>
      <c r="L281" s="680"/>
      <c r="M281" s="680"/>
      <c r="N281" s="38"/>
      <c r="P281" s="56"/>
    </row>
    <row r="282" spans="3:16">
      <c r="C282" s="727">
        <v>43865</v>
      </c>
      <c r="D282" s="724">
        <v>485.202</v>
      </c>
      <c r="E282" s="725">
        <v>37.821666666666701</v>
      </c>
      <c r="F282" s="85"/>
      <c r="G282" s="681"/>
      <c r="H282" s="679"/>
      <c r="I282" s="679"/>
      <c r="J282" s="680"/>
      <c r="K282" s="680"/>
      <c r="L282" s="680"/>
      <c r="M282" s="680"/>
      <c r="N282" s="38"/>
      <c r="P282" s="56"/>
    </row>
    <row r="283" spans="3:16">
      <c r="C283" s="727">
        <v>43866</v>
      </c>
      <c r="D283" s="724">
        <v>490.07799999999997</v>
      </c>
      <c r="E283" s="725">
        <v>36.82</v>
      </c>
      <c r="F283" s="85"/>
      <c r="G283" s="681"/>
      <c r="H283" s="679"/>
      <c r="I283" s="679"/>
      <c r="J283" s="680"/>
      <c r="K283" s="680"/>
      <c r="L283" s="680"/>
      <c r="M283" s="680"/>
      <c r="N283" s="38"/>
      <c r="P283" s="56"/>
    </row>
    <row r="284" spans="3:16">
      <c r="C284" s="727">
        <v>43867</v>
      </c>
      <c r="D284" s="724">
        <v>481.80399999999997</v>
      </c>
      <c r="E284" s="725">
        <v>38.637500000000003</v>
      </c>
      <c r="F284" s="85"/>
      <c r="G284" s="681"/>
      <c r="H284" s="679"/>
      <c r="I284" s="679"/>
      <c r="J284" s="680"/>
      <c r="K284" s="680"/>
      <c r="L284" s="680"/>
      <c r="M284" s="680"/>
      <c r="N284" s="38"/>
      <c r="P284" s="56"/>
    </row>
    <row r="285" spans="3:16">
      <c r="C285" s="727">
        <v>43868</v>
      </c>
      <c r="D285" s="724">
        <v>472.25799999999998</v>
      </c>
      <c r="E285" s="725">
        <v>39.872916666666697</v>
      </c>
      <c r="F285" s="85"/>
      <c r="G285" s="681"/>
      <c r="H285" s="679"/>
      <c r="I285" s="679"/>
      <c r="J285" s="680"/>
      <c r="K285" s="680"/>
      <c r="L285" s="680"/>
      <c r="M285" s="680"/>
      <c r="N285" s="38"/>
      <c r="P285" s="56"/>
    </row>
    <row r="286" spans="3:16">
      <c r="C286" s="727">
        <v>43869</v>
      </c>
      <c r="D286" s="724">
        <v>422.41399999999999</v>
      </c>
      <c r="E286" s="725">
        <v>39.054583333333298</v>
      </c>
      <c r="F286" s="85"/>
      <c r="G286" s="681"/>
      <c r="H286" s="679"/>
      <c r="I286" s="679"/>
      <c r="J286" s="680"/>
      <c r="K286" s="680"/>
      <c r="L286" s="680"/>
      <c r="M286" s="680"/>
      <c r="N286" s="38"/>
      <c r="P286" s="56"/>
    </row>
    <row r="287" spans="3:16">
      <c r="C287" s="727">
        <v>43870</v>
      </c>
      <c r="D287" s="724">
        <v>394.38400000000001</v>
      </c>
      <c r="E287" s="725">
        <v>30.0804166666667</v>
      </c>
      <c r="F287" s="85"/>
      <c r="G287" s="681"/>
      <c r="H287" s="679"/>
      <c r="I287" s="679"/>
      <c r="J287" s="680"/>
      <c r="K287" s="680"/>
      <c r="L287" s="680"/>
      <c r="M287" s="680"/>
      <c r="N287" s="38"/>
      <c r="P287" s="56"/>
    </row>
    <row r="288" spans="3:16">
      <c r="C288" s="727">
        <v>43871</v>
      </c>
      <c r="D288" s="724">
        <v>475.75299999999999</v>
      </c>
      <c r="E288" s="725">
        <v>31.812916666666698</v>
      </c>
      <c r="F288" s="85"/>
      <c r="G288" s="681"/>
      <c r="H288" s="679"/>
      <c r="I288" s="679"/>
      <c r="J288" s="680"/>
      <c r="K288" s="680"/>
      <c r="L288" s="680"/>
      <c r="M288" s="680"/>
      <c r="N288" s="38"/>
      <c r="P288" s="56"/>
    </row>
    <row r="289" spans="2:16">
      <c r="C289" s="727">
        <v>43872</v>
      </c>
      <c r="D289" s="724">
        <v>464.613</v>
      </c>
      <c r="E289" s="725">
        <v>41.988750000000003</v>
      </c>
      <c r="F289" s="85"/>
      <c r="G289" s="681"/>
      <c r="H289" s="679"/>
      <c r="I289" s="679"/>
      <c r="J289" s="680"/>
      <c r="K289" s="680"/>
      <c r="L289" s="680"/>
      <c r="M289" s="680"/>
      <c r="N289" s="38"/>
      <c r="P289" s="56"/>
    </row>
    <row r="290" spans="2:16">
      <c r="C290" s="727">
        <v>43873</v>
      </c>
      <c r="D290" s="724">
        <v>467.57</v>
      </c>
      <c r="E290" s="725">
        <v>44.282916666666701</v>
      </c>
      <c r="F290" s="85"/>
      <c r="G290" s="681"/>
      <c r="H290" s="679"/>
      <c r="I290" s="679"/>
      <c r="J290" s="680"/>
      <c r="K290" s="680"/>
      <c r="L290" s="680"/>
      <c r="M290" s="680"/>
      <c r="N290" s="38"/>
      <c r="P290" s="56"/>
    </row>
    <row r="291" spans="2:16">
      <c r="B291" s="99" t="s">
        <v>40</v>
      </c>
      <c r="C291" s="727">
        <v>43874</v>
      </c>
      <c r="D291" s="724">
        <v>461.69299999999998</v>
      </c>
      <c r="E291" s="725">
        <v>38.2291666666667</v>
      </c>
      <c r="F291" s="85"/>
      <c r="G291" s="681"/>
      <c r="H291" s="679"/>
      <c r="I291" s="679"/>
      <c r="J291" s="680"/>
      <c r="K291" s="680"/>
      <c r="L291" s="680"/>
      <c r="M291" s="680"/>
      <c r="N291" s="38"/>
      <c r="P291" s="56"/>
    </row>
    <row r="292" spans="2:16">
      <c r="C292" s="727">
        <v>43875</v>
      </c>
      <c r="D292" s="724">
        <v>472.24</v>
      </c>
      <c r="E292" s="725">
        <v>41.741250000000001</v>
      </c>
      <c r="F292" s="85"/>
      <c r="G292" s="681"/>
      <c r="H292" s="679"/>
      <c r="I292" s="679"/>
      <c r="J292" s="680"/>
      <c r="K292" s="680"/>
      <c r="L292" s="680"/>
      <c r="M292" s="680"/>
      <c r="N292" s="38"/>
      <c r="P292" s="56"/>
    </row>
    <row r="293" spans="2:16">
      <c r="C293" s="727">
        <v>43876</v>
      </c>
      <c r="D293" s="724">
        <v>416.166</v>
      </c>
      <c r="E293" s="725">
        <v>35.172083333333298</v>
      </c>
      <c r="F293" s="85"/>
      <c r="G293" s="681"/>
      <c r="H293" s="679"/>
      <c r="I293" s="679"/>
      <c r="J293" s="680"/>
      <c r="K293" s="680"/>
      <c r="L293" s="680"/>
      <c r="M293" s="680"/>
      <c r="N293" s="38"/>
      <c r="P293" s="56"/>
    </row>
    <row r="294" spans="2:16">
      <c r="C294" s="727">
        <v>43877</v>
      </c>
      <c r="D294" s="724">
        <v>431.65699999999998</v>
      </c>
      <c r="E294" s="725">
        <v>24.477499999999999</v>
      </c>
      <c r="F294" s="85"/>
      <c r="G294" s="681"/>
      <c r="H294" s="679"/>
      <c r="I294" s="679"/>
      <c r="J294" s="680"/>
      <c r="K294" s="680"/>
      <c r="L294" s="680"/>
      <c r="M294" s="680"/>
      <c r="N294" s="38"/>
      <c r="P294" s="56"/>
    </row>
    <row r="295" spans="2:16">
      <c r="C295" s="727">
        <v>43878</v>
      </c>
      <c r="D295" s="724">
        <v>479.67099999999999</v>
      </c>
      <c r="E295" s="725">
        <v>35.9583333333333</v>
      </c>
      <c r="F295" s="85"/>
      <c r="G295" s="681"/>
      <c r="H295" s="679"/>
      <c r="I295" s="679"/>
      <c r="J295" s="680"/>
      <c r="K295" s="680"/>
      <c r="L295" s="680"/>
      <c r="M295" s="680"/>
      <c r="N295" s="38"/>
      <c r="P295" s="56"/>
    </row>
    <row r="296" spans="2:16">
      <c r="C296" s="727">
        <v>43879</v>
      </c>
      <c r="D296" s="724">
        <v>483.80500000000001</v>
      </c>
      <c r="E296" s="725">
        <v>38.230416666666699</v>
      </c>
      <c r="F296" s="85"/>
      <c r="G296" s="681"/>
      <c r="H296" s="679"/>
      <c r="I296" s="679"/>
      <c r="J296" s="680"/>
      <c r="K296" s="680"/>
      <c r="L296" s="680"/>
      <c r="M296" s="680"/>
      <c r="N296" s="38"/>
      <c r="P296" s="56"/>
    </row>
    <row r="297" spans="2:16">
      <c r="C297" s="727">
        <v>43880</v>
      </c>
      <c r="D297" s="724">
        <v>495.92</v>
      </c>
      <c r="E297" s="725">
        <v>42.755000000000003</v>
      </c>
      <c r="F297" s="85"/>
      <c r="G297" s="681"/>
      <c r="H297" s="679"/>
      <c r="I297" s="679"/>
      <c r="J297" s="680"/>
      <c r="K297" s="680"/>
      <c r="L297" s="680"/>
      <c r="M297" s="680"/>
      <c r="N297" s="38"/>
      <c r="P297" s="56"/>
    </row>
    <row r="298" spans="2:16">
      <c r="C298" s="727">
        <v>43881</v>
      </c>
      <c r="D298" s="724">
        <v>489.95299999999997</v>
      </c>
      <c r="E298" s="725">
        <v>42.528750000000002</v>
      </c>
      <c r="F298" s="85"/>
      <c r="G298" s="681"/>
      <c r="H298" s="679"/>
      <c r="I298" s="679"/>
      <c r="J298" s="680"/>
      <c r="K298" s="680"/>
      <c r="L298" s="680"/>
      <c r="M298" s="680"/>
      <c r="N298" s="38"/>
      <c r="P298" s="56"/>
    </row>
    <row r="299" spans="2:16">
      <c r="C299" s="727">
        <v>43882</v>
      </c>
      <c r="D299" s="724">
        <v>487.233</v>
      </c>
      <c r="E299" s="725">
        <v>39.286666666666697</v>
      </c>
      <c r="F299" s="85"/>
      <c r="G299" s="681"/>
      <c r="H299" s="679"/>
      <c r="I299" s="679"/>
      <c r="J299" s="680"/>
      <c r="K299" s="680"/>
      <c r="L299" s="680"/>
      <c r="M299" s="680"/>
      <c r="N299" s="38"/>
      <c r="P299" s="56"/>
    </row>
    <row r="300" spans="2:16">
      <c r="C300" s="727">
        <v>43883</v>
      </c>
      <c r="D300" s="724">
        <v>425.30099999999999</v>
      </c>
      <c r="E300" s="725">
        <v>39.723333333333301</v>
      </c>
      <c r="F300" s="85"/>
      <c r="G300" s="681"/>
      <c r="H300" s="679"/>
      <c r="I300" s="679"/>
      <c r="J300" s="680"/>
      <c r="K300" s="680"/>
      <c r="L300" s="680"/>
      <c r="M300" s="680"/>
      <c r="N300" s="38"/>
      <c r="P300" s="56"/>
    </row>
    <row r="301" spans="2:16">
      <c r="C301" s="727">
        <v>43884</v>
      </c>
      <c r="D301" s="724">
        <v>385.16</v>
      </c>
      <c r="E301" s="725">
        <v>36.476666666666702</v>
      </c>
      <c r="F301" s="85"/>
      <c r="G301" s="681"/>
      <c r="H301" s="679"/>
      <c r="I301" s="679"/>
      <c r="J301" s="680"/>
      <c r="K301" s="680"/>
      <c r="L301" s="680"/>
      <c r="M301" s="680"/>
      <c r="N301" s="38"/>
      <c r="P301" s="56"/>
    </row>
    <row r="302" spans="2:16">
      <c r="C302" s="727">
        <v>43885</v>
      </c>
      <c r="D302" s="724">
        <v>462.101</v>
      </c>
      <c r="E302" s="725">
        <v>41.615000000000002</v>
      </c>
      <c r="F302" s="85"/>
      <c r="G302" s="681"/>
      <c r="H302" s="679"/>
      <c r="I302" s="679"/>
      <c r="J302" s="680"/>
      <c r="K302" s="680"/>
      <c r="L302" s="680"/>
      <c r="M302" s="680"/>
      <c r="N302" s="38"/>
      <c r="P302" s="56"/>
    </row>
    <row r="303" spans="2:16">
      <c r="C303" s="727">
        <v>43886</v>
      </c>
      <c r="D303" s="724">
        <v>473.33699999999999</v>
      </c>
      <c r="E303" s="725">
        <v>32.7841666666667</v>
      </c>
      <c r="F303" s="85"/>
      <c r="G303" s="681"/>
      <c r="H303" s="679"/>
      <c r="I303" s="679"/>
      <c r="J303" s="680"/>
      <c r="K303" s="680"/>
      <c r="L303" s="680"/>
      <c r="M303" s="680"/>
      <c r="N303" s="38"/>
      <c r="P303" s="56"/>
    </row>
    <row r="304" spans="2:16">
      <c r="C304" s="727">
        <v>43887</v>
      </c>
      <c r="D304" s="724">
        <v>478.9</v>
      </c>
      <c r="E304" s="725">
        <v>31.973333333333301</v>
      </c>
      <c r="F304" s="85"/>
      <c r="G304" s="681"/>
      <c r="H304" s="679"/>
      <c r="I304" s="679"/>
      <c r="J304" s="680"/>
      <c r="K304" s="680"/>
      <c r="L304" s="680"/>
      <c r="M304" s="680"/>
      <c r="N304" s="38"/>
      <c r="P304" s="56"/>
    </row>
    <row r="305" spans="2:16">
      <c r="C305" s="727">
        <v>43888</v>
      </c>
      <c r="D305" s="724">
        <v>471.97899999999998</v>
      </c>
      <c r="E305" s="725">
        <v>30.619583333333299</v>
      </c>
      <c r="F305" s="85"/>
      <c r="G305" s="681"/>
      <c r="H305" s="679"/>
      <c r="I305" s="679"/>
      <c r="J305" s="680"/>
      <c r="K305" s="680"/>
      <c r="L305" s="680"/>
      <c r="M305" s="680"/>
      <c r="N305" s="38"/>
      <c r="P305" s="56"/>
    </row>
    <row r="306" spans="2:16">
      <c r="C306" s="727">
        <v>43889</v>
      </c>
      <c r="D306" s="724">
        <v>460.49900000000002</v>
      </c>
      <c r="E306" s="725">
        <v>33.915416666666701</v>
      </c>
      <c r="F306" s="85"/>
      <c r="G306" s="681"/>
      <c r="H306" s="679"/>
      <c r="I306" s="679"/>
      <c r="J306" s="680"/>
      <c r="K306" s="680"/>
      <c r="L306" s="680"/>
      <c r="M306" s="680"/>
      <c r="N306" s="38"/>
      <c r="P306" s="56"/>
    </row>
    <row r="307" spans="2:16">
      <c r="C307" s="727">
        <v>43890</v>
      </c>
      <c r="D307" s="724">
        <v>570.57000000000005</v>
      </c>
      <c r="E307" s="725">
        <v>16.594999999999999</v>
      </c>
      <c r="F307" s="85"/>
      <c r="G307" s="681"/>
      <c r="H307" s="679"/>
      <c r="I307" s="679"/>
      <c r="J307" s="680"/>
      <c r="K307" s="680"/>
      <c r="L307" s="680"/>
      <c r="M307" s="680"/>
      <c r="N307" s="38"/>
      <c r="P307" s="56"/>
    </row>
    <row r="308" spans="2:16">
      <c r="C308" s="727">
        <v>43891</v>
      </c>
      <c r="D308" s="724">
        <v>554.17200000000003</v>
      </c>
      <c r="E308" s="725">
        <v>14.2191666666667</v>
      </c>
      <c r="F308" s="85"/>
      <c r="G308" s="681"/>
      <c r="H308" s="679"/>
      <c r="I308" s="679"/>
      <c r="J308" s="680"/>
      <c r="K308" s="680"/>
      <c r="L308" s="680"/>
      <c r="M308" s="680"/>
      <c r="N308" s="38"/>
      <c r="P308" s="56"/>
    </row>
    <row r="309" spans="2:16">
      <c r="C309" s="727">
        <v>43892</v>
      </c>
      <c r="D309" s="724">
        <v>653.69100000000003</v>
      </c>
      <c r="E309" s="725">
        <v>21.893750000000001</v>
      </c>
      <c r="F309" s="85"/>
      <c r="G309" s="681"/>
      <c r="H309" s="679"/>
      <c r="I309" s="679"/>
      <c r="J309" s="680"/>
      <c r="K309" s="680"/>
      <c r="L309" s="680"/>
      <c r="M309" s="680"/>
      <c r="N309" s="38"/>
      <c r="P309" s="56"/>
    </row>
    <row r="310" spans="2:16">
      <c r="C310" s="727">
        <v>43893</v>
      </c>
      <c r="D310" s="724">
        <v>485.70800000000003</v>
      </c>
      <c r="E310" s="725">
        <v>26.142499999999998</v>
      </c>
      <c r="F310" s="85"/>
      <c r="G310" s="681"/>
      <c r="H310" s="679"/>
      <c r="I310" s="679"/>
      <c r="J310" s="680"/>
      <c r="K310" s="680"/>
      <c r="L310" s="680"/>
      <c r="M310" s="680"/>
      <c r="N310" s="38"/>
      <c r="P310" s="56"/>
    </row>
    <row r="311" spans="2:16">
      <c r="C311" s="727">
        <v>43894</v>
      </c>
      <c r="D311" s="724">
        <v>470.15600000000001</v>
      </c>
      <c r="E311" s="725">
        <v>32.6</v>
      </c>
      <c r="F311" s="85"/>
      <c r="G311" s="681"/>
      <c r="H311" s="679"/>
      <c r="I311" s="679"/>
      <c r="J311" s="680"/>
      <c r="K311" s="680"/>
      <c r="L311" s="680"/>
      <c r="M311" s="680"/>
      <c r="N311" s="38"/>
      <c r="P311" s="56"/>
    </row>
    <row r="312" spans="2:16">
      <c r="C312" s="727">
        <v>43895</v>
      </c>
      <c r="D312" s="724">
        <v>494.21199999999999</v>
      </c>
      <c r="E312" s="725">
        <v>25.151250000000001</v>
      </c>
      <c r="F312" s="85"/>
      <c r="G312" s="681"/>
      <c r="H312" s="679"/>
      <c r="I312" s="679"/>
      <c r="J312" s="680"/>
      <c r="K312" s="680"/>
      <c r="L312" s="680"/>
      <c r="M312" s="680"/>
      <c r="N312" s="38"/>
      <c r="P312" s="56"/>
    </row>
    <row r="313" spans="2:16">
      <c r="C313" s="727">
        <v>43896</v>
      </c>
      <c r="D313" s="724">
        <v>505.11599999999999</v>
      </c>
      <c r="E313" s="725">
        <v>21.4279166666667</v>
      </c>
      <c r="F313" s="85"/>
      <c r="G313" s="681"/>
      <c r="H313" s="679"/>
      <c r="I313" s="679"/>
      <c r="J313" s="680"/>
      <c r="K313" s="680"/>
      <c r="L313" s="680"/>
      <c r="M313" s="680"/>
      <c r="N313" s="38"/>
      <c r="P313" s="56"/>
    </row>
    <row r="314" spans="2:16">
      <c r="C314" s="727">
        <v>43897</v>
      </c>
      <c r="D314" s="724">
        <v>425.22899999999998</v>
      </c>
      <c r="E314" s="725">
        <v>27.7320833333333</v>
      </c>
      <c r="F314" s="85"/>
      <c r="G314" s="681"/>
      <c r="H314" s="679"/>
      <c r="I314" s="679"/>
      <c r="J314" s="680"/>
      <c r="K314" s="680"/>
      <c r="L314" s="680"/>
      <c r="M314" s="680"/>
      <c r="N314" s="38"/>
      <c r="P314" s="56"/>
    </row>
    <row r="315" spans="2:16">
      <c r="C315" s="727">
        <v>43898</v>
      </c>
      <c r="D315" s="724">
        <v>403.18200000000002</v>
      </c>
      <c r="E315" s="725">
        <v>26.877500000000001</v>
      </c>
      <c r="F315" s="85"/>
      <c r="G315" s="681"/>
      <c r="H315" s="679"/>
      <c r="I315" s="679"/>
      <c r="J315" s="680"/>
      <c r="K315" s="680"/>
      <c r="L315" s="680"/>
      <c r="M315" s="680"/>
      <c r="N315" s="38"/>
      <c r="P315" s="56"/>
    </row>
    <row r="316" spans="2:16">
      <c r="C316" s="727">
        <v>43899</v>
      </c>
      <c r="D316" s="724">
        <v>458.78199999999998</v>
      </c>
      <c r="E316" s="725">
        <v>32.522083333333299</v>
      </c>
      <c r="F316" s="85"/>
      <c r="G316" s="681"/>
      <c r="H316" s="679"/>
      <c r="I316" s="679"/>
      <c r="J316" s="680"/>
      <c r="K316" s="680"/>
      <c r="L316" s="680"/>
      <c r="M316" s="680"/>
      <c r="N316" s="38"/>
      <c r="P316" s="56"/>
    </row>
    <row r="317" spans="2:16">
      <c r="C317" s="727">
        <v>43900</v>
      </c>
      <c r="D317" s="724">
        <v>472.32100000000003</v>
      </c>
      <c r="E317" s="725">
        <v>34.542499999999997</v>
      </c>
      <c r="F317" s="85"/>
      <c r="G317" s="681"/>
      <c r="H317" s="679"/>
      <c r="I317" s="679"/>
      <c r="J317" s="680"/>
      <c r="K317" s="680"/>
      <c r="L317" s="680"/>
      <c r="M317" s="680"/>
      <c r="N317" s="38"/>
      <c r="P317" s="56"/>
    </row>
    <row r="318" spans="2:16">
      <c r="C318" s="727">
        <v>43901</v>
      </c>
      <c r="D318" s="724">
        <v>467.74599999999998</v>
      </c>
      <c r="E318" s="725">
        <v>38.633749999999999</v>
      </c>
      <c r="F318" s="85"/>
      <c r="G318" s="681"/>
      <c r="H318" s="679"/>
      <c r="I318" s="679"/>
      <c r="J318" s="680"/>
      <c r="K318" s="680"/>
      <c r="L318" s="680"/>
      <c r="M318" s="680"/>
      <c r="N318" s="38"/>
      <c r="P318" s="56"/>
    </row>
    <row r="319" spans="2:16">
      <c r="B319" s="99" t="s">
        <v>41</v>
      </c>
      <c r="C319" s="727">
        <v>43902</v>
      </c>
      <c r="D319" s="724">
        <v>473.08</v>
      </c>
      <c r="E319" s="725">
        <v>38.783749999999998</v>
      </c>
      <c r="F319" s="85"/>
      <c r="G319" s="681"/>
      <c r="H319" s="679"/>
      <c r="I319" s="679"/>
      <c r="J319" s="680"/>
      <c r="K319" s="680"/>
      <c r="L319" s="680"/>
      <c r="M319" s="680"/>
      <c r="N319" s="38"/>
      <c r="P319" s="56"/>
    </row>
    <row r="320" spans="2:16">
      <c r="C320" s="727">
        <v>43903</v>
      </c>
      <c r="D320" s="724">
        <v>594.80499999999995</v>
      </c>
      <c r="E320" s="725">
        <v>33.987499999999997</v>
      </c>
      <c r="F320" s="85"/>
      <c r="G320" s="681"/>
      <c r="H320" s="679"/>
      <c r="I320" s="679"/>
      <c r="J320" s="680"/>
      <c r="K320" s="680"/>
      <c r="L320" s="680"/>
      <c r="M320" s="680"/>
      <c r="N320" s="38"/>
      <c r="P320" s="56"/>
    </row>
    <row r="321" spans="3:16">
      <c r="C321" s="727">
        <v>43904</v>
      </c>
      <c r="D321" s="724">
        <v>514.298</v>
      </c>
      <c r="E321" s="725">
        <v>35.591250000000002</v>
      </c>
      <c r="F321" s="85"/>
      <c r="G321" s="681"/>
      <c r="H321" s="679"/>
      <c r="I321" s="679"/>
      <c r="J321" s="680"/>
      <c r="K321" s="680"/>
      <c r="L321" s="680"/>
      <c r="M321" s="680"/>
      <c r="N321" s="38"/>
      <c r="P321" s="56"/>
    </row>
    <row r="322" spans="3:16">
      <c r="C322" s="727">
        <v>43905</v>
      </c>
      <c r="D322" s="724">
        <v>494.95400000000001</v>
      </c>
      <c r="E322" s="725">
        <v>26.801666666666701</v>
      </c>
      <c r="F322" s="85"/>
      <c r="G322" s="681"/>
      <c r="H322" s="679"/>
      <c r="I322" s="679"/>
      <c r="J322" s="680"/>
      <c r="K322" s="680"/>
      <c r="L322" s="680"/>
      <c r="M322" s="680"/>
      <c r="N322" s="38"/>
      <c r="P322" s="56"/>
    </row>
    <row r="323" spans="3:16">
      <c r="C323" s="727">
        <v>43906</v>
      </c>
      <c r="D323" s="724">
        <v>589.755</v>
      </c>
      <c r="E323" s="725">
        <v>27.019583333333301</v>
      </c>
      <c r="F323" s="85"/>
      <c r="G323" s="681"/>
      <c r="H323" s="679"/>
      <c r="I323" s="679"/>
      <c r="J323" s="680"/>
      <c r="K323" s="680"/>
      <c r="L323" s="680"/>
      <c r="M323" s="680"/>
      <c r="N323" s="38"/>
      <c r="P323" s="56"/>
    </row>
    <row r="324" spans="3:16">
      <c r="C324" s="727">
        <v>43907</v>
      </c>
      <c r="D324" s="724">
        <v>574.92600000000004</v>
      </c>
      <c r="E324" s="725">
        <v>28.427499999999998</v>
      </c>
      <c r="F324" s="85"/>
      <c r="G324" s="681"/>
      <c r="H324" s="679"/>
      <c r="I324" s="679"/>
      <c r="J324" s="680"/>
      <c r="K324" s="680"/>
      <c r="L324" s="680"/>
      <c r="M324" s="680"/>
      <c r="N324" s="38"/>
      <c r="P324" s="56"/>
    </row>
    <row r="325" spans="3:16">
      <c r="C325" s="727">
        <v>43908</v>
      </c>
      <c r="D325" s="724">
        <v>558.76400000000001</v>
      </c>
      <c r="E325" s="725">
        <v>30.692916666666701</v>
      </c>
      <c r="F325" s="85"/>
      <c r="G325" s="681"/>
      <c r="H325" s="679"/>
      <c r="I325" s="679"/>
      <c r="J325" s="680"/>
      <c r="K325" s="680"/>
      <c r="L325" s="680"/>
      <c r="M325" s="680"/>
      <c r="N325" s="38"/>
      <c r="P325" s="56"/>
    </row>
    <row r="326" spans="3:16">
      <c r="C326" s="727">
        <v>43909</v>
      </c>
      <c r="D326" s="724">
        <v>524.19799999999998</v>
      </c>
      <c r="E326" s="725">
        <v>30.425416666666699</v>
      </c>
      <c r="F326" s="85"/>
      <c r="G326" s="681"/>
      <c r="H326" s="679"/>
      <c r="I326" s="679"/>
      <c r="J326" s="680"/>
      <c r="K326" s="680"/>
      <c r="L326" s="680"/>
      <c r="M326" s="680"/>
      <c r="N326" s="38"/>
      <c r="P326" s="56"/>
    </row>
    <row r="327" spans="3:16">
      <c r="C327" s="727">
        <v>43910</v>
      </c>
      <c r="D327" s="724">
        <v>536.399</v>
      </c>
      <c r="E327" s="725">
        <v>28.0804166666667</v>
      </c>
      <c r="F327" s="85"/>
      <c r="G327" s="681"/>
      <c r="H327" s="679"/>
      <c r="I327" s="679"/>
      <c r="J327" s="680"/>
      <c r="K327" s="680"/>
      <c r="L327" s="680"/>
      <c r="M327" s="680"/>
      <c r="N327" s="38"/>
      <c r="P327" s="56"/>
    </row>
    <row r="328" spans="3:16">
      <c r="C328" s="727">
        <v>43911</v>
      </c>
      <c r="D328" s="724">
        <v>485.18</v>
      </c>
      <c r="E328" s="725">
        <v>27.653749999999999</v>
      </c>
      <c r="F328" s="85"/>
      <c r="G328" s="681"/>
      <c r="H328" s="679"/>
      <c r="I328" s="679"/>
      <c r="J328" s="680"/>
      <c r="K328" s="680"/>
      <c r="L328" s="680"/>
      <c r="M328" s="680"/>
      <c r="N328" s="38"/>
      <c r="P328" s="56"/>
    </row>
    <row r="329" spans="3:16">
      <c r="C329" s="727">
        <v>43912</v>
      </c>
      <c r="D329" s="724">
        <v>444.774</v>
      </c>
      <c r="E329" s="725">
        <v>27.529166666666701</v>
      </c>
      <c r="F329" s="85"/>
      <c r="G329" s="681"/>
      <c r="H329" s="679"/>
      <c r="I329" s="679"/>
      <c r="J329" s="680"/>
      <c r="K329" s="680"/>
      <c r="L329" s="680"/>
      <c r="M329" s="680"/>
      <c r="N329" s="38"/>
      <c r="P329" s="56"/>
    </row>
    <row r="330" spans="3:16">
      <c r="C330" s="727">
        <v>43913</v>
      </c>
      <c r="D330" s="724">
        <v>617.58600000000001</v>
      </c>
      <c r="E330" s="725">
        <v>29.044166666666701</v>
      </c>
      <c r="F330" s="85"/>
      <c r="G330" s="681"/>
      <c r="H330" s="679"/>
      <c r="I330" s="679"/>
      <c r="J330" s="680"/>
      <c r="K330" s="680"/>
      <c r="L330" s="680"/>
      <c r="M330" s="680"/>
      <c r="N330" s="38"/>
      <c r="P330" s="56"/>
    </row>
    <row r="331" spans="3:16">
      <c r="C331" s="727">
        <v>43914</v>
      </c>
      <c r="D331" s="724">
        <v>638.53700000000003</v>
      </c>
      <c r="E331" s="725">
        <v>27.414583333333301</v>
      </c>
      <c r="F331" s="85"/>
      <c r="G331" s="681"/>
      <c r="H331" s="679"/>
      <c r="I331" s="679"/>
      <c r="J331" s="680"/>
      <c r="K331" s="680"/>
      <c r="L331" s="680"/>
      <c r="M331" s="680"/>
      <c r="N331" s="38"/>
      <c r="P331" s="56"/>
    </row>
    <row r="332" spans="3:16">
      <c r="C332" s="727">
        <v>43915</v>
      </c>
      <c r="D332" s="724">
        <v>620.375</v>
      </c>
      <c r="E332" s="725">
        <v>31.589583333333302</v>
      </c>
      <c r="F332" s="85"/>
      <c r="G332" s="681"/>
      <c r="H332" s="679"/>
      <c r="I332" s="679"/>
      <c r="J332" s="680"/>
      <c r="K332" s="680"/>
      <c r="L332" s="680"/>
      <c r="M332" s="680"/>
      <c r="N332" s="38"/>
      <c r="P332" s="56"/>
    </row>
    <row r="333" spans="3:16">
      <c r="C333" s="727">
        <v>43916</v>
      </c>
      <c r="D333" s="724">
        <v>646.59400000000005</v>
      </c>
      <c r="E333" s="725">
        <v>22.823333333333299</v>
      </c>
      <c r="F333" s="85"/>
      <c r="G333" s="681"/>
      <c r="H333" s="679"/>
      <c r="I333" s="679"/>
      <c r="J333" s="680"/>
      <c r="K333" s="680"/>
      <c r="L333" s="680"/>
      <c r="M333" s="680"/>
      <c r="N333" s="38"/>
      <c r="P333" s="56"/>
    </row>
    <row r="334" spans="3:16">
      <c r="C334" s="727">
        <v>43917</v>
      </c>
      <c r="D334" s="724">
        <v>618.755</v>
      </c>
      <c r="E334" s="725">
        <v>25.0720833333333</v>
      </c>
      <c r="F334" s="85"/>
      <c r="G334" s="681"/>
      <c r="H334" s="679"/>
      <c r="I334" s="679"/>
      <c r="J334" s="680"/>
      <c r="K334" s="680"/>
      <c r="L334" s="680"/>
      <c r="M334" s="680"/>
      <c r="N334" s="38"/>
      <c r="P334" s="56"/>
    </row>
    <row r="335" spans="3:16">
      <c r="C335" s="727">
        <v>43918</v>
      </c>
      <c r="D335" s="724">
        <v>560.61500000000001</v>
      </c>
      <c r="E335" s="725">
        <v>27.94125</v>
      </c>
      <c r="F335" s="85"/>
      <c r="G335" s="681"/>
      <c r="H335" s="679"/>
      <c r="I335" s="679"/>
      <c r="J335" s="680"/>
      <c r="K335" s="680"/>
      <c r="L335" s="680"/>
      <c r="M335" s="680"/>
      <c r="N335" s="38"/>
      <c r="P335" s="56"/>
    </row>
    <row r="336" spans="3:16">
      <c r="C336" s="727">
        <v>43919</v>
      </c>
      <c r="D336" s="724">
        <v>536.58600000000001</v>
      </c>
      <c r="E336" s="725">
        <v>19.3721739130435</v>
      </c>
      <c r="F336" s="85"/>
      <c r="G336" s="681"/>
      <c r="H336" s="679"/>
      <c r="I336" s="679"/>
      <c r="J336" s="680"/>
      <c r="K336" s="680"/>
      <c r="L336" s="680"/>
      <c r="M336" s="680"/>
      <c r="N336" s="38"/>
      <c r="P336" s="56"/>
    </row>
    <row r="337" spans="2:16">
      <c r="C337" s="727">
        <v>43920</v>
      </c>
      <c r="D337" s="724">
        <v>520.07399999999996</v>
      </c>
      <c r="E337" s="725">
        <v>19.049583333333299</v>
      </c>
      <c r="F337" s="85"/>
      <c r="G337" s="681"/>
      <c r="H337" s="679"/>
      <c r="I337" s="679"/>
      <c r="J337" s="680"/>
      <c r="K337" s="680"/>
      <c r="L337" s="680"/>
      <c r="M337" s="680"/>
      <c r="N337" s="38"/>
      <c r="P337" s="56"/>
    </row>
    <row r="338" spans="2:16">
      <c r="C338" s="727">
        <v>43921</v>
      </c>
      <c r="D338" s="724">
        <v>503.04300000000001</v>
      </c>
      <c r="E338" s="725">
        <v>20.55</v>
      </c>
      <c r="F338" s="85"/>
      <c r="G338" s="681"/>
      <c r="H338" s="679"/>
      <c r="I338" s="679"/>
      <c r="J338" s="680"/>
      <c r="K338" s="680"/>
      <c r="L338" s="680"/>
      <c r="M338" s="680"/>
      <c r="N338" s="38"/>
      <c r="P338" s="56"/>
    </row>
    <row r="339" spans="2:16">
      <c r="C339" s="727">
        <v>43922</v>
      </c>
      <c r="D339" s="724">
        <v>460.81299999999999</v>
      </c>
      <c r="E339" s="725">
        <v>26.2016666666667</v>
      </c>
      <c r="F339" s="85"/>
      <c r="G339" s="681"/>
      <c r="H339" s="679"/>
      <c r="I339" s="679"/>
      <c r="J339" s="680"/>
      <c r="K339" s="680"/>
      <c r="L339" s="680"/>
      <c r="M339" s="680"/>
      <c r="N339" s="38"/>
      <c r="P339" s="56"/>
    </row>
    <row r="340" spans="2:16">
      <c r="C340" s="727">
        <v>43923</v>
      </c>
      <c r="D340" s="724">
        <v>465.74</v>
      </c>
      <c r="E340" s="725">
        <v>23.897500000000001</v>
      </c>
      <c r="F340" s="85"/>
      <c r="G340" s="681"/>
      <c r="H340" s="679"/>
      <c r="I340" s="679"/>
      <c r="J340" s="680"/>
      <c r="K340" s="680"/>
      <c r="L340" s="680"/>
      <c r="M340" s="680"/>
      <c r="N340" s="38"/>
      <c r="P340" s="56"/>
    </row>
    <row r="341" spans="2:16">
      <c r="C341" s="727">
        <v>43924</v>
      </c>
      <c r="D341" s="724">
        <v>454.12200000000001</v>
      </c>
      <c r="E341" s="725">
        <v>23.728750000000002</v>
      </c>
      <c r="F341" s="85"/>
      <c r="G341" s="681"/>
      <c r="H341" s="679"/>
      <c r="I341" s="679"/>
      <c r="J341" s="680"/>
      <c r="K341" s="680"/>
      <c r="L341" s="680"/>
      <c r="M341" s="680"/>
      <c r="N341" s="38"/>
      <c r="P341" s="56"/>
    </row>
    <row r="342" spans="2:16">
      <c r="C342" s="727">
        <v>43925</v>
      </c>
      <c r="D342" s="724">
        <v>449.928</v>
      </c>
      <c r="E342" s="725">
        <v>16.239999999999998</v>
      </c>
      <c r="F342" s="85"/>
      <c r="G342" s="681"/>
      <c r="H342" s="679"/>
      <c r="I342" s="679"/>
      <c r="J342" s="680"/>
      <c r="K342" s="680"/>
      <c r="L342" s="680"/>
      <c r="M342" s="680"/>
      <c r="N342" s="38"/>
      <c r="P342" s="56"/>
    </row>
    <row r="343" spans="2:16">
      <c r="C343" s="727">
        <v>43926</v>
      </c>
      <c r="D343" s="724">
        <v>445.67200000000003</v>
      </c>
      <c r="E343" s="725">
        <v>8.1641666666666701</v>
      </c>
      <c r="F343" s="85"/>
      <c r="G343" s="681"/>
      <c r="H343" s="679"/>
      <c r="I343" s="679"/>
      <c r="J343" s="680"/>
      <c r="K343" s="680"/>
      <c r="L343" s="680"/>
      <c r="M343" s="680"/>
      <c r="N343" s="38"/>
      <c r="P343" s="56"/>
    </row>
    <row r="344" spans="2:16">
      <c r="C344" s="727">
        <v>43927</v>
      </c>
      <c r="D344" s="724">
        <v>446.22</v>
      </c>
      <c r="E344" s="725">
        <v>24.831250000000001</v>
      </c>
      <c r="F344" s="85"/>
      <c r="G344" s="681"/>
      <c r="H344" s="679"/>
      <c r="I344" s="679"/>
      <c r="J344" s="680"/>
      <c r="K344" s="680"/>
      <c r="L344" s="680"/>
      <c r="M344" s="680"/>
      <c r="N344" s="38"/>
      <c r="P344" s="56"/>
    </row>
    <row r="345" spans="2:16">
      <c r="C345" s="727">
        <v>43928</v>
      </c>
      <c r="D345" s="724">
        <v>444.024</v>
      </c>
      <c r="E345" s="725">
        <v>22.4545833333333</v>
      </c>
      <c r="F345" s="85"/>
      <c r="G345" s="681"/>
      <c r="H345" s="679"/>
      <c r="I345" s="679"/>
      <c r="J345" s="680"/>
      <c r="K345" s="680"/>
      <c r="L345" s="680"/>
      <c r="M345" s="680"/>
      <c r="N345" s="38"/>
      <c r="P345" s="56"/>
    </row>
    <row r="346" spans="2:16">
      <c r="C346" s="727">
        <v>43929</v>
      </c>
      <c r="D346" s="724">
        <v>441.94400000000002</v>
      </c>
      <c r="E346" s="725">
        <v>23.617083333333301</v>
      </c>
      <c r="F346" s="85"/>
      <c r="G346" s="681"/>
      <c r="H346" s="679"/>
      <c r="I346" s="679"/>
      <c r="J346" s="680"/>
      <c r="K346" s="680"/>
      <c r="L346" s="680"/>
      <c r="M346" s="680"/>
      <c r="N346" s="38"/>
      <c r="P346" s="56"/>
    </row>
    <row r="347" spans="2:16">
      <c r="C347" s="727">
        <v>43930</v>
      </c>
      <c r="D347" s="724">
        <v>404.18400000000003</v>
      </c>
      <c r="E347" s="725">
        <v>22.31625</v>
      </c>
      <c r="F347" s="85"/>
      <c r="G347" s="681"/>
      <c r="H347" s="679"/>
      <c r="I347" s="679"/>
      <c r="J347" s="680"/>
      <c r="K347" s="680"/>
      <c r="L347" s="680"/>
      <c r="M347" s="680"/>
      <c r="N347" s="38"/>
      <c r="P347" s="56"/>
    </row>
    <row r="348" spans="2:16">
      <c r="C348" s="727">
        <v>43931</v>
      </c>
      <c r="D348" s="724">
        <v>374.28800000000001</v>
      </c>
      <c r="E348" s="725">
        <v>19.071249999999999</v>
      </c>
      <c r="F348" s="85"/>
      <c r="G348" s="681"/>
      <c r="H348" s="679"/>
      <c r="I348" s="679"/>
      <c r="J348" s="680"/>
      <c r="K348" s="680"/>
      <c r="L348" s="680"/>
      <c r="M348" s="680"/>
      <c r="N348" s="38"/>
      <c r="P348" s="56"/>
    </row>
    <row r="349" spans="2:16">
      <c r="C349" s="727">
        <v>43932</v>
      </c>
      <c r="D349" s="724">
        <v>387.41500000000002</v>
      </c>
      <c r="E349" s="725">
        <v>22.024166666666702</v>
      </c>
      <c r="F349" s="85"/>
      <c r="G349" s="681"/>
      <c r="H349" s="679"/>
      <c r="I349" s="679"/>
      <c r="J349" s="680"/>
      <c r="K349" s="680"/>
      <c r="L349" s="680"/>
      <c r="M349" s="680"/>
      <c r="N349" s="38"/>
      <c r="P349" s="56"/>
    </row>
    <row r="350" spans="2:16">
      <c r="B350" s="99" t="s">
        <v>42</v>
      </c>
      <c r="C350" s="727">
        <v>43933</v>
      </c>
      <c r="D350" s="724">
        <v>413.714</v>
      </c>
      <c r="E350" s="725">
        <v>17.817916666666701</v>
      </c>
      <c r="F350" s="85"/>
      <c r="G350" s="681"/>
      <c r="H350" s="679"/>
      <c r="I350" s="679"/>
      <c r="J350" s="680"/>
      <c r="K350" s="680"/>
      <c r="L350" s="680"/>
      <c r="M350" s="680"/>
      <c r="N350" s="38"/>
      <c r="P350" s="56"/>
    </row>
    <row r="351" spans="2:16">
      <c r="C351" s="727">
        <v>43934</v>
      </c>
      <c r="D351" s="724">
        <v>428.94400000000002</v>
      </c>
      <c r="E351" s="725">
        <v>22.257916666666699</v>
      </c>
      <c r="F351" s="85"/>
      <c r="G351" s="681"/>
      <c r="H351" s="679"/>
      <c r="I351" s="679"/>
      <c r="J351" s="680"/>
      <c r="K351" s="680"/>
      <c r="L351" s="680"/>
      <c r="M351" s="680"/>
      <c r="N351" s="38"/>
      <c r="P351" s="56"/>
    </row>
    <row r="352" spans="2:16">
      <c r="C352" s="727">
        <v>43935</v>
      </c>
      <c r="D352" s="724">
        <v>473.26</v>
      </c>
      <c r="E352" s="725">
        <v>21.9516666666667</v>
      </c>
      <c r="F352" s="85"/>
      <c r="G352" s="681"/>
      <c r="H352" s="679"/>
      <c r="I352" s="679"/>
      <c r="J352" s="680"/>
      <c r="K352" s="680"/>
      <c r="L352" s="680"/>
      <c r="M352" s="680"/>
      <c r="N352" s="38"/>
      <c r="P352" s="56"/>
    </row>
    <row r="353" spans="3:16">
      <c r="C353" s="727">
        <v>43936</v>
      </c>
      <c r="D353" s="724">
        <v>414.54199999999997</v>
      </c>
      <c r="E353" s="725">
        <v>16.6145833333333</v>
      </c>
      <c r="F353" s="85"/>
      <c r="G353" s="681"/>
      <c r="H353" s="679"/>
      <c r="I353" s="679"/>
      <c r="J353" s="680"/>
      <c r="K353" s="680"/>
      <c r="L353" s="680"/>
      <c r="M353" s="680"/>
      <c r="N353" s="38"/>
      <c r="P353" s="56"/>
    </row>
    <row r="354" spans="3:16">
      <c r="C354" s="727">
        <v>43937</v>
      </c>
      <c r="D354" s="724">
        <v>402.15899999999999</v>
      </c>
      <c r="E354" s="725">
        <v>12.733750000000001</v>
      </c>
      <c r="F354" s="85"/>
      <c r="G354" s="681"/>
      <c r="H354" s="679"/>
      <c r="I354" s="679"/>
      <c r="J354" s="680"/>
      <c r="K354" s="680"/>
      <c r="L354" s="680"/>
      <c r="M354" s="680"/>
      <c r="N354" s="38"/>
      <c r="P354" s="56"/>
    </row>
    <row r="355" spans="3:16">
      <c r="C355" s="727">
        <v>43938</v>
      </c>
      <c r="D355" s="724">
        <v>402.88900000000001</v>
      </c>
      <c r="E355" s="725">
        <v>14.54</v>
      </c>
      <c r="F355" s="85"/>
      <c r="G355" s="681"/>
      <c r="H355" s="679"/>
      <c r="I355" s="679"/>
      <c r="J355" s="680"/>
      <c r="K355" s="680"/>
      <c r="L355" s="680"/>
      <c r="M355" s="680"/>
      <c r="N355" s="38"/>
      <c r="P355" s="56"/>
    </row>
    <row r="356" spans="3:16">
      <c r="C356" s="727">
        <v>43939</v>
      </c>
      <c r="D356" s="724">
        <v>326.30900000000003</v>
      </c>
      <c r="E356" s="725">
        <v>21.283333333333299</v>
      </c>
      <c r="F356" s="85"/>
      <c r="G356" s="681"/>
      <c r="H356" s="679"/>
      <c r="I356" s="679"/>
      <c r="J356" s="680"/>
      <c r="K356" s="680"/>
      <c r="L356" s="680"/>
      <c r="M356" s="680"/>
      <c r="N356" s="38"/>
      <c r="P356" s="56"/>
    </row>
    <row r="357" spans="3:16">
      <c r="C357" s="727">
        <v>43940</v>
      </c>
      <c r="D357" s="724">
        <v>352.96</v>
      </c>
      <c r="E357" s="725">
        <v>13.3029166666667</v>
      </c>
      <c r="F357" s="85"/>
      <c r="G357" s="681"/>
      <c r="H357" s="679"/>
      <c r="I357" s="679"/>
      <c r="J357" s="680"/>
      <c r="K357" s="680"/>
      <c r="L357" s="680"/>
      <c r="M357" s="680"/>
      <c r="N357" s="38"/>
      <c r="P357" s="56"/>
    </row>
    <row r="358" spans="3:16">
      <c r="C358" s="727">
        <v>43941</v>
      </c>
      <c r="D358" s="724">
        <v>403.423</v>
      </c>
      <c r="E358" s="725">
        <v>11.1191666666667</v>
      </c>
      <c r="F358" s="85"/>
      <c r="G358" s="681"/>
      <c r="H358" s="679"/>
      <c r="I358" s="679"/>
      <c r="N358" s="38"/>
      <c r="P358" s="56"/>
    </row>
    <row r="359" spans="3:16">
      <c r="C359" s="727">
        <v>43942</v>
      </c>
      <c r="D359" s="724">
        <v>412.07299999999998</v>
      </c>
      <c r="E359" s="725">
        <v>9.2362500000000001</v>
      </c>
      <c r="F359" s="85"/>
      <c r="G359" s="106"/>
      <c r="H359" s="92"/>
      <c r="I359" s="92"/>
      <c r="N359" s="38"/>
      <c r="P359" s="56"/>
    </row>
    <row r="360" spans="3:16">
      <c r="C360" s="727">
        <v>43943</v>
      </c>
      <c r="D360" s="724">
        <v>375.721</v>
      </c>
      <c r="E360" s="725">
        <v>9.9849999999999994</v>
      </c>
      <c r="F360" s="85"/>
      <c r="G360" s="106"/>
      <c r="H360" s="92"/>
      <c r="I360" s="92"/>
      <c r="N360" s="38"/>
      <c r="P360" s="56"/>
    </row>
    <row r="361" spans="3:16">
      <c r="C361" s="727">
        <v>43944</v>
      </c>
      <c r="D361" s="724">
        <v>360.94499999999999</v>
      </c>
      <c r="E361" s="725">
        <v>17.753333333333298</v>
      </c>
      <c r="F361" s="85"/>
      <c r="G361" s="106"/>
      <c r="H361" s="92"/>
      <c r="I361" s="92"/>
      <c r="N361" s="38"/>
      <c r="P361" s="56"/>
    </row>
    <row r="362" spans="3:16">
      <c r="C362" s="727">
        <v>43945</v>
      </c>
      <c r="D362" s="724">
        <v>354.46100000000001</v>
      </c>
      <c r="E362" s="725">
        <v>18.820416666666699</v>
      </c>
      <c r="F362" s="85"/>
      <c r="G362" s="106"/>
      <c r="H362" s="92"/>
      <c r="I362" s="92"/>
      <c r="N362" s="38"/>
      <c r="P362" s="56"/>
    </row>
    <row r="363" spans="3:16">
      <c r="C363" s="727">
        <v>43946</v>
      </c>
      <c r="D363" s="724">
        <v>331.065</v>
      </c>
      <c r="E363" s="725">
        <v>17.634166666666701</v>
      </c>
      <c r="F363" s="85"/>
      <c r="G363" s="106"/>
      <c r="H363" s="92"/>
      <c r="I363" s="92"/>
      <c r="N363" s="38"/>
      <c r="P363" s="56"/>
    </row>
    <row r="364" spans="3:16">
      <c r="C364" s="727">
        <v>43947</v>
      </c>
      <c r="D364" s="724">
        <v>314.97699999999998</v>
      </c>
      <c r="E364" s="725">
        <v>15.217083333333299</v>
      </c>
      <c r="F364" s="85"/>
      <c r="G364" s="106"/>
      <c r="H364" s="92"/>
      <c r="I364" s="92"/>
      <c r="N364" s="38"/>
      <c r="P364" s="56"/>
    </row>
    <row r="365" spans="3:16">
      <c r="C365" s="727">
        <v>43948</v>
      </c>
      <c r="D365" s="724">
        <v>362.42099999999999</v>
      </c>
      <c r="E365" s="725">
        <v>19.98875</v>
      </c>
      <c r="F365" s="85"/>
      <c r="G365" s="106"/>
      <c r="H365" s="92"/>
      <c r="I365" s="92"/>
      <c r="N365" s="38"/>
      <c r="P365" s="56"/>
    </row>
    <row r="366" spans="3:16">
      <c r="C366" s="727">
        <v>43949</v>
      </c>
      <c r="D366" s="724">
        <v>393.108</v>
      </c>
      <c r="E366" s="725">
        <v>18.594166666666698</v>
      </c>
      <c r="F366" s="85"/>
      <c r="G366" s="106"/>
      <c r="H366" s="92"/>
      <c r="I366" s="92"/>
      <c r="N366" s="38"/>
      <c r="P366" s="56"/>
    </row>
    <row r="367" spans="3:16">
      <c r="C367" s="727">
        <v>43950</v>
      </c>
      <c r="D367" s="724">
        <v>413.30900000000003</v>
      </c>
      <c r="E367" s="725">
        <v>10.6908333333333</v>
      </c>
      <c r="F367" s="85"/>
      <c r="G367" s="106"/>
      <c r="H367" s="92"/>
      <c r="I367" s="92"/>
      <c r="N367" s="38"/>
      <c r="P367" s="56"/>
    </row>
    <row r="368" spans="3:16">
      <c r="C368" s="727">
        <v>43951</v>
      </c>
      <c r="D368" s="724">
        <v>485.84899999999999</v>
      </c>
      <c r="E368" s="725">
        <v>7.5008333333333299</v>
      </c>
      <c r="F368" s="85"/>
      <c r="G368" s="106"/>
      <c r="H368" s="92"/>
      <c r="I368" s="92"/>
      <c r="N368" s="38"/>
      <c r="P368" s="56"/>
    </row>
    <row r="369" spans="2:16">
      <c r="C369" s="727">
        <v>43952</v>
      </c>
      <c r="D369" s="724">
        <v>410.48099999999999</v>
      </c>
      <c r="E369" s="725">
        <v>4.6295833333333301</v>
      </c>
      <c r="F369" s="85"/>
      <c r="G369" s="106"/>
      <c r="H369" s="92"/>
      <c r="I369" s="92"/>
      <c r="N369" s="38"/>
      <c r="P369" s="56"/>
    </row>
    <row r="370" spans="2:16">
      <c r="C370" s="727">
        <v>43953</v>
      </c>
      <c r="D370" s="724">
        <v>395.60300000000001</v>
      </c>
      <c r="E370" s="725">
        <v>11.3054166666667</v>
      </c>
      <c r="F370" s="85"/>
      <c r="G370" s="106"/>
      <c r="H370" s="92"/>
      <c r="I370" s="92"/>
      <c r="N370" s="38"/>
      <c r="P370" s="56"/>
    </row>
    <row r="371" spans="2:16">
      <c r="C371" s="727">
        <v>43954</v>
      </c>
      <c r="D371" s="724">
        <v>373.45100000000002</v>
      </c>
      <c r="E371" s="725">
        <v>14.1525</v>
      </c>
      <c r="F371" s="85"/>
      <c r="G371" s="106"/>
      <c r="H371" s="92"/>
      <c r="I371" s="92"/>
      <c r="N371" s="38"/>
      <c r="P371" s="56"/>
    </row>
    <row r="372" spans="2:16">
      <c r="C372" s="727">
        <v>43955</v>
      </c>
      <c r="D372" s="724">
        <v>436.33699999999999</v>
      </c>
      <c r="E372" s="725">
        <v>16.1458333333333</v>
      </c>
      <c r="F372" s="85"/>
      <c r="G372" s="106"/>
      <c r="H372" s="92"/>
      <c r="I372" s="92"/>
      <c r="N372" s="38"/>
      <c r="P372" s="56"/>
    </row>
    <row r="373" spans="2:16">
      <c r="C373" s="727">
        <v>43956</v>
      </c>
      <c r="D373" s="724">
        <v>398.09899999999999</v>
      </c>
      <c r="E373" s="725">
        <v>18.235416666666701</v>
      </c>
      <c r="F373" s="85"/>
      <c r="G373" s="106"/>
      <c r="H373" s="92"/>
      <c r="I373" s="92"/>
      <c r="N373" s="38"/>
      <c r="P373" s="56"/>
    </row>
    <row r="374" spans="2:16">
      <c r="C374" s="727">
        <v>43957</v>
      </c>
      <c r="D374" s="724">
        <v>398.16399999999999</v>
      </c>
      <c r="E374" s="725">
        <v>22.391666666666701</v>
      </c>
      <c r="F374" s="85"/>
      <c r="G374" s="106"/>
      <c r="H374" s="92"/>
      <c r="I374" s="92"/>
      <c r="N374" s="38"/>
      <c r="P374" s="56"/>
    </row>
    <row r="375" spans="2:16">
      <c r="C375" s="727">
        <v>43958</v>
      </c>
      <c r="D375" s="724">
        <v>391.75400000000002</v>
      </c>
      <c r="E375" s="725">
        <v>20.936666666666699</v>
      </c>
      <c r="F375" s="85"/>
      <c r="G375" s="106"/>
      <c r="H375" s="92"/>
      <c r="I375" s="92"/>
      <c r="N375" s="38"/>
      <c r="P375" s="56"/>
    </row>
    <row r="376" spans="2:16">
      <c r="C376" s="727">
        <v>43959</v>
      </c>
      <c r="D376" s="724">
        <v>389.28399999999999</v>
      </c>
      <c r="E376" s="725">
        <v>20.0483333333333</v>
      </c>
      <c r="F376" s="85"/>
      <c r="G376" s="106"/>
      <c r="H376" s="92"/>
      <c r="I376" s="92"/>
      <c r="N376" s="38"/>
      <c r="P376" s="56"/>
    </row>
    <row r="377" spans="2:16">
      <c r="C377" s="727">
        <v>43960</v>
      </c>
      <c r="D377" s="724">
        <v>348.86599999999999</v>
      </c>
      <c r="E377" s="725">
        <v>18.709583333333299</v>
      </c>
      <c r="F377" s="85"/>
      <c r="G377" s="106"/>
      <c r="H377" s="92"/>
      <c r="I377" s="92"/>
      <c r="N377" s="38"/>
      <c r="P377" s="56"/>
    </row>
    <row r="378" spans="2:16">
      <c r="C378" s="727">
        <v>43961</v>
      </c>
      <c r="D378" s="724">
        <v>332.947</v>
      </c>
      <c r="E378" s="725">
        <v>12.7054166666667</v>
      </c>
      <c r="F378" s="85"/>
      <c r="G378" s="106"/>
      <c r="H378" s="92"/>
      <c r="I378" s="92"/>
      <c r="N378" s="38"/>
      <c r="P378" s="56"/>
    </row>
    <row r="379" spans="2:16">
      <c r="C379" s="727">
        <v>43962</v>
      </c>
      <c r="D379" s="724">
        <v>386.82100000000003</v>
      </c>
      <c r="E379" s="725">
        <v>15.3225</v>
      </c>
      <c r="F379" s="85"/>
      <c r="G379" s="106"/>
      <c r="H379" s="92"/>
      <c r="I379" s="92"/>
      <c r="N379" s="38"/>
      <c r="P379" s="56"/>
    </row>
    <row r="380" spans="2:16">
      <c r="B380" s="99" t="s">
        <v>41</v>
      </c>
      <c r="C380" s="727">
        <v>43963</v>
      </c>
      <c r="D380" s="724">
        <v>399.46</v>
      </c>
      <c r="E380" s="725">
        <v>24.2433333333333</v>
      </c>
      <c r="F380" s="85"/>
      <c r="G380" s="106"/>
      <c r="H380" s="92"/>
      <c r="I380" s="92"/>
      <c r="N380" s="38"/>
      <c r="P380" s="56"/>
    </row>
    <row r="381" spans="2:16">
      <c r="C381" s="727">
        <v>43964</v>
      </c>
      <c r="D381" s="724">
        <v>408.13600000000002</v>
      </c>
      <c r="E381" s="725">
        <v>25.295000000000002</v>
      </c>
      <c r="F381" s="85"/>
      <c r="G381" s="106"/>
      <c r="H381" s="92"/>
      <c r="I381" s="92"/>
      <c r="N381" s="38"/>
      <c r="P381" s="56"/>
    </row>
    <row r="382" spans="2:16">
      <c r="C382" s="727">
        <v>43965</v>
      </c>
      <c r="D382" s="724">
        <v>418.22199999999998</v>
      </c>
      <c r="E382" s="725">
        <v>24.472916666666698</v>
      </c>
      <c r="F382" s="85"/>
      <c r="G382" s="106"/>
      <c r="H382" s="92"/>
      <c r="I382" s="92"/>
      <c r="N382" s="38"/>
      <c r="P382" s="56"/>
    </row>
    <row r="383" spans="2:16">
      <c r="C383" s="727">
        <v>43966</v>
      </c>
      <c r="D383" s="724">
        <v>417.315</v>
      </c>
      <c r="E383" s="725">
        <v>20.137499999999999</v>
      </c>
      <c r="F383" s="85"/>
      <c r="G383" s="106"/>
      <c r="H383" s="92"/>
      <c r="I383" s="92"/>
      <c r="N383" s="38"/>
      <c r="P383" s="56"/>
    </row>
    <row r="384" spans="2:16">
      <c r="C384" s="727">
        <v>43967</v>
      </c>
      <c r="D384" s="724">
        <v>369.11099999999999</v>
      </c>
      <c r="E384" s="725">
        <v>16.1933333333333</v>
      </c>
      <c r="F384" s="85"/>
      <c r="G384" s="106"/>
      <c r="H384" s="92"/>
      <c r="I384" s="92"/>
      <c r="N384" s="38"/>
      <c r="P384" s="56"/>
    </row>
    <row r="385" spans="3:16">
      <c r="C385" s="727">
        <v>43968</v>
      </c>
      <c r="D385" s="724">
        <v>345.57499999999999</v>
      </c>
      <c r="E385" s="725">
        <v>15.6208333333333</v>
      </c>
      <c r="F385" s="85"/>
      <c r="G385" s="106"/>
      <c r="H385" s="92"/>
      <c r="I385" s="92"/>
      <c r="N385" s="38"/>
      <c r="P385" s="56"/>
    </row>
    <row r="386" spans="3:16">
      <c r="C386" s="727">
        <v>43969</v>
      </c>
      <c r="D386" s="724">
        <v>419.00799999999998</v>
      </c>
      <c r="E386" s="725">
        <v>26.124583333333302</v>
      </c>
      <c r="F386" s="85"/>
      <c r="G386" s="106"/>
      <c r="H386" s="92"/>
      <c r="I386" s="92"/>
      <c r="N386" s="38"/>
      <c r="P386" s="56"/>
    </row>
    <row r="387" spans="3:16">
      <c r="C387" s="727">
        <v>43970</v>
      </c>
      <c r="D387" s="724">
        <v>418.95600000000002</v>
      </c>
      <c r="E387" s="725">
        <v>26.06</v>
      </c>
      <c r="F387" s="85"/>
      <c r="G387" s="106"/>
      <c r="H387" s="92"/>
      <c r="I387" s="92"/>
      <c r="N387" s="38"/>
      <c r="P387" s="56"/>
    </row>
    <row r="388" spans="3:16">
      <c r="C388" s="727">
        <v>43971</v>
      </c>
      <c r="D388" s="724">
        <v>420.21899999999999</v>
      </c>
      <c r="E388" s="725">
        <v>26.827083333333299</v>
      </c>
      <c r="F388" s="85"/>
      <c r="G388" s="106"/>
      <c r="H388" s="92"/>
      <c r="I388" s="92"/>
      <c r="N388" s="38"/>
      <c r="P388" s="56"/>
    </row>
    <row r="389" spans="3:16">
      <c r="C389" s="727">
        <v>43972</v>
      </c>
      <c r="D389" s="724">
        <v>433.56700000000001</v>
      </c>
      <c r="E389" s="725">
        <v>28.118749999999999</v>
      </c>
      <c r="F389" s="85"/>
      <c r="G389" s="106"/>
      <c r="H389" s="92"/>
      <c r="I389" s="92"/>
      <c r="N389" s="38"/>
      <c r="P389" s="56"/>
    </row>
    <row r="390" spans="3:16">
      <c r="C390" s="727">
        <v>43973</v>
      </c>
      <c r="D390" s="724">
        <v>439.81299999999999</v>
      </c>
      <c r="E390" s="725">
        <v>29.442916666666701</v>
      </c>
      <c r="F390" s="85"/>
      <c r="G390" s="106"/>
      <c r="H390" s="92"/>
      <c r="I390" s="92"/>
      <c r="N390" s="38"/>
      <c r="P390" s="56"/>
    </row>
    <row r="391" spans="3:16">
      <c r="C391" s="727">
        <v>43974</v>
      </c>
      <c r="D391" s="724">
        <v>389.61799999999999</v>
      </c>
      <c r="E391" s="725">
        <v>17.47625</v>
      </c>
      <c r="F391" s="85"/>
      <c r="G391" s="106"/>
      <c r="H391" s="92"/>
      <c r="I391" s="92"/>
      <c r="N391" s="38"/>
      <c r="P391" s="56"/>
    </row>
    <row r="392" spans="3:16">
      <c r="C392" s="727">
        <v>43975</v>
      </c>
      <c r="D392" s="724">
        <v>393.74799999999999</v>
      </c>
      <c r="E392" s="725">
        <v>11.4925</v>
      </c>
      <c r="F392" s="85"/>
      <c r="G392" s="106"/>
      <c r="H392" s="92"/>
      <c r="I392" s="92"/>
      <c r="N392" s="38"/>
      <c r="P392" s="56"/>
    </row>
    <row r="393" spans="3:16">
      <c r="C393" s="727">
        <v>43976</v>
      </c>
      <c r="D393" s="724">
        <v>413.95499999999998</v>
      </c>
      <c r="E393" s="725">
        <v>23.786249999999999</v>
      </c>
      <c r="F393" s="85"/>
      <c r="G393" s="106"/>
      <c r="H393" s="92"/>
      <c r="I393" s="92"/>
      <c r="N393" s="38"/>
      <c r="P393" s="56"/>
    </row>
    <row r="394" spans="3:16">
      <c r="C394" s="727">
        <v>43977</v>
      </c>
      <c r="D394" s="724">
        <v>446.73200000000003</v>
      </c>
      <c r="E394" s="725">
        <v>22.2075</v>
      </c>
      <c r="F394" s="85"/>
      <c r="G394" s="106"/>
      <c r="H394" s="92"/>
      <c r="I394" s="92"/>
      <c r="N394" s="38"/>
      <c r="P394" s="56"/>
    </row>
    <row r="395" spans="3:16">
      <c r="C395" s="727">
        <v>43978</v>
      </c>
      <c r="D395" s="724">
        <v>438.09399999999999</v>
      </c>
      <c r="E395" s="725">
        <v>25.048749999999998</v>
      </c>
      <c r="F395" s="85"/>
      <c r="G395" s="106"/>
      <c r="H395" s="92"/>
      <c r="I395" s="92"/>
      <c r="N395" s="38"/>
      <c r="P395" s="56"/>
    </row>
    <row r="396" spans="3:16">
      <c r="C396" s="727">
        <v>43979</v>
      </c>
      <c r="D396" s="724">
        <v>432.87900000000002</v>
      </c>
      <c r="E396" s="725">
        <v>29.285416666666698</v>
      </c>
      <c r="F396" s="85"/>
      <c r="G396" s="106"/>
      <c r="H396" s="92"/>
      <c r="I396" s="92"/>
      <c r="N396" s="38"/>
      <c r="P396" s="56"/>
    </row>
    <row r="397" spans="3:16">
      <c r="C397" s="727">
        <v>43980</v>
      </c>
      <c r="D397" s="724">
        <v>457.54300000000001</v>
      </c>
      <c r="E397" s="725">
        <v>33.077500000000001</v>
      </c>
      <c r="F397" s="85"/>
      <c r="G397" s="106"/>
      <c r="H397" s="92"/>
      <c r="I397" s="92"/>
      <c r="N397" s="38"/>
      <c r="P397" s="56"/>
    </row>
    <row r="398" spans="3:16">
      <c r="C398" s="727">
        <v>43981</v>
      </c>
      <c r="D398" s="724">
        <v>398.15499999999997</v>
      </c>
      <c r="E398" s="725">
        <v>29.7129166666667</v>
      </c>
      <c r="F398" s="85"/>
      <c r="G398" s="106"/>
      <c r="H398" s="92"/>
      <c r="I398" s="92"/>
      <c r="N398" s="38"/>
      <c r="P398" s="56"/>
    </row>
    <row r="399" spans="3:16">
      <c r="C399" s="727">
        <v>43982</v>
      </c>
      <c r="D399" s="724">
        <v>366.55</v>
      </c>
      <c r="E399" s="725">
        <v>29.695833333333301</v>
      </c>
      <c r="F399" s="85"/>
      <c r="G399" s="106"/>
      <c r="H399" s="92"/>
      <c r="I399" s="92"/>
      <c r="N399" s="38"/>
      <c r="P399" s="56"/>
    </row>
    <row r="400" spans="3:16">
      <c r="C400" s="727">
        <v>43983</v>
      </c>
      <c r="D400" s="724">
        <v>451.142</v>
      </c>
      <c r="E400" s="725">
        <v>34.225833333333298</v>
      </c>
      <c r="F400" s="85"/>
      <c r="G400" s="106"/>
      <c r="H400" s="92"/>
      <c r="I400" s="92"/>
      <c r="N400" s="38"/>
      <c r="P400" s="56"/>
    </row>
    <row r="401" spans="2:16">
      <c r="C401" s="727">
        <v>43984</v>
      </c>
      <c r="D401" s="724">
        <v>454.86099999999999</v>
      </c>
      <c r="E401" s="725">
        <v>34.8645833333333</v>
      </c>
      <c r="F401" s="85"/>
      <c r="G401" s="106"/>
      <c r="H401" s="92"/>
      <c r="I401" s="92"/>
      <c r="N401" s="38"/>
      <c r="P401" s="56"/>
    </row>
    <row r="402" spans="2:16">
      <c r="C402" s="727">
        <v>43985</v>
      </c>
      <c r="D402" s="724">
        <v>444.53399999999999</v>
      </c>
      <c r="E402" s="725">
        <v>32.674999999999997</v>
      </c>
      <c r="F402" s="85"/>
      <c r="G402" s="106"/>
      <c r="H402" s="92"/>
      <c r="I402" s="92"/>
      <c r="N402" s="38"/>
      <c r="P402" s="56"/>
    </row>
    <row r="403" spans="2:16">
      <c r="C403" s="727">
        <v>43986</v>
      </c>
      <c r="D403" s="724">
        <v>417.65100000000001</v>
      </c>
      <c r="E403" s="725">
        <v>24.123333333333299</v>
      </c>
      <c r="F403" s="85"/>
      <c r="G403" s="106"/>
      <c r="H403" s="92"/>
      <c r="I403" s="92"/>
      <c r="N403" s="38"/>
      <c r="P403" s="56"/>
    </row>
    <row r="404" spans="2:16">
      <c r="C404" s="727">
        <v>43987</v>
      </c>
      <c r="D404" s="724">
        <v>418.38600000000002</v>
      </c>
      <c r="E404" s="725">
        <v>27.701250000000002</v>
      </c>
      <c r="F404" s="85"/>
      <c r="G404" s="106"/>
      <c r="H404" s="92"/>
      <c r="I404" s="92"/>
      <c r="N404" s="38"/>
      <c r="P404" s="56"/>
    </row>
    <row r="405" spans="2:16">
      <c r="C405" s="727">
        <v>43988</v>
      </c>
      <c r="D405" s="724">
        <v>369.24700000000001</v>
      </c>
      <c r="E405" s="725">
        <v>28.516666666666701</v>
      </c>
      <c r="F405" s="85"/>
      <c r="G405" s="106"/>
      <c r="H405" s="92"/>
      <c r="I405" s="92"/>
      <c r="N405" s="38"/>
      <c r="P405" s="56"/>
    </row>
    <row r="406" spans="2:16">
      <c r="C406" s="727">
        <v>43989</v>
      </c>
      <c r="D406" s="724">
        <v>386.36799999999999</v>
      </c>
      <c r="E406" s="725">
        <v>19.595833333333299</v>
      </c>
      <c r="F406" s="85"/>
      <c r="G406" s="106"/>
      <c r="H406" s="92"/>
      <c r="I406" s="92"/>
      <c r="N406" s="38"/>
      <c r="P406" s="56"/>
    </row>
    <row r="407" spans="2:16">
      <c r="C407" s="727">
        <v>43990</v>
      </c>
      <c r="D407" s="724">
        <v>406.87700000000001</v>
      </c>
      <c r="E407" s="725">
        <v>27.004166666666698</v>
      </c>
      <c r="F407" s="85"/>
      <c r="G407" s="106"/>
      <c r="H407" s="92"/>
      <c r="I407" s="92"/>
      <c r="N407" s="38"/>
      <c r="P407" s="56"/>
    </row>
    <row r="408" spans="2:16">
      <c r="C408" s="727">
        <v>43991</v>
      </c>
      <c r="D408" s="724">
        <v>422.70699999999999</v>
      </c>
      <c r="E408" s="725">
        <v>29.072500000000002</v>
      </c>
      <c r="F408" s="85"/>
      <c r="G408" s="106"/>
      <c r="H408" s="92"/>
      <c r="I408" s="92"/>
      <c r="N408" s="38"/>
      <c r="P408" s="56"/>
    </row>
    <row r="409" spans="2:16">
      <c r="C409" s="727">
        <v>43992</v>
      </c>
      <c r="D409" s="724">
        <v>429.55900000000003</v>
      </c>
      <c r="E409" s="725">
        <v>30.72</v>
      </c>
      <c r="F409" s="85"/>
      <c r="G409" s="106"/>
      <c r="H409" s="92"/>
      <c r="I409" s="92"/>
      <c r="N409" s="38"/>
      <c r="P409" s="56"/>
    </row>
    <row r="410" spans="2:16">
      <c r="C410" s="727">
        <v>43993</v>
      </c>
      <c r="D410" s="724">
        <v>411.39100000000002</v>
      </c>
      <c r="E410" s="725">
        <v>23.7129166666667</v>
      </c>
      <c r="F410" s="85"/>
      <c r="G410" s="106"/>
      <c r="H410" s="92"/>
      <c r="I410" s="92"/>
      <c r="N410" s="38"/>
      <c r="P410" s="56"/>
    </row>
    <row r="411" spans="2:16">
      <c r="B411" s="99" t="s">
        <v>43</v>
      </c>
      <c r="C411" s="727">
        <v>43994</v>
      </c>
      <c r="D411" s="724">
        <v>410.50400000000002</v>
      </c>
      <c r="E411" s="725">
        <v>20.292083333333299</v>
      </c>
      <c r="F411" s="85"/>
      <c r="G411" s="106"/>
      <c r="H411" s="92"/>
      <c r="I411" s="92"/>
      <c r="N411" s="38"/>
      <c r="P411" s="56"/>
    </row>
    <row r="412" spans="2:16">
      <c r="C412" s="727">
        <v>43995</v>
      </c>
      <c r="D412" s="724">
        <v>373.29500000000002</v>
      </c>
      <c r="E412" s="725">
        <v>21.197500000000002</v>
      </c>
      <c r="F412" s="85"/>
      <c r="G412" s="106"/>
      <c r="H412" s="92"/>
      <c r="I412" s="92"/>
      <c r="N412" s="38"/>
      <c r="P412" s="56"/>
    </row>
    <row r="413" spans="2:16">
      <c r="C413" s="727">
        <v>43996</v>
      </c>
      <c r="D413" s="724">
        <v>357.33300000000003</v>
      </c>
      <c r="E413" s="725">
        <v>26.6145833333333</v>
      </c>
      <c r="F413" s="85"/>
      <c r="G413" s="106"/>
      <c r="H413" s="92"/>
      <c r="I413" s="92"/>
      <c r="N413" s="38"/>
      <c r="P413" s="56"/>
    </row>
    <row r="414" spans="2:16">
      <c r="C414" s="727">
        <v>43997</v>
      </c>
      <c r="D414" s="724">
        <v>427.98700000000002</v>
      </c>
      <c r="E414" s="725">
        <v>31.761666666666699</v>
      </c>
      <c r="F414" s="85"/>
      <c r="G414" s="106"/>
      <c r="H414" s="92"/>
      <c r="I414" s="92"/>
      <c r="N414" s="38"/>
      <c r="P414" s="56"/>
    </row>
    <row r="415" spans="2:16">
      <c r="C415" s="727">
        <v>43998</v>
      </c>
      <c r="D415" s="724">
        <v>416.62799999999999</v>
      </c>
      <c r="E415" s="725">
        <v>31.070833333333301</v>
      </c>
      <c r="F415" s="85"/>
      <c r="G415" s="106"/>
      <c r="H415" s="92"/>
      <c r="I415" s="92"/>
      <c r="N415" s="38"/>
      <c r="P415" s="56"/>
    </row>
    <row r="416" spans="2:16">
      <c r="C416" s="727">
        <v>43999</v>
      </c>
      <c r="D416" s="724">
        <v>435.26799999999997</v>
      </c>
      <c r="E416" s="725">
        <v>34.2633333333333</v>
      </c>
      <c r="F416" s="85"/>
      <c r="G416" s="106"/>
      <c r="H416" s="92"/>
      <c r="I416" s="92"/>
      <c r="N416" s="38"/>
      <c r="P416" s="56"/>
    </row>
    <row r="417" spans="3:16">
      <c r="C417" s="727">
        <v>44000</v>
      </c>
      <c r="D417" s="724">
        <v>450.33300000000003</v>
      </c>
      <c r="E417" s="725">
        <v>35.339166666666699</v>
      </c>
      <c r="F417" s="85"/>
      <c r="G417" s="106"/>
      <c r="H417" s="92"/>
      <c r="I417" s="92"/>
      <c r="N417" s="38"/>
      <c r="P417" s="56"/>
    </row>
    <row r="418" spans="3:16">
      <c r="C418" s="727">
        <v>44001</v>
      </c>
      <c r="D418" s="724">
        <v>438.81</v>
      </c>
      <c r="E418" s="725">
        <v>33.596249999999998</v>
      </c>
      <c r="F418" s="85"/>
      <c r="G418" s="106"/>
      <c r="H418" s="92"/>
      <c r="I418" s="92"/>
      <c r="N418" s="38"/>
      <c r="P418" s="56"/>
    </row>
    <row r="419" spans="3:16">
      <c r="C419" s="727">
        <v>44002</v>
      </c>
      <c r="D419" s="724">
        <v>393.34</v>
      </c>
      <c r="E419" s="725">
        <v>31.805</v>
      </c>
      <c r="F419" s="85"/>
      <c r="G419" s="106"/>
      <c r="H419" s="92"/>
      <c r="I419" s="92"/>
      <c r="N419" s="38"/>
      <c r="P419" s="56"/>
    </row>
    <row r="420" spans="3:16">
      <c r="C420" s="727">
        <v>44003</v>
      </c>
      <c r="D420" s="724">
        <v>380.541</v>
      </c>
      <c r="E420" s="725">
        <v>25.914166666666699</v>
      </c>
      <c r="F420" s="85"/>
      <c r="G420" s="106"/>
      <c r="H420" s="92"/>
      <c r="I420" s="92"/>
      <c r="N420" s="38"/>
      <c r="P420" s="56"/>
    </row>
    <row r="421" spans="3:16">
      <c r="C421" s="727">
        <v>44004</v>
      </c>
      <c r="D421" s="724">
        <v>534.07500000000005</v>
      </c>
      <c r="E421" s="725">
        <v>30.352499999999999</v>
      </c>
      <c r="F421" s="85"/>
      <c r="G421" s="106"/>
      <c r="H421" s="92"/>
      <c r="I421" s="92"/>
      <c r="N421" s="38"/>
      <c r="P421" s="56"/>
    </row>
    <row r="422" spans="3:16">
      <c r="C422" s="727">
        <v>44005</v>
      </c>
      <c r="D422" s="724">
        <v>562.26400000000001</v>
      </c>
      <c r="E422" s="725">
        <v>34.5445833333333</v>
      </c>
      <c r="F422" s="85"/>
      <c r="G422" s="106"/>
      <c r="H422" s="92"/>
      <c r="I422" s="92"/>
      <c r="N422" s="38"/>
      <c r="P422" s="56"/>
    </row>
    <row r="423" spans="3:16">
      <c r="C423" s="727">
        <v>44006</v>
      </c>
      <c r="D423" s="724">
        <v>544.48500000000001</v>
      </c>
      <c r="E423" s="725">
        <v>37.405000000000001</v>
      </c>
      <c r="F423" s="85"/>
      <c r="G423" s="106"/>
      <c r="H423" s="92"/>
      <c r="I423" s="92"/>
      <c r="N423" s="38"/>
      <c r="P423" s="56"/>
    </row>
    <row r="424" spans="3:16">
      <c r="C424" s="727">
        <v>44007</v>
      </c>
      <c r="D424" s="724">
        <v>587.38099999999997</v>
      </c>
      <c r="E424" s="725">
        <v>39.4345833333333</v>
      </c>
      <c r="F424" s="85"/>
      <c r="G424" s="106"/>
      <c r="H424" s="92"/>
      <c r="I424" s="92"/>
      <c r="N424" s="38"/>
      <c r="P424" s="56"/>
    </row>
    <row r="425" spans="3:16">
      <c r="C425" s="727">
        <v>44008</v>
      </c>
      <c r="D425" s="724">
        <v>564.50599999999997</v>
      </c>
      <c r="E425" s="725">
        <v>37.764166666666704</v>
      </c>
      <c r="F425" s="85"/>
      <c r="G425" s="106"/>
      <c r="H425" s="92"/>
      <c r="I425" s="92"/>
      <c r="N425" s="38"/>
      <c r="P425" s="56"/>
    </row>
    <row r="426" spans="3:16">
      <c r="C426" s="727">
        <v>44009</v>
      </c>
      <c r="D426" s="724">
        <v>497.36099999999999</v>
      </c>
      <c r="E426" s="725">
        <v>30.457916666666701</v>
      </c>
      <c r="F426" s="85"/>
      <c r="G426" s="106"/>
      <c r="H426" s="92"/>
      <c r="I426" s="92"/>
      <c r="N426" s="38"/>
      <c r="P426" s="56"/>
    </row>
    <row r="427" spans="3:16">
      <c r="C427" s="727">
        <v>44010</v>
      </c>
      <c r="D427" s="724">
        <v>491.71800000000002</v>
      </c>
      <c r="E427" s="725">
        <v>29.534583333333298</v>
      </c>
      <c r="F427" s="85"/>
      <c r="G427" s="106"/>
      <c r="H427" s="92"/>
      <c r="I427" s="92"/>
      <c r="N427" s="38"/>
      <c r="P427" s="56"/>
    </row>
    <row r="428" spans="3:16">
      <c r="C428" s="727">
        <v>44011</v>
      </c>
      <c r="D428" s="724">
        <v>518.81600000000003</v>
      </c>
      <c r="E428" s="725">
        <v>37.397500000000001</v>
      </c>
      <c r="F428" s="85"/>
      <c r="G428" s="106"/>
      <c r="H428" s="92"/>
      <c r="I428" s="92"/>
      <c r="N428" s="38"/>
      <c r="P428" s="56"/>
    </row>
    <row r="429" spans="3:16">
      <c r="C429" s="727">
        <v>44012</v>
      </c>
      <c r="D429" s="724">
        <v>543.875</v>
      </c>
      <c r="E429" s="725">
        <v>37.575000000000003</v>
      </c>
      <c r="F429" s="85"/>
      <c r="G429" s="106"/>
      <c r="H429" s="92"/>
      <c r="I429" s="92"/>
      <c r="N429" s="38"/>
      <c r="P429" s="56"/>
    </row>
    <row r="430" spans="3:16">
      <c r="C430" s="727">
        <v>44013</v>
      </c>
      <c r="D430" s="724">
        <v>519.86199999999997</v>
      </c>
      <c r="E430" s="725">
        <v>37.454166666666701</v>
      </c>
      <c r="F430" s="85"/>
      <c r="G430" s="106"/>
      <c r="H430" s="92"/>
      <c r="I430" s="92"/>
      <c r="N430" s="38"/>
      <c r="P430" s="56"/>
    </row>
    <row r="431" spans="3:16">
      <c r="C431" s="727">
        <v>44014</v>
      </c>
      <c r="D431" s="724">
        <v>504.94299999999998</v>
      </c>
      <c r="E431" s="725">
        <v>34.512916666666698</v>
      </c>
      <c r="F431" s="85"/>
      <c r="G431" s="106"/>
      <c r="H431" s="92"/>
      <c r="I431" s="92"/>
      <c r="N431" s="38"/>
      <c r="P431" s="56"/>
    </row>
    <row r="432" spans="3:16">
      <c r="C432" s="727">
        <v>44015</v>
      </c>
      <c r="D432" s="724">
        <v>499.34</v>
      </c>
      <c r="E432" s="725">
        <v>34.914999999999999</v>
      </c>
      <c r="F432" s="85"/>
      <c r="G432" s="106"/>
      <c r="H432" s="92"/>
      <c r="I432" s="92"/>
      <c r="N432" s="38"/>
      <c r="P432" s="56"/>
    </row>
    <row r="433" spans="2:16">
      <c r="C433" s="727">
        <v>44016</v>
      </c>
      <c r="D433" s="724">
        <v>433.57499999999999</v>
      </c>
      <c r="E433" s="725">
        <v>28.6770833333333</v>
      </c>
      <c r="F433" s="85"/>
      <c r="G433" s="106"/>
      <c r="H433" s="92"/>
      <c r="I433" s="92"/>
      <c r="N433" s="38"/>
      <c r="P433" s="56"/>
    </row>
    <row r="434" spans="2:16">
      <c r="C434" s="727">
        <v>44017</v>
      </c>
      <c r="D434" s="724">
        <v>415.27600000000001</v>
      </c>
      <c r="E434" s="725">
        <v>25.859166666666699</v>
      </c>
      <c r="F434" s="85"/>
      <c r="G434" s="106"/>
      <c r="H434" s="92"/>
      <c r="I434" s="92"/>
      <c r="N434" s="38"/>
      <c r="P434" s="56"/>
    </row>
    <row r="435" spans="2:16">
      <c r="C435" s="727">
        <v>44018</v>
      </c>
      <c r="D435" s="724">
        <v>510.47500000000002</v>
      </c>
      <c r="E435" s="725">
        <v>28.393750000000001</v>
      </c>
      <c r="F435" s="85"/>
      <c r="G435" s="106"/>
      <c r="H435" s="92"/>
      <c r="I435" s="92"/>
      <c r="N435" s="38"/>
      <c r="P435" s="56"/>
    </row>
    <row r="436" spans="2:16">
      <c r="C436" s="727">
        <v>44019</v>
      </c>
      <c r="D436" s="724">
        <v>527.60599999999999</v>
      </c>
      <c r="E436" s="725">
        <v>35.198749999999997</v>
      </c>
      <c r="F436" s="85"/>
      <c r="G436" s="106"/>
      <c r="H436" s="92"/>
      <c r="I436" s="92"/>
      <c r="N436" s="38"/>
      <c r="P436" s="56"/>
    </row>
    <row r="437" spans="2:16">
      <c r="C437" s="727">
        <v>44020</v>
      </c>
      <c r="D437" s="724">
        <v>525.82299999999998</v>
      </c>
      <c r="E437" s="725">
        <v>37.788333333333298</v>
      </c>
      <c r="F437" s="85"/>
      <c r="G437" s="106"/>
      <c r="H437" s="92"/>
      <c r="I437" s="92"/>
      <c r="N437" s="38"/>
      <c r="P437" s="56"/>
    </row>
    <row r="438" spans="2:16">
      <c r="C438" s="727">
        <v>44021</v>
      </c>
      <c r="D438" s="724">
        <v>541.14200000000005</v>
      </c>
      <c r="E438" s="725">
        <v>39.945</v>
      </c>
      <c r="F438" s="85"/>
      <c r="G438" s="106"/>
      <c r="H438" s="92"/>
      <c r="I438" s="92"/>
      <c r="N438" s="38"/>
      <c r="P438" s="56"/>
    </row>
    <row r="439" spans="2:16">
      <c r="C439" s="727">
        <v>44022</v>
      </c>
      <c r="D439" s="724">
        <v>534.22400000000005</v>
      </c>
      <c r="E439" s="725">
        <v>37.947083333333303</v>
      </c>
      <c r="F439" s="85"/>
      <c r="G439" s="106"/>
      <c r="H439" s="92"/>
      <c r="I439" s="92"/>
      <c r="N439" s="38"/>
      <c r="P439" s="56"/>
    </row>
    <row r="440" spans="2:16">
      <c r="C440" s="727">
        <v>44023</v>
      </c>
      <c r="D440" s="724">
        <v>462.18099999999998</v>
      </c>
      <c r="E440" s="725">
        <v>29.106666666666701</v>
      </c>
      <c r="F440" s="85"/>
      <c r="G440" s="106"/>
      <c r="H440" s="92"/>
      <c r="I440" s="92"/>
      <c r="N440" s="38"/>
      <c r="P440" s="56"/>
    </row>
    <row r="441" spans="2:16">
      <c r="B441" s="99" t="s">
        <v>43</v>
      </c>
      <c r="C441" s="727">
        <v>44024</v>
      </c>
      <c r="D441" s="724">
        <v>433.17500000000001</v>
      </c>
      <c r="E441" s="725">
        <v>28.798749999999998</v>
      </c>
      <c r="F441" s="85"/>
      <c r="G441" s="106"/>
      <c r="H441" s="92"/>
      <c r="I441" s="92"/>
      <c r="N441" s="38"/>
      <c r="P441" s="56"/>
    </row>
    <row r="442" spans="2:16">
      <c r="C442" s="727">
        <v>44025</v>
      </c>
      <c r="D442" s="724">
        <v>512.01300000000003</v>
      </c>
      <c r="E442" s="725">
        <v>33.956666666666699</v>
      </c>
      <c r="F442" s="85"/>
      <c r="G442" s="106"/>
      <c r="H442" s="92"/>
      <c r="I442" s="92"/>
      <c r="N442" s="38"/>
      <c r="P442" s="56"/>
    </row>
    <row r="443" spans="2:16">
      <c r="C443" s="727">
        <v>44026</v>
      </c>
      <c r="D443" s="724">
        <v>514.69100000000003</v>
      </c>
      <c r="E443" s="725">
        <v>33.622500000000002</v>
      </c>
      <c r="F443" s="85"/>
      <c r="G443" s="106"/>
      <c r="H443" s="92"/>
      <c r="I443" s="92"/>
      <c r="N443" s="38"/>
      <c r="P443" s="56"/>
    </row>
    <row r="444" spans="2:16">
      <c r="C444" s="727">
        <v>44027</v>
      </c>
      <c r="D444" s="724">
        <v>506.68400000000003</v>
      </c>
      <c r="E444" s="725">
        <v>31.05875</v>
      </c>
      <c r="F444" s="85"/>
      <c r="G444" s="106"/>
      <c r="H444" s="92"/>
      <c r="I444" s="92"/>
      <c r="N444" s="38"/>
      <c r="P444" s="56"/>
    </row>
    <row r="445" spans="2:16">
      <c r="C445" s="727">
        <v>44028</v>
      </c>
      <c r="D445" s="724">
        <v>521.54399999999998</v>
      </c>
      <c r="E445" s="725">
        <v>34.892499999999998</v>
      </c>
      <c r="F445" s="85"/>
      <c r="G445" s="106"/>
      <c r="H445" s="92"/>
      <c r="I445" s="92"/>
      <c r="N445" s="38"/>
      <c r="P445" s="56"/>
    </row>
    <row r="446" spans="2:16">
      <c r="C446" s="727">
        <v>44029</v>
      </c>
      <c r="D446" s="724">
        <v>502.05</v>
      </c>
      <c r="E446" s="725">
        <v>32.172916666666701</v>
      </c>
      <c r="F446" s="85"/>
      <c r="G446" s="106"/>
      <c r="H446" s="92"/>
      <c r="I446" s="92"/>
      <c r="N446" s="38"/>
      <c r="P446" s="56"/>
    </row>
    <row r="447" spans="2:16">
      <c r="C447" s="727">
        <v>44030</v>
      </c>
      <c r="D447" s="724">
        <v>458.69400000000002</v>
      </c>
      <c r="E447" s="725">
        <v>30.831666666666699</v>
      </c>
      <c r="F447" s="85"/>
      <c r="G447" s="106"/>
      <c r="H447" s="92"/>
      <c r="I447" s="92"/>
      <c r="N447" s="38"/>
      <c r="P447" s="56"/>
    </row>
    <row r="448" spans="2:16">
      <c r="C448" s="727">
        <v>44031</v>
      </c>
      <c r="D448" s="724">
        <v>426.80700000000002</v>
      </c>
      <c r="E448" s="725">
        <v>30.4545833333333</v>
      </c>
      <c r="F448" s="85"/>
      <c r="G448" s="106"/>
      <c r="H448" s="92"/>
      <c r="I448" s="92"/>
      <c r="N448" s="38"/>
      <c r="P448" s="56"/>
    </row>
    <row r="449" spans="3:16">
      <c r="C449" s="727">
        <v>44032</v>
      </c>
      <c r="D449" s="724">
        <v>515.702</v>
      </c>
      <c r="E449" s="725">
        <v>35.550833333333301</v>
      </c>
      <c r="F449" s="85"/>
      <c r="G449" s="106"/>
      <c r="H449" s="92"/>
      <c r="I449" s="92"/>
      <c r="N449" s="38"/>
      <c r="P449" s="56"/>
    </row>
    <row r="450" spans="3:16">
      <c r="C450" s="727">
        <v>44033</v>
      </c>
      <c r="D450" s="724">
        <v>531.77800000000002</v>
      </c>
      <c r="E450" s="725">
        <v>36.070416666666702</v>
      </c>
      <c r="F450" s="85"/>
      <c r="G450" s="106"/>
      <c r="H450" s="92"/>
      <c r="I450" s="92"/>
      <c r="N450" s="38"/>
      <c r="P450" s="56"/>
    </row>
    <row r="451" spans="3:16">
      <c r="C451" s="727">
        <v>44034</v>
      </c>
      <c r="D451" s="724">
        <v>539.37900000000002</v>
      </c>
      <c r="E451" s="725">
        <v>40.842916666666703</v>
      </c>
      <c r="F451" s="85"/>
      <c r="G451" s="106"/>
      <c r="H451" s="92"/>
      <c r="I451" s="92"/>
      <c r="N451" s="38"/>
      <c r="P451" s="56"/>
    </row>
    <row r="452" spans="3:16">
      <c r="C452" s="727">
        <v>44035</v>
      </c>
      <c r="D452" s="724">
        <v>545.53700000000003</v>
      </c>
      <c r="E452" s="725">
        <v>42.036666666666697</v>
      </c>
      <c r="F452" s="85"/>
      <c r="G452" s="106"/>
      <c r="H452" s="92"/>
      <c r="I452" s="92"/>
      <c r="N452" s="38"/>
      <c r="P452" s="56"/>
    </row>
    <row r="453" spans="3:16">
      <c r="C453" s="727">
        <v>44036</v>
      </c>
      <c r="D453" s="724">
        <v>538.10400000000004</v>
      </c>
      <c r="E453" s="725">
        <v>36.097916666666698</v>
      </c>
      <c r="F453" s="85"/>
      <c r="G453" s="106"/>
      <c r="H453" s="92"/>
      <c r="I453" s="92"/>
      <c r="N453" s="38"/>
      <c r="P453" s="56"/>
    </row>
    <row r="454" spans="3:16">
      <c r="C454" s="727">
        <v>44037</v>
      </c>
      <c r="D454" s="724">
        <v>458.10399999999998</v>
      </c>
      <c r="E454" s="725">
        <v>33.321666666666701</v>
      </c>
      <c r="F454" s="85"/>
      <c r="G454" s="106"/>
      <c r="H454" s="92"/>
      <c r="I454" s="92"/>
      <c r="N454" s="38"/>
      <c r="P454" s="56"/>
    </row>
    <row r="455" spans="3:16">
      <c r="C455" s="727">
        <v>44038</v>
      </c>
      <c r="D455" s="724">
        <v>433.52600000000001</v>
      </c>
      <c r="E455" s="725">
        <v>29.777916666666702</v>
      </c>
      <c r="F455" s="85"/>
      <c r="G455" s="106"/>
      <c r="H455" s="92"/>
      <c r="I455" s="92"/>
      <c r="N455" s="38"/>
      <c r="P455" s="56"/>
    </row>
    <row r="456" spans="3:16">
      <c r="C456" s="727">
        <v>44039</v>
      </c>
      <c r="D456" s="724">
        <v>529.04999999999995</v>
      </c>
      <c r="E456" s="725">
        <v>38.282499999999999</v>
      </c>
      <c r="F456" s="85"/>
      <c r="G456" s="106"/>
      <c r="H456" s="92"/>
      <c r="I456" s="92"/>
      <c r="N456" s="38"/>
      <c r="P456" s="56"/>
    </row>
    <row r="457" spans="3:16">
      <c r="C457" s="727">
        <v>44040</v>
      </c>
      <c r="D457" s="724">
        <v>538.15099999999995</v>
      </c>
      <c r="E457" s="725">
        <v>35.889166666666704</v>
      </c>
      <c r="F457" s="85"/>
      <c r="G457" s="106"/>
      <c r="H457" s="92"/>
      <c r="I457" s="92"/>
      <c r="N457" s="38"/>
      <c r="P457" s="56"/>
    </row>
    <row r="458" spans="3:16">
      <c r="C458" s="727">
        <v>44041</v>
      </c>
      <c r="D458" s="724">
        <v>535.58600000000001</v>
      </c>
      <c r="E458" s="725">
        <v>37.746666666666698</v>
      </c>
      <c r="F458" s="85"/>
      <c r="G458" s="106"/>
      <c r="H458" s="92"/>
      <c r="I458" s="92"/>
      <c r="N458" s="38"/>
      <c r="P458" s="56"/>
    </row>
    <row r="459" spans="3:16">
      <c r="C459" s="727">
        <v>44042</v>
      </c>
      <c r="D459" s="724">
        <v>541.35900000000004</v>
      </c>
      <c r="E459" s="725">
        <v>40.446249999999999</v>
      </c>
      <c r="F459" s="85"/>
      <c r="G459" s="106"/>
      <c r="H459" s="92"/>
      <c r="I459" s="92"/>
      <c r="N459" s="38"/>
      <c r="P459" s="56"/>
    </row>
    <row r="460" spans="3:16">
      <c r="C460" s="727">
        <v>44043</v>
      </c>
      <c r="D460" s="724">
        <v>544.26800000000003</v>
      </c>
      <c r="E460" s="725">
        <v>42.067083333333301</v>
      </c>
      <c r="F460" s="85"/>
      <c r="G460" s="106"/>
      <c r="H460" s="92"/>
      <c r="I460" s="92"/>
      <c r="N460" s="38"/>
      <c r="P460" s="56"/>
    </row>
    <row r="461" spans="3:16">
      <c r="C461" s="727">
        <v>44044</v>
      </c>
      <c r="D461" s="724">
        <v>469.428</v>
      </c>
      <c r="E461" s="725">
        <v>33.504166666666698</v>
      </c>
      <c r="F461" s="85"/>
      <c r="G461" s="106"/>
      <c r="H461" s="92"/>
      <c r="I461" s="92"/>
      <c r="N461" s="38"/>
      <c r="P461" s="56"/>
    </row>
    <row r="462" spans="3:16">
      <c r="C462" s="727">
        <v>44045</v>
      </c>
      <c r="D462" s="724">
        <v>455.25599999999997</v>
      </c>
      <c r="E462" s="725">
        <v>28.6429166666667</v>
      </c>
      <c r="F462" s="85"/>
      <c r="G462" s="106"/>
      <c r="H462" s="92"/>
      <c r="I462" s="92"/>
      <c r="N462" s="38"/>
      <c r="P462" s="56"/>
    </row>
    <row r="463" spans="3:16">
      <c r="C463" s="727">
        <v>44046</v>
      </c>
      <c r="D463" s="724">
        <v>517.50900000000001</v>
      </c>
      <c r="E463" s="725">
        <v>36.617083333333298</v>
      </c>
      <c r="F463" s="85"/>
      <c r="G463" s="106"/>
      <c r="H463" s="92"/>
      <c r="I463" s="92"/>
      <c r="N463" s="38"/>
      <c r="P463" s="56"/>
    </row>
    <row r="464" spans="3:16">
      <c r="C464" s="727">
        <v>44047</v>
      </c>
      <c r="D464" s="724">
        <v>528.76800000000003</v>
      </c>
      <c r="E464" s="725">
        <v>35.39875</v>
      </c>
      <c r="F464" s="85"/>
      <c r="G464" s="106"/>
      <c r="H464" s="92"/>
      <c r="I464" s="92"/>
      <c r="N464" s="38"/>
      <c r="P464" s="56"/>
    </row>
    <row r="465" spans="2:16">
      <c r="C465" s="727">
        <v>44048</v>
      </c>
      <c r="D465" s="724">
        <v>503.67500000000001</v>
      </c>
      <c r="E465" s="725">
        <v>36.433750000000003</v>
      </c>
      <c r="F465" s="85"/>
      <c r="G465" s="106"/>
      <c r="H465" s="92"/>
      <c r="I465" s="92"/>
      <c r="N465" s="38"/>
      <c r="P465" s="56"/>
    </row>
    <row r="466" spans="2:16">
      <c r="C466" s="727">
        <v>44049</v>
      </c>
      <c r="D466" s="724">
        <v>512.74699999999996</v>
      </c>
      <c r="E466" s="725">
        <v>37.362916666666699</v>
      </c>
      <c r="F466" s="85"/>
      <c r="G466" s="106"/>
      <c r="H466" s="92"/>
      <c r="I466" s="92"/>
      <c r="N466" s="38"/>
      <c r="P466" s="56"/>
    </row>
    <row r="467" spans="2:16">
      <c r="C467" s="727">
        <v>44050</v>
      </c>
      <c r="D467" s="724">
        <v>511.81599999999997</v>
      </c>
      <c r="E467" s="725">
        <v>38.595833333333303</v>
      </c>
      <c r="F467" s="85"/>
      <c r="G467" s="106"/>
      <c r="H467" s="92"/>
      <c r="I467" s="92"/>
      <c r="N467" s="38"/>
      <c r="P467" s="56"/>
    </row>
    <row r="468" spans="2:16">
      <c r="C468" s="727">
        <v>44051</v>
      </c>
      <c r="D468" s="724">
        <v>457.41300000000001</v>
      </c>
      <c r="E468" s="725">
        <v>36.912916666666703</v>
      </c>
      <c r="F468" s="85"/>
      <c r="G468" s="106"/>
      <c r="H468" s="92"/>
      <c r="I468" s="92"/>
      <c r="N468" s="38"/>
      <c r="P468" s="56"/>
    </row>
    <row r="469" spans="2:16">
      <c r="C469" s="727">
        <v>44052</v>
      </c>
      <c r="D469" s="724">
        <v>432.56900000000002</v>
      </c>
      <c r="E469" s="725">
        <v>34.652500000000003</v>
      </c>
      <c r="F469" s="85"/>
      <c r="G469" s="106"/>
      <c r="H469" s="92"/>
      <c r="I469" s="92"/>
      <c r="N469" s="38"/>
      <c r="P469" s="56"/>
    </row>
    <row r="470" spans="2:16">
      <c r="C470" s="727">
        <v>44053</v>
      </c>
      <c r="D470" s="724">
        <v>493.66800000000001</v>
      </c>
      <c r="E470" s="725">
        <v>38.089583333333302</v>
      </c>
      <c r="F470" s="85"/>
      <c r="G470" s="106"/>
      <c r="H470" s="92"/>
      <c r="I470" s="92"/>
      <c r="N470" s="38"/>
      <c r="P470" s="56"/>
    </row>
    <row r="471" spans="2:16">
      <c r="C471" s="727">
        <v>44054</v>
      </c>
      <c r="D471" s="724">
        <v>482.37200000000001</v>
      </c>
      <c r="E471" s="725">
        <v>38.880000000000003</v>
      </c>
      <c r="F471" s="85"/>
      <c r="G471" s="106"/>
      <c r="H471" s="92"/>
      <c r="I471" s="92"/>
      <c r="N471" s="38"/>
      <c r="P471" s="56"/>
    </row>
    <row r="472" spans="2:16">
      <c r="B472" s="99" t="s">
        <v>42</v>
      </c>
      <c r="C472" s="727">
        <v>44055</v>
      </c>
      <c r="D472" s="724">
        <v>469.27699999999999</v>
      </c>
      <c r="E472" s="725">
        <v>39.27375</v>
      </c>
      <c r="F472" s="85"/>
      <c r="G472" s="106"/>
      <c r="H472" s="92"/>
      <c r="I472" s="92"/>
      <c r="N472" s="38"/>
      <c r="P472" s="56"/>
    </row>
    <row r="473" spans="2:16">
      <c r="C473" s="727">
        <v>44056</v>
      </c>
      <c r="D473" s="724">
        <v>468.28</v>
      </c>
      <c r="E473" s="725">
        <v>40.519583333333301</v>
      </c>
      <c r="F473" s="85"/>
      <c r="G473" s="106"/>
      <c r="H473" s="92"/>
      <c r="I473" s="92"/>
      <c r="N473" s="38"/>
      <c r="P473" s="56"/>
    </row>
    <row r="474" spans="2:16">
      <c r="C474" s="727">
        <v>44057</v>
      </c>
      <c r="D474" s="724">
        <v>447.86900000000003</v>
      </c>
      <c r="E474" s="725">
        <v>36.711666666666702</v>
      </c>
      <c r="F474" s="85"/>
      <c r="G474" s="106"/>
      <c r="H474" s="92"/>
      <c r="I474" s="92"/>
      <c r="N474" s="38"/>
      <c r="P474" s="56"/>
    </row>
    <row r="475" spans="2:16">
      <c r="C475" s="727">
        <v>44058</v>
      </c>
      <c r="D475" s="724">
        <v>410.28699999999998</v>
      </c>
      <c r="E475" s="725">
        <v>31.554166666666699</v>
      </c>
      <c r="F475" s="85"/>
      <c r="G475" s="106"/>
      <c r="H475" s="92"/>
      <c r="I475" s="92"/>
      <c r="N475" s="38"/>
      <c r="P475" s="56"/>
    </row>
    <row r="476" spans="2:16">
      <c r="C476" s="727">
        <v>44059</v>
      </c>
      <c r="D476" s="724">
        <v>401.76299999999998</v>
      </c>
      <c r="E476" s="725">
        <v>29.078333333333301</v>
      </c>
      <c r="F476" s="85"/>
      <c r="G476" s="106"/>
      <c r="H476" s="92"/>
      <c r="I476" s="92"/>
      <c r="N476" s="38"/>
      <c r="P476" s="56"/>
    </row>
    <row r="477" spans="2:16">
      <c r="C477" s="727">
        <v>44060</v>
      </c>
      <c r="D477" s="724">
        <v>440.88499999999999</v>
      </c>
      <c r="E477" s="725">
        <v>36.211666666666702</v>
      </c>
      <c r="F477" s="85"/>
      <c r="G477" s="106"/>
      <c r="H477" s="92"/>
      <c r="I477" s="92"/>
      <c r="N477" s="38"/>
      <c r="P477" s="56"/>
    </row>
    <row r="478" spans="2:16">
      <c r="C478" s="727">
        <v>44061</v>
      </c>
      <c r="D478" s="724">
        <v>457.685</v>
      </c>
      <c r="E478" s="725">
        <v>38.513750000000002</v>
      </c>
      <c r="F478" s="85"/>
      <c r="G478" s="106"/>
      <c r="H478" s="92"/>
      <c r="I478" s="92"/>
      <c r="N478" s="38"/>
      <c r="P478" s="56"/>
    </row>
    <row r="479" spans="2:16">
      <c r="C479" s="727">
        <v>44062</v>
      </c>
      <c r="D479" s="724">
        <v>455.07799999999997</v>
      </c>
      <c r="E479" s="725">
        <v>34.903750000000002</v>
      </c>
      <c r="F479" s="85"/>
      <c r="G479" s="106"/>
      <c r="H479" s="92"/>
      <c r="I479" s="92"/>
      <c r="N479" s="38"/>
      <c r="P479" s="56"/>
    </row>
    <row r="480" spans="2:16">
      <c r="C480" s="727">
        <v>44063</v>
      </c>
      <c r="D480" s="724">
        <v>470.63299999999998</v>
      </c>
      <c r="E480" s="725">
        <v>34.497500000000002</v>
      </c>
      <c r="F480" s="85"/>
      <c r="G480" s="106"/>
      <c r="H480" s="92"/>
      <c r="I480" s="92"/>
      <c r="N480" s="38"/>
      <c r="P480" s="56"/>
    </row>
    <row r="481" spans="3:16">
      <c r="C481" s="727">
        <v>44064</v>
      </c>
      <c r="D481" s="724">
        <v>460.48399999999998</v>
      </c>
      <c r="E481" s="725">
        <v>33.584583333333299</v>
      </c>
      <c r="F481" s="85"/>
      <c r="G481" s="106"/>
      <c r="H481" s="92"/>
      <c r="I481" s="92"/>
      <c r="N481" s="38"/>
      <c r="P481" s="56"/>
    </row>
    <row r="482" spans="3:16">
      <c r="C482" s="727">
        <v>44065</v>
      </c>
      <c r="D482" s="724">
        <v>429.48599999999999</v>
      </c>
      <c r="E482" s="725">
        <v>32.173749999999998</v>
      </c>
      <c r="F482" s="85"/>
      <c r="G482" s="106"/>
      <c r="H482" s="92"/>
      <c r="I482" s="92"/>
      <c r="N482" s="38"/>
      <c r="P482" s="56"/>
    </row>
    <row r="483" spans="3:16">
      <c r="C483" s="727">
        <v>44066</v>
      </c>
      <c r="D483" s="724">
        <v>412.05799999999999</v>
      </c>
      <c r="E483" s="725">
        <v>29.220416666666701</v>
      </c>
      <c r="F483" s="85"/>
      <c r="G483" s="106"/>
      <c r="H483" s="92"/>
      <c r="I483" s="92"/>
      <c r="N483" s="38"/>
      <c r="P483" s="56"/>
    </row>
    <row r="484" spans="3:16">
      <c r="C484" s="727">
        <v>44067</v>
      </c>
      <c r="D484" s="724">
        <v>474.09199999999998</v>
      </c>
      <c r="E484" s="725">
        <v>38.702083333333299</v>
      </c>
      <c r="F484" s="85"/>
      <c r="G484" s="106"/>
      <c r="H484" s="92"/>
      <c r="I484" s="92"/>
      <c r="N484" s="38"/>
      <c r="P484" s="56"/>
    </row>
    <row r="485" spans="3:16">
      <c r="C485" s="727">
        <v>44068</v>
      </c>
      <c r="D485" s="724">
        <v>504.96100000000001</v>
      </c>
      <c r="E485" s="725">
        <v>39.852083333333297</v>
      </c>
      <c r="F485" s="85"/>
      <c r="G485" s="106"/>
      <c r="H485" s="92"/>
      <c r="I485" s="92"/>
      <c r="N485" s="38"/>
      <c r="P485" s="56"/>
    </row>
    <row r="486" spans="3:16">
      <c r="C486" s="727">
        <v>44069</v>
      </c>
      <c r="D486" s="724">
        <v>517.07600000000002</v>
      </c>
      <c r="E486" s="725">
        <v>39.4925</v>
      </c>
      <c r="F486" s="85"/>
      <c r="G486" s="106"/>
      <c r="H486" s="92"/>
      <c r="I486" s="92"/>
      <c r="N486" s="38"/>
      <c r="P486" s="56"/>
    </row>
    <row r="487" spans="3:16">
      <c r="C487" s="727">
        <v>44070</v>
      </c>
      <c r="D487" s="724">
        <v>528.12</v>
      </c>
      <c r="E487" s="725">
        <v>46.245833333333302</v>
      </c>
      <c r="F487" s="85"/>
      <c r="G487" s="106"/>
      <c r="H487" s="92"/>
      <c r="I487" s="92"/>
      <c r="N487" s="38"/>
      <c r="P487" s="56"/>
    </row>
    <row r="488" spans="3:16">
      <c r="C488" s="727">
        <v>44071</v>
      </c>
      <c r="D488" s="724">
        <v>505.64800000000002</v>
      </c>
      <c r="E488" s="725">
        <v>39.800416666666699</v>
      </c>
      <c r="F488" s="85"/>
      <c r="G488" s="106"/>
      <c r="H488" s="92"/>
      <c r="I488" s="92"/>
      <c r="N488" s="38"/>
      <c r="P488" s="56"/>
    </row>
    <row r="489" spans="3:16">
      <c r="C489" s="727">
        <v>44072</v>
      </c>
      <c r="D489" s="724">
        <v>411.10700000000003</v>
      </c>
      <c r="E489" s="725">
        <v>30.958749999999998</v>
      </c>
      <c r="F489" s="85"/>
      <c r="G489" s="106"/>
      <c r="H489" s="92"/>
      <c r="I489" s="92"/>
      <c r="N489" s="38"/>
      <c r="P489" s="56"/>
    </row>
    <row r="490" spans="3:16">
      <c r="C490" s="727">
        <v>44073</v>
      </c>
      <c r="D490" s="724">
        <v>386.03100000000001</v>
      </c>
      <c r="E490" s="725">
        <v>33.747500000000002</v>
      </c>
      <c r="F490" s="85"/>
      <c r="G490" s="106"/>
      <c r="H490" s="92"/>
      <c r="I490" s="92"/>
      <c r="N490" s="38"/>
      <c r="P490" s="56"/>
    </row>
    <row r="491" spans="3:16">
      <c r="C491" s="727">
        <v>44074</v>
      </c>
      <c r="D491" s="724">
        <v>473.53800000000001</v>
      </c>
      <c r="E491" s="725">
        <v>42.006250000000001</v>
      </c>
      <c r="F491" s="85"/>
      <c r="G491" s="106"/>
      <c r="H491" s="92"/>
      <c r="I491" s="92"/>
      <c r="N491" s="38"/>
      <c r="P491" s="56"/>
    </row>
    <row r="492" spans="3:16">
      <c r="C492" s="727">
        <v>44075</v>
      </c>
      <c r="D492" s="724">
        <v>497.09</v>
      </c>
      <c r="E492" s="725">
        <v>46.012500000000003</v>
      </c>
      <c r="F492" s="85"/>
      <c r="G492" s="106"/>
      <c r="H492" s="92"/>
      <c r="I492" s="92"/>
      <c r="N492" s="38"/>
      <c r="P492" s="56"/>
    </row>
    <row r="493" spans="3:16">
      <c r="C493" s="727">
        <v>44076</v>
      </c>
      <c r="D493" s="724">
        <v>507.10500000000002</v>
      </c>
      <c r="E493" s="725">
        <v>44.202500000000001</v>
      </c>
      <c r="F493" s="85"/>
      <c r="G493" s="106"/>
      <c r="H493" s="92"/>
      <c r="I493" s="92"/>
      <c r="N493" s="38"/>
      <c r="P493" s="56"/>
    </row>
    <row r="494" spans="3:16">
      <c r="C494" s="727">
        <v>44077</v>
      </c>
      <c r="D494" s="724">
        <v>516.25099999999998</v>
      </c>
      <c r="E494" s="725">
        <v>46.155833333333298</v>
      </c>
      <c r="F494" s="85"/>
      <c r="G494" s="106"/>
      <c r="H494" s="92"/>
      <c r="I494" s="92"/>
      <c r="N494" s="38"/>
      <c r="P494" s="56"/>
    </row>
    <row r="495" spans="3:16">
      <c r="C495" s="727">
        <v>44078</v>
      </c>
      <c r="D495" s="724">
        <v>505.93900000000002</v>
      </c>
      <c r="E495" s="725">
        <v>43.973333333333301</v>
      </c>
      <c r="F495" s="85"/>
      <c r="G495" s="106"/>
      <c r="H495" s="92"/>
      <c r="I495" s="92"/>
      <c r="N495" s="38"/>
      <c r="P495" s="56"/>
    </row>
    <row r="496" spans="3:16">
      <c r="C496" s="727">
        <v>44079</v>
      </c>
      <c r="D496" s="724">
        <v>422.613</v>
      </c>
      <c r="E496" s="725">
        <v>35.202500000000001</v>
      </c>
      <c r="F496" s="85"/>
      <c r="G496" s="106"/>
      <c r="H496" s="92"/>
      <c r="I496" s="92"/>
      <c r="N496" s="38"/>
      <c r="P496" s="56"/>
    </row>
    <row r="497" spans="2:16">
      <c r="C497" s="727">
        <v>44080</v>
      </c>
      <c r="D497" s="724">
        <v>408.58600000000001</v>
      </c>
      <c r="E497" s="725">
        <v>31.673749999999998</v>
      </c>
      <c r="F497" s="85"/>
      <c r="G497" s="106"/>
      <c r="H497" s="92"/>
      <c r="I497" s="92"/>
      <c r="N497" s="38"/>
      <c r="P497" s="56"/>
    </row>
    <row r="498" spans="2:16">
      <c r="C498" s="727">
        <v>44081</v>
      </c>
      <c r="D498" s="724">
        <v>475.11399999999998</v>
      </c>
      <c r="E498" s="725">
        <v>39.5283333333333</v>
      </c>
      <c r="F498" s="85"/>
      <c r="G498" s="106"/>
      <c r="H498" s="92"/>
      <c r="I498" s="92"/>
      <c r="N498" s="38"/>
      <c r="P498" s="56"/>
    </row>
    <row r="499" spans="2:16">
      <c r="C499" s="727">
        <v>44082</v>
      </c>
      <c r="D499" s="724">
        <v>495.637</v>
      </c>
      <c r="E499" s="725">
        <v>41.535833333333301</v>
      </c>
      <c r="F499" s="85"/>
      <c r="G499" s="106"/>
      <c r="H499" s="92"/>
      <c r="I499" s="92"/>
      <c r="N499" s="38"/>
      <c r="P499" s="56"/>
    </row>
    <row r="500" spans="2:16">
      <c r="C500" s="727">
        <v>44083</v>
      </c>
      <c r="D500" s="724">
        <v>481.935</v>
      </c>
      <c r="E500" s="725">
        <v>46.079166666666701</v>
      </c>
      <c r="F500" s="85"/>
      <c r="G500" s="106"/>
      <c r="H500" s="92"/>
      <c r="I500" s="92"/>
      <c r="N500" s="38"/>
      <c r="P500" s="56"/>
    </row>
    <row r="501" spans="2:16">
      <c r="C501" s="727">
        <v>44084</v>
      </c>
      <c r="D501" s="724">
        <v>472.13600000000002</v>
      </c>
      <c r="E501" s="725">
        <v>45.097916666666698</v>
      </c>
      <c r="F501" s="85"/>
      <c r="G501" s="106"/>
      <c r="H501" s="92"/>
      <c r="I501" s="92"/>
      <c r="N501" s="38"/>
      <c r="P501" s="56"/>
    </row>
    <row r="502" spans="2:16">
      <c r="C502" s="727">
        <v>44085</v>
      </c>
      <c r="D502" s="724">
        <v>458.71800000000002</v>
      </c>
      <c r="E502" s="725">
        <v>46.962499999999999</v>
      </c>
      <c r="F502" s="85"/>
      <c r="G502" s="106"/>
      <c r="H502" s="92"/>
      <c r="I502" s="92"/>
      <c r="N502" s="38"/>
      <c r="P502" s="56"/>
    </row>
    <row r="503" spans="2:16">
      <c r="B503" s="99" t="s">
        <v>44</v>
      </c>
      <c r="C503" s="727">
        <v>44086</v>
      </c>
      <c r="D503" s="724">
        <v>420.01100000000002</v>
      </c>
      <c r="E503" s="725">
        <v>40.386249999999997</v>
      </c>
      <c r="F503" s="85"/>
      <c r="G503" s="106"/>
      <c r="H503" s="92"/>
      <c r="I503" s="92"/>
      <c r="N503" s="38"/>
      <c r="P503" s="56"/>
    </row>
    <row r="504" spans="2:16">
      <c r="C504" s="727">
        <v>44087</v>
      </c>
      <c r="D504" s="724">
        <v>403.279</v>
      </c>
      <c r="E504" s="725">
        <v>35.060416666666697</v>
      </c>
      <c r="F504" s="85"/>
      <c r="G504" s="106"/>
      <c r="H504" s="92"/>
      <c r="I504" s="92"/>
      <c r="N504" s="38"/>
      <c r="P504" s="56"/>
    </row>
    <row r="505" spans="2:16">
      <c r="C505" s="727">
        <v>44088</v>
      </c>
      <c r="D505" s="724">
        <v>447.87799999999999</v>
      </c>
      <c r="E505" s="725">
        <v>43.491250000000001</v>
      </c>
      <c r="F505" s="85"/>
      <c r="G505" s="106"/>
      <c r="H505" s="92"/>
      <c r="I505" s="92"/>
      <c r="N505" s="38"/>
      <c r="P505" s="56"/>
    </row>
    <row r="506" spans="2:16">
      <c r="C506" s="727">
        <v>44089</v>
      </c>
      <c r="D506" s="724">
        <v>469.327</v>
      </c>
      <c r="E506" s="725">
        <v>48.902083333333302</v>
      </c>
      <c r="F506" s="85"/>
      <c r="G506" s="106"/>
      <c r="H506" s="92"/>
      <c r="I506" s="92"/>
      <c r="N506" s="38"/>
      <c r="P506" s="56"/>
    </row>
    <row r="507" spans="2:16">
      <c r="C507" s="727">
        <v>44090</v>
      </c>
      <c r="D507" s="724">
        <v>478.524</v>
      </c>
      <c r="E507" s="725">
        <v>51.048333333333296</v>
      </c>
      <c r="F507" s="85"/>
      <c r="G507" s="106"/>
      <c r="H507" s="92"/>
      <c r="I507" s="92"/>
      <c r="N507" s="38"/>
      <c r="P507" s="56"/>
    </row>
    <row r="508" spans="2:16">
      <c r="C508" s="727">
        <v>44091</v>
      </c>
      <c r="D508" s="724">
        <v>478.53800000000001</v>
      </c>
      <c r="E508" s="725">
        <v>47.106250000000003</v>
      </c>
      <c r="F508" s="85"/>
      <c r="G508" s="106"/>
      <c r="H508" s="92"/>
      <c r="I508" s="92"/>
      <c r="N508" s="38"/>
      <c r="P508" s="56"/>
    </row>
    <row r="509" spans="2:16">
      <c r="C509" s="727">
        <v>44092</v>
      </c>
      <c r="D509" s="724">
        <v>456.60599999999999</v>
      </c>
      <c r="E509" s="725">
        <v>43.383749999999999</v>
      </c>
      <c r="F509" s="85"/>
      <c r="G509" s="106"/>
      <c r="H509" s="92"/>
      <c r="I509" s="92"/>
      <c r="N509" s="38"/>
      <c r="P509" s="56"/>
    </row>
    <row r="510" spans="2:16">
      <c r="C510" s="727">
        <v>44093</v>
      </c>
      <c r="D510" s="724">
        <v>398.76299999999998</v>
      </c>
      <c r="E510" s="725">
        <v>39.337083333333297</v>
      </c>
      <c r="F510" s="85"/>
      <c r="G510" s="106"/>
      <c r="H510" s="92"/>
      <c r="I510" s="92"/>
      <c r="N510" s="38"/>
      <c r="P510" s="56"/>
    </row>
    <row r="511" spans="2:16">
      <c r="C511" s="727">
        <v>44094</v>
      </c>
      <c r="D511" s="724">
        <v>359.49</v>
      </c>
      <c r="E511" s="725">
        <v>39.173749999999998</v>
      </c>
      <c r="F511" s="85"/>
      <c r="G511" s="106"/>
      <c r="H511" s="92"/>
      <c r="I511" s="92"/>
      <c r="N511" s="38"/>
      <c r="P511" s="56"/>
    </row>
    <row r="512" spans="2:16">
      <c r="C512" s="727">
        <v>44095</v>
      </c>
      <c r="D512" s="724">
        <v>536.81899999999996</v>
      </c>
      <c r="E512" s="725">
        <v>49.256250000000001</v>
      </c>
      <c r="F512" s="85"/>
      <c r="G512" s="106"/>
      <c r="H512" s="92"/>
      <c r="I512" s="92"/>
      <c r="N512" s="38"/>
      <c r="P512" s="56"/>
    </row>
    <row r="513" spans="3:16">
      <c r="C513" s="727">
        <v>44096</v>
      </c>
      <c r="D513" s="724">
        <v>552.42399999999998</v>
      </c>
      <c r="E513" s="725">
        <v>50.6666666666667</v>
      </c>
      <c r="F513" s="85"/>
      <c r="G513" s="106"/>
      <c r="H513" s="92"/>
      <c r="I513" s="92"/>
      <c r="N513" s="38"/>
      <c r="P513" s="56"/>
    </row>
    <row r="514" spans="3:16">
      <c r="C514" s="727">
        <v>44097</v>
      </c>
      <c r="D514" s="724">
        <v>531.50099999999998</v>
      </c>
      <c r="E514" s="725">
        <v>44.976666666666702</v>
      </c>
      <c r="F514" s="85"/>
      <c r="G514" s="106"/>
      <c r="H514" s="92"/>
      <c r="I514" s="92"/>
      <c r="N514" s="38"/>
      <c r="P514" s="56"/>
    </row>
    <row r="515" spans="3:16">
      <c r="C515" s="727">
        <v>44098</v>
      </c>
      <c r="D515" s="724">
        <v>529.52200000000005</v>
      </c>
      <c r="E515" s="725">
        <v>39.716666666666697</v>
      </c>
      <c r="F515" s="85"/>
      <c r="G515" s="106"/>
      <c r="H515" s="92"/>
      <c r="I515" s="92"/>
      <c r="N515" s="38"/>
      <c r="P515" s="56"/>
    </row>
    <row r="516" spans="3:16">
      <c r="C516" s="727">
        <v>44099</v>
      </c>
      <c r="D516" s="724">
        <v>586.15200000000004</v>
      </c>
      <c r="E516" s="725">
        <v>26.885833333333299</v>
      </c>
      <c r="F516" s="85"/>
      <c r="G516" s="106"/>
      <c r="H516" s="92"/>
      <c r="I516" s="92"/>
      <c r="N516" s="38"/>
      <c r="P516" s="56"/>
    </row>
    <row r="517" spans="3:16">
      <c r="C517" s="727">
        <v>44100</v>
      </c>
      <c r="D517" s="724">
        <v>502.67099999999999</v>
      </c>
      <c r="E517" s="725">
        <v>29.2470833333333</v>
      </c>
      <c r="F517" s="85"/>
      <c r="G517" s="106"/>
      <c r="H517" s="92"/>
      <c r="I517" s="92"/>
      <c r="N517" s="38"/>
      <c r="P517" s="56"/>
    </row>
    <row r="518" spans="3:16">
      <c r="C518" s="727">
        <v>44101</v>
      </c>
      <c r="D518" s="724">
        <v>469.06700000000001</v>
      </c>
      <c r="E518" s="725">
        <v>24.722083333333298</v>
      </c>
      <c r="F518" s="85"/>
      <c r="G518" s="106"/>
      <c r="H518" s="92"/>
      <c r="I518" s="92"/>
      <c r="N518" s="38"/>
      <c r="P518" s="56"/>
    </row>
    <row r="519" spans="3:16">
      <c r="C519" s="727">
        <v>44102</v>
      </c>
      <c r="D519" s="724">
        <v>443.62</v>
      </c>
      <c r="E519" s="725">
        <v>41.432499999999997</v>
      </c>
      <c r="F519" s="85"/>
      <c r="G519" s="106"/>
      <c r="H519" s="92"/>
      <c r="I519" s="92"/>
      <c r="N519" s="38"/>
      <c r="P519" s="56"/>
    </row>
    <row r="520" spans="3:16">
      <c r="C520" s="727">
        <v>44103</v>
      </c>
      <c r="D520" s="724">
        <v>463.17500000000001</v>
      </c>
      <c r="E520" s="725">
        <v>48.348750000000003</v>
      </c>
      <c r="F520" s="85"/>
      <c r="G520" s="106"/>
      <c r="H520" s="92"/>
      <c r="I520" s="92"/>
      <c r="N520" s="38"/>
      <c r="P520" s="56"/>
    </row>
    <row r="521" spans="3:16">
      <c r="C521" s="727">
        <v>44104</v>
      </c>
      <c r="D521" s="724">
        <v>460.74099999999999</v>
      </c>
      <c r="E521" s="725">
        <v>49.146666666666697</v>
      </c>
      <c r="F521" s="85"/>
      <c r="G521" s="106"/>
      <c r="H521" s="92"/>
      <c r="I521" s="92"/>
      <c r="N521" s="38"/>
      <c r="P521" s="56"/>
    </row>
    <row r="522" spans="3:16">
      <c r="C522" s="727">
        <v>44105</v>
      </c>
      <c r="D522" s="724">
        <v>445.81599999999997</v>
      </c>
      <c r="E522" s="725">
        <v>41.476666666666702</v>
      </c>
      <c r="F522" s="85"/>
      <c r="G522" s="106"/>
      <c r="H522" s="92"/>
      <c r="I522" s="92"/>
      <c r="N522" s="38"/>
      <c r="P522" s="56"/>
    </row>
    <row r="523" spans="3:16">
      <c r="C523" s="727">
        <v>44106</v>
      </c>
      <c r="D523" s="724">
        <v>523.423</v>
      </c>
      <c r="E523" s="725">
        <v>24.795833333333299</v>
      </c>
      <c r="F523" s="85"/>
      <c r="G523" s="106"/>
      <c r="H523" s="92"/>
      <c r="I523" s="92"/>
      <c r="N523" s="38"/>
      <c r="P523" s="56"/>
    </row>
    <row r="524" spans="3:16">
      <c r="C524" s="727">
        <v>44107</v>
      </c>
      <c r="D524" s="724">
        <v>467.94400000000002</v>
      </c>
      <c r="E524" s="725">
        <v>19.133333333333301</v>
      </c>
      <c r="F524" s="85"/>
      <c r="G524" s="106"/>
      <c r="H524" s="92"/>
      <c r="I524" s="92"/>
      <c r="N524" s="38"/>
      <c r="P524" s="56"/>
    </row>
    <row r="525" spans="3:16">
      <c r="C525" s="727">
        <v>44108</v>
      </c>
      <c r="D525" s="724">
        <v>442.20299999999997</v>
      </c>
      <c r="E525" s="725">
        <v>14.3995833333333</v>
      </c>
      <c r="F525" s="85"/>
      <c r="G525" s="106"/>
      <c r="H525" s="92"/>
      <c r="I525" s="92"/>
      <c r="N525" s="38"/>
      <c r="P525" s="56"/>
    </row>
    <row r="526" spans="3:16">
      <c r="C526" s="727">
        <v>44109</v>
      </c>
      <c r="D526" s="724">
        <v>496.56599999999997</v>
      </c>
      <c r="E526" s="725">
        <v>35.123750000000001</v>
      </c>
      <c r="F526" s="85"/>
      <c r="G526" s="106"/>
      <c r="H526" s="92"/>
      <c r="I526" s="92"/>
      <c r="N526" s="38"/>
      <c r="P526" s="56"/>
    </row>
    <row r="527" spans="3:16">
      <c r="C527" s="727">
        <v>44110</v>
      </c>
      <c r="D527" s="724">
        <v>466.82799999999997</v>
      </c>
      <c r="E527" s="725">
        <v>40.998750000000001</v>
      </c>
      <c r="F527" s="85"/>
      <c r="G527" s="106"/>
      <c r="H527" s="92"/>
      <c r="I527" s="92"/>
      <c r="N527" s="38"/>
      <c r="P527" s="56"/>
    </row>
    <row r="528" spans="3:16">
      <c r="C528" s="727">
        <v>44111</v>
      </c>
      <c r="D528" s="724">
        <v>474.47800000000001</v>
      </c>
      <c r="E528" s="725">
        <v>43.0179166666667</v>
      </c>
      <c r="F528" s="85"/>
      <c r="G528" s="106"/>
      <c r="H528" s="92"/>
      <c r="I528" s="92"/>
      <c r="N528" s="38"/>
      <c r="P528" s="56"/>
    </row>
    <row r="529" spans="2:16">
      <c r="C529" s="727">
        <v>44112</v>
      </c>
      <c r="D529" s="724">
        <v>466.78</v>
      </c>
      <c r="E529" s="725">
        <v>43.954166666666701</v>
      </c>
      <c r="F529" s="85"/>
      <c r="G529" s="106"/>
      <c r="H529" s="92"/>
      <c r="I529" s="92"/>
      <c r="N529" s="38"/>
      <c r="P529" s="56"/>
    </row>
    <row r="530" spans="2:16">
      <c r="C530" s="727">
        <v>44113</v>
      </c>
      <c r="D530" s="724">
        <v>446.46800000000002</v>
      </c>
      <c r="E530" s="725">
        <v>44.389166666666704</v>
      </c>
      <c r="F530" s="85"/>
      <c r="G530" s="106"/>
      <c r="H530" s="92"/>
      <c r="I530" s="92"/>
      <c r="N530" s="38"/>
      <c r="P530" s="56"/>
    </row>
    <row r="531" spans="2:16">
      <c r="C531" s="727">
        <v>44114</v>
      </c>
      <c r="D531" s="724">
        <v>389.09800000000001</v>
      </c>
      <c r="E531" s="725">
        <v>32.4895833333333</v>
      </c>
      <c r="F531" s="85"/>
      <c r="G531" s="106"/>
      <c r="H531" s="92"/>
      <c r="I531" s="92"/>
      <c r="N531" s="38"/>
      <c r="P531" s="56"/>
    </row>
    <row r="532" spans="2:16">
      <c r="C532" s="727">
        <v>44115</v>
      </c>
      <c r="D532" s="724">
        <v>373.52300000000002</v>
      </c>
      <c r="E532" s="725">
        <v>27.844166666666698</v>
      </c>
      <c r="F532" s="85"/>
      <c r="G532" s="106"/>
      <c r="H532" s="92"/>
      <c r="I532" s="92"/>
      <c r="N532" s="38"/>
      <c r="P532" s="56"/>
    </row>
    <row r="533" spans="2:16">
      <c r="B533" s="99" t="s">
        <v>45</v>
      </c>
      <c r="C533" s="727">
        <v>44116</v>
      </c>
      <c r="D533" s="724">
        <v>366.31400000000002</v>
      </c>
      <c r="E533" s="725">
        <v>38.375833333333297</v>
      </c>
      <c r="F533" s="85"/>
      <c r="G533" s="106"/>
      <c r="H533" s="92"/>
      <c r="I533" s="92"/>
      <c r="N533" s="38"/>
      <c r="P533" s="56"/>
    </row>
    <row r="534" spans="2:16">
      <c r="C534" s="727">
        <v>44117</v>
      </c>
      <c r="D534" s="724">
        <v>430.43299999999999</v>
      </c>
      <c r="E534" s="725">
        <v>40.466666666666697</v>
      </c>
      <c r="F534" s="85"/>
      <c r="G534" s="106"/>
      <c r="H534" s="92"/>
      <c r="I534" s="92"/>
      <c r="N534" s="38"/>
      <c r="P534" s="56"/>
    </row>
    <row r="535" spans="2:16">
      <c r="C535" s="727">
        <v>44118</v>
      </c>
      <c r="D535" s="724">
        <v>449.45499999999998</v>
      </c>
      <c r="E535" s="725">
        <v>36.734999999999999</v>
      </c>
      <c r="F535" s="85"/>
      <c r="G535" s="106"/>
      <c r="H535" s="92"/>
      <c r="I535" s="92"/>
      <c r="N535" s="38"/>
      <c r="P535" s="56"/>
    </row>
    <row r="536" spans="2:16">
      <c r="C536" s="727">
        <v>44119</v>
      </c>
      <c r="D536" s="724">
        <v>455.03500000000003</v>
      </c>
      <c r="E536" s="725">
        <v>39.334166666666697</v>
      </c>
      <c r="F536" s="85"/>
      <c r="G536" s="106"/>
      <c r="H536" s="92"/>
      <c r="I536" s="92"/>
      <c r="N536" s="38"/>
      <c r="P536" s="56"/>
    </row>
    <row r="537" spans="2:16">
      <c r="C537" s="727">
        <v>44120</v>
      </c>
      <c r="D537" s="724">
        <v>457.79300000000001</v>
      </c>
      <c r="E537" s="725">
        <v>43.325416666666698</v>
      </c>
      <c r="F537" s="85"/>
      <c r="G537" s="106"/>
      <c r="H537" s="92"/>
      <c r="I537" s="92"/>
      <c r="N537" s="38"/>
      <c r="P537" s="56"/>
    </row>
    <row r="538" spans="2:16">
      <c r="C538" s="727">
        <v>44121</v>
      </c>
      <c r="D538" s="724">
        <v>401.55399999999997</v>
      </c>
      <c r="E538" s="725">
        <v>42.365833333333299</v>
      </c>
      <c r="F538" s="85"/>
      <c r="G538" s="106"/>
      <c r="H538" s="92"/>
      <c r="I538" s="92"/>
      <c r="N538" s="38"/>
      <c r="P538" s="56"/>
    </row>
    <row r="539" spans="2:16">
      <c r="C539" s="727">
        <v>44122</v>
      </c>
      <c r="D539" s="724">
        <v>368.79399999999998</v>
      </c>
      <c r="E539" s="725">
        <v>40.256250000000001</v>
      </c>
      <c r="F539" s="85"/>
      <c r="G539" s="106"/>
      <c r="H539" s="92"/>
      <c r="I539" s="92"/>
      <c r="N539" s="38"/>
      <c r="P539" s="56"/>
    </row>
    <row r="540" spans="2:16">
      <c r="C540" s="727">
        <v>44123</v>
      </c>
      <c r="D540" s="724">
        <v>445.99299999999999</v>
      </c>
      <c r="E540" s="725">
        <v>35.710833333333298</v>
      </c>
      <c r="F540" s="85"/>
      <c r="G540" s="106"/>
      <c r="H540" s="92"/>
      <c r="I540" s="92"/>
      <c r="N540" s="38"/>
      <c r="P540" s="56"/>
    </row>
    <row r="541" spans="2:16">
      <c r="C541" s="727">
        <v>44124</v>
      </c>
      <c r="D541" s="724">
        <v>442.19600000000003</v>
      </c>
      <c r="E541" s="725">
        <v>36.033333333333303</v>
      </c>
      <c r="F541" s="85"/>
      <c r="G541" s="106"/>
      <c r="H541" s="92"/>
      <c r="I541" s="92"/>
      <c r="N541" s="38"/>
      <c r="P541" s="56"/>
    </row>
    <row r="542" spans="2:16">
      <c r="C542" s="727">
        <v>44125</v>
      </c>
      <c r="D542" s="724">
        <v>466.95699999999999</v>
      </c>
      <c r="E542" s="725">
        <v>36.58</v>
      </c>
      <c r="F542" s="85"/>
      <c r="G542" s="106"/>
      <c r="H542" s="92"/>
      <c r="I542" s="92"/>
      <c r="N542" s="38"/>
      <c r="P542" s="56"/>
    </row>
    <row r="543" spans="2:16">
      <c r="C543" s="727">
        <v>44126</v>
      </c>
      <c r="D543" s="724">
        <v>481.976</v>
      </c>
      <c r="E543" s="725">
        <v>45.221249999999998</v>
      </c>
      <c r="F543" s="85"/>
      <c r="G543" s="106"/>
      <c r="H543" s="92"/>
      <c r="I543" s="92"/>
      <c r="N543" s="38"/>
      <c r="P543" s="56"/>
    </row>
    <row r="544" spans="2:16">
      <c r="C544" s="727">
        <v>44127</v>
      </c>
      <c r="D544" s="724">
        <v>467.76100000000002</v>
      </c>
      <c r="E544" s="725">
        <v>45.19</v>
      </c>
      <c r="F544" s="85"/>
      <c r="G544" s="106"/>
      <c r="H544" s="92"/>
      <c r="I544" s="92"/>
      <c r="N544" s="38"/>
      <c r="P544" s="56"/>
    </row>
    <row r="545" spans="3:16">
      <c r="C545" s="727">
        <v>44128</v>
      </c>
      <c r="D545" s="724">
        <v>406.39699999999999</v>
      </c>
      <c r="E545" s="725">
        <v>32.254583333333301</v>
      </c>
      <c r="F545" s="85"/>
      <c r="G545" s="106"/>
      <c r="H545" s="92"/>
      <c r="I545" s="92"/>
      <c r="N545" s="38"/>
      <c r="P545" s="56"/>
    </row>
    <row r="546" spans="3:16">
      <c r="C546" s="727">
        <v>44129</v>
      </c>
      <c r="D546" s="724">
        <v>427.80599999999998</v>
      </c>
      <c r="E546" s="725">
        <v>14.779199999999999</v>
      </c>
      <c r="F546" s="85"/>
      <c r="G546" s="106"/>
      <c r="H546" s="92"/>
      <c r="I546" s="92"/>
      <c r="N546" s="38"/>
      <c r="P546" s="56"/>
    </row>
    <row r="547" spans="3:16">
      <c r="C547" s="727">
        <v>44130</v>
      </c>
      <c r="D547" s="724">
        <v>445.78</v>
      </c>
      <c r="E547" s="725">
        <v>34.430416666666702</v>
      </c>
      <c r="F547" s="85"/>
      <c r="G547" s="106"/>
      <c r="H547" s="92"/>
      <c r="I547" s="92"/>
      <c r="N547" s="38"/>
      <c r="P547" s="56"/>
    </row>
    <row r="548" spans="3:16">
      <c r="C548" s="727">
        <v>44131</v>
      </c>
      <c r="D548" s="724">
        <v>462.15800000000002</v>
      </c>
      <c r="E548" s="725">
        <v>39.951666666666704</v>
      </c>
      <c r="F548" s="85"/>
      <c r="G548" s="106"/>
      <c r="H548" s="92"/>
      <c r="I548" s="92"/>
      <c r="N548" s="38"/>
      <c r="P548" s="56"/>
    </row>
    <row r="549" spans="3:16">
      <c r="C549" s="727">
        <v>44132</v>
      </c>
      <c r="D549" s="724">
        <v>493.90899999999999</v>
      </c>
      <c r="E549" s="725">
        <v>43.3616666666667</v>
      </c>
      <c r="F549" s="85"/>
      <c r="G549" s="106"/>
      <c r="H549" s="92"/>
      <c r="I549" s="92"/>
      <c r="N549" s="38"/>
      <c r="P549" s="56"/>
    </row>
    <row r="550" spans="3:16">
      <c r="C550" s="727">
        <v>44133</v>
      </c>
      <c r="D550" s="724">
        <v>463.70800000000003</v>
      </c>
      <c r="E550" s="725">
        <v>44.942500000000003</v>
      </c>
      <c r="F550" s="85"/>
      <c r="G550" s="106"/>
      <c r="H550" s="92"/>
      <c r="I550" s="92"/>
      <c r="N550" s="38"/>
      <c r="P550" s="56"/>
    </row>
    <row r="551" spans="3:16">
      <c r="C551" s="727">
        <v>44134</v>
      </c>
      <c r="D551" s="724">
        <v>447.48200000000003</v>
      </c>
      <c r="E551" s="725">
        <v>41.58</v>
      </c>
      <c r="F551" s="85"/>
      <c r="G551" s="106"/>
      <c r="H551" s="92"/>
      <c r="I551" s="92"/>
      <c r="N551" s="38"/>
      <c r="P551" s="56"/>
    </row>
    <row r="552" spans="3:16">
      <c r="C552" s="727">
        <v>44135</v>
      </c>
      <c r="D552" s="724">
        <v>395.52300000000002</v>
      </c>
      <c r="E552" s="725">
        <v>35.770416666666698</v>
      </c>
      <c r="F552" s="85"/>
      <c r="G552" s="106"/>
      <c r="H552" s="92"/>
      <c r="I552" s="92"/>
      <c r="N552" s="38"/>
      <c r="P552" s="56"/>
    </row>
    <row r="553" spans="3:16">
      <c r="C553" s="727">
        <v>44136</v>
      </c>
      <c r="D553" s="724">
        <v>383.291</v>
      </c>
      <c r="E553" s="725">
        <v>27.2158333333333</v>
      </c>
      <c r="F553" s="85"/>
      <c r="G553" s="106"/>
      <c r="H553" s="92"/>
      <c r="I553" s="92"/>
      <c r="N553" s="38"/>
      <c r="P553" s="56"/>
    </row>
    <row r="554" spans="3:16">
      <c r="C554" s="727">
        <v>44137</v>
      </c>
      <c r="D554" s="724">
        <v>421.48899999999998</v>
      </c>
      <c r="E554" s="725">
        <v>40.893749999999997</v>
      </c>
      <c r="F554" s="85"/>
      <c r="G554" s="106"/>
      <c r="H554" s="92"/>
      <c r="I554" s="92"/>
      <c r="N554" s="38"/>
      <c r="P554" s="56"/>
    </row>
    <row r="555" spans="3:16">
      <c r="C555" s="727">
        <v>44138</v>
      </c>
      <c r="D555" s="724">
        <v>451.85500000000002</v>
      </c>
      <c r="E555" s="725">
        <v>39.023333333333298</v>
      </c>
      <c r="F555" s="85"/>
      <c r="G555" s="106"/>
      <c r="H555" s="92"/>
      <c r="I555" s="92"/>
      <c r="N555" s="38"/>
      <c r="P555" s="56"/>
    </row>
    <row r="556" spans="3:16">
      <c r="C556" s="727">
        <v>44139</v>
      </c>
      <c r="D556" s="724">
        <v>451.911</v>
      </c>
      <c r="E556" s="725">
        <v>38.795000000000002</v>
      </c>
      <c r="F556" s="85"/>
      <c r="G556" s="106"/>
      <c r="H556" s="92"/>
      <c r="I556" s="92"/>
      <c r="N556" s="38"/>
      <c r="P556" s="56"/>
    </row>
    <row r="557" spans="3:16">
      <c r="C557" s="727">
        <v>44140</v>
      </c>
      <c r="D557" s="724">
        <v>457.17399999999998</v>
      </c>
      <c r="E557" s="725">
        <v>33.987083333333302</v>
      </c>
      <c r="F557" s="85"/>
      <c r="G557" s="106"/>
      <c r="H557" s="92"/>
      <c r="I557" s="92"/>
      <c r="N557" s="38"/>
      <c r="P557" s="56"/>
    </row>
    <row r="558" spans="3:16">
      <c r="C558" s="727">
        <v>44141</v>
      </c>
      <c r="D558" s="724">
        <v>450.22699999999998</v>
      </c>
      <c r="E558" s="725">
        <v>34.979583333333302</v>
      </c>
      <c r="F558" s="85"/>
      <c r="G558" s="106"/>
      <c r="H558" s="92"/>
      <c r="I558" s="92"/>
      <c r="N558" s="38"/>
      <c r="P558" s="56"/>
    </row>
    <row r="559" spans="3:16">
      <c r="C559" s="727">
        <v>44142</v>
      </c>
      <c r="D559" s="724">
        <v>402.71899999999999</v>
      </c>
      <c r="E559" s="725">
        <v>33.529583333333299</v>
      </c>
      <c r="F559" s="85"/>
      <c r="G559" s="106"/>
      <c r="H559" s="92"/>
      <c r="I559" s="92"/>
      <c r="N559" s="38"/>
      <c r="P559" s="56"/>
    </row>
    <row r="560" spans="3:16">
      <c r="C560" s="727">
        <v>44143</v>
      </c>
      <c r="D560" s="724">
        <v>377.40600000000001</v>
      </c>
      <c r="E560" s="725">
        <v>34.644166666666699</v>
      </c>
      <c r="F560" s="85"/>
      <c r="G560" s="106"/>
      <c r="H560" s="92"/>
      <c r="I560" s="92"/>
      <c r="N560" s="38"/>
      <c r="P560" s="56"/>
    </row>
    <row r="561" spans="2:16">
      <c r="C561" s="727">
        <v>44144</v>
      </c>
      <c r="D561" s="724">
        <v>443.79700000000003</v>
      </c>
      <c r="E561" s="725">
        <v>45.620833333333302</v>
      </c>
      <c r="F561" s="85"/>
      <c r="G561" s="106"/>
      <c r="H561" s="92"/>
      <c r="I561" s="92"/>
      <c r="N561" s="38"/>
      <c r="P561" s="56"/>
    </row>
    <row r="562" spans="2:16">
      <c r="C562" s="727">
        <v>44145</v>
      </c>
      <c r="D562" s="724">
        <v>477.82900000000001</v>
      </c>
      <c r="E562" s="725">
        <v>50.672083333333298</v>
      </c>
      <c r="F562" s="85"/>
      <c r="G562" s="106"/>
      <c r="H562" s="92"/>
      <c r="I562" s="92"/>
      <c r="N562" s="38"/>
      <c r="P562" s="56"/>
    </row>
    <row r="563" spans="2:16">
      <c r="C563" s="727">
        <v>44146</v>
      </c>
      <c r="D563" s="724">
        <v>469.66899999999998</v>
      </c>
      <c r="E563" s="725">
        <v>43.3</v>
      </c>
      <c r="F563" s="85"/>
      <c r="G563" s="106"/>
      <c r="H563" s="92"/>
      <c r="I563" s="92"/>
      <c r="N563" s="38"/>
      <c r="P563" s="56"/>
    </row>
    <row r="564" spans="2:16">
      <c r="B564" s="99" t="s">
        <v>46</v>
      </c>
      <c r="C564" s="727">
        <v>44147</v>
      </c>
      <c r="D564" s="724">
        <v>469.76499999999999</v>
      </c>
      <c r="E564" s="725">
        <v>45.3466666666667</v>
      </c>
      <c r="F564" s="85"/>
      <c r="G564" s="106"/>
      <c r="H564" s="92"/>
      <c r="I564" s="92"/>
      <c r="N564" s="38"/>
      <c r="P564" s="56"/>
    </row>
    <row r="565" spans="2:16">
      <c r="C565" s="727">
        <v>44148</v>
      </c>
      <c r="D565" s="724">
        <v>459.65699999999998</v>
      </c>
      <c r="E565" s="725">
        <v>44.515000000000001</v>
      </c>
      <c r="F565" s="85"/>
      <c r="G565" s="106"/>
      <c r="H565" s="92"/>
      <c r="I565" s="92"/>
      <c r="N565" s="38"/>
      <c r="P565" s="56"/>
    </row>
    <row r="566" spans="2:16">
      <c r="C566" s="727">
        <v>44149</v>
      </c>
      <c r="D566" s="724">
        <v>406.79199999999997</v>
      </c>
      <c r="E566" s="725">
        <v>38.112916666666699</v>
      </c>
      <c r="F566" s="85"/>
      <c r="G566" s="106"/>
      <c r="H566" s="92"/>
      <c r="I566" s="92"/>
      <c r="N566" s="38"/>
      <c r="P566" s="56"/>
    </row>
    <row r="567" spans="2:16">
      <c r="C567" s="727">
        <v>44150</v>
      </c>
      <c r="D567" s="724">
        <v>414.26499999999999</v>
      </c>
      <c r="E567" s="725">
        <v>24.1391666666667</v>
      </c>
      <c r="F567" s="85"/>
      <c r="G567" s="106"/>
      <c r="H567" s="92"/>
      <c r="I567" s="92"/>
      <c r="N567" s="38"/>
      <c r="P567" s="56"/>
    </row>
    <row r="568" spans="2:16">
      <c r="C568" s="727">
        <v>44151</v>
      </c>
      <c r="D568" s="724">
        <v>441.60199999999998</v>
      </c>
      <c r="E568" s="725">
        <v>42.47625</v>
      </c>
      <c r="F568" s="85"/>
      <c r="G568" s="106"/>
      <c r="H568" s="92"/>
      <c r="I568" s="92"/>
      <c r="N568" s="38"/>
      <c r="P568" s="56"/>
    </row>
    <row r="569" spans="2:16">
      <c r="C569" s="727">
        <v>44152</v>
      </c>
      <c r="D569" s="724">
        <v>464.93299999999999</v>
      </c>
      <c r="E569" s="725">
        <v>44.746250000000003</v>
      </c>
      <c r="F569" s="85"/>
      <c r="G569" s="106"/>
      <c r="H569" s="92"/>
      <c r="I569" s="92"/>
      <c r="N569" s="38"/>
      <c r="P569" s="56"/>
    </row>
    <row r="570" spans="2:16">
      <c r="C570" s="727">
        <v>44153</v>
      </c>
      <c r="D570" s="724">
        <v>475.35399999999998</v>
      </c>
      <c r="E570" s="725">
        <v>42.459166666666697</v>
      </c>
      <c r="F570" s="85"/>
      <c r="G570" s="106"/>
      <c r="H570" s="92"/>
      <c r="I570" s="92"/>
      <c r="N570" s="38"/>
      <c r="P570" s="56"/>
    </row>
    <row r="571" spans="2:16">
      <c r="C571" s="727">
        <v>44154</v>
      </c>
      <c r="D571" s="724">
        <v>467.846</v>
      </c>
      <c r="E571" s="725">
        <v>39.079583333333296</v>
      </c>
      <c r="F571" s="85"/>
      <c r="G571" s="106"/>
      <c r="H571" s="92"/>
      <c r="I571" s="92"/>
      <c r="N571" s="38"/>
      <c r="P571" s="56"/>
    </row>
    <row r="572" spans="2:16">
      <c r="C572" s="727">
        <v>44155</v>
      </c>
      <c r="D572" s="724">
        <v>479.61599999999999</v>
      </c>
      <c r="E572" s="725">
        <v>41.301250000000003</v>
      </c>
      <c r="F572" s="85"/>
      <c r="G572" s="106"/>
      <c r="H572" s="92"/>
      <c r="I572" s="92"/>
      <c r="N572" s="38"/>
      <c r="P572" s="56"/>
    </row>
    <row r="573" spans="2:16">
      <c r="C573" s="727">
        <v>44156</v>
      </c>
      <c r="D573" s="724">
        <v>415.23899999999998</v>
      </c>
      <c r="E573" s="725">
        <v>40.25</v>
      </c>
      <c r="F573" s="85"/>
      <c r="G573" s="106"/>
      <c r="H573" s="92"/>
      <c r="I573" s="92"/>
      <c r="N573" s="38"/>
      <c r="P573" s="56"/>
    </row>
    <row r="574" spans="2:16">
      <c r="C574" s="727">
        <v>44157</v>
      </c>
      <c r="D574" s="724">
        <v>379.72699999999998</v>
      </c>
      <c r="E574" s="725">
        <v>42.000416666666702</v>
      </c>
      <c r="F574" s="85"/>
      <c r="G574" s="106"/>
      <c r="H574" s="92"/>
      <c r="I574" s="92"/>
      <c r="N574" s="38"/>
      <c r="P574" s="56"/>
    </row>
    <row r="575" spans="2:16">
      <c r="C575" s="727">
        <v>44158</v>
      </c>
      <c r="D575" s="724">
        <v>478.46600000000001</v>
      </c>
      <c r="E575" s="725">
        <v>50.51</v>
      </c>
      <c r="F575" s="85"/>
      <c r="G575" s="106"/>
      <c r="H575" s="92"/>
      <c r="I575" s="92"/>
      <c r="N575" s="38"/>
      <c r="P575" s="56"/>
    </row>
    <row r="576" spans="2:16">
      <c r="C576" s="727">
        <v>44159</v>
      </c>
      <c r="D576" s="724">
        <v>488.08699999999999</v>
      </c>
      <c r="E576" s="725">
        <v>46.68</v>
      </c>
      <c r="F576" s="85"/>
      <c r="G576" s="106"/>
      <c r="H576" s="92"/>
      <c r="I576" s="92"/>
      <c r="N576" s="38"/>
      <c r="P576" s="56"/>
    </row>
    <row r="577" spans="3:16">
      <c r="C577" s="727">
        <v>44160</v>
      </c>
      <c r="D577" s="724">
        <v>508.166</v>
      </c>
      <c r="E577" s="725">
        <v>47.341666666666697</v>
      </c>
      <c r="F577" s="85"/>
      <c r="G577" s="106"/>
      <c r="H577" s="92"/>
      <c r="I577" s="92"/>
      <c r="N577" s="38"/>
      <c r="P577" s="56"/>
    </row>
    <row r="578" spans="3:16">
      <c r="C578" s="727">
        <v>44161</v>
      </c>
      <c r="D578" s="724">
        <v>484.38400000000001</v>
      </c>
      <c r="E578" s="725">
        <v>48.162916666666703</v>
      </c>
      <c r="F578" s="85"/>
      <c r="G578" s="106"/>
      <c r="H578" s="92"/>
      <c r="I578" s="92"/>
      <c r="N578" s="38"/>
      <c r="P578" s="56"/>
    </row>
    <row r="579" spans="3:16">
      <c r="C579" s="727">
        <v>44162</v>
      </c>
      <c r="D579" s="724">
        <v>476.99299999999999</v>
      </c>
      <c r="E579" s="725">
        <v>52.558333333333302</v>
      </c>
      <c r="F579" s="85"/>
      <c r="G579" s="106"/>
      <c r="H579" s="92"/>
      <c r="I579" s="92"/>
      <c r="N579" s="38"/>
      <c r="P579" s="56"/>
    </row>
    <row r="580" spans="3:16">
      <c r="C580" s="727">
        <v>44163</v>
      </c>
      <c r="D580" s="724">
        <v>430.93200000000002</v>
      </c>
      <c r="E580" s="725">
        <v>48.070416666666702</v>
      </c>
      <c r="F580" s="85"/>
      <c r="G580" s="106"/>
      <c r="H580" s="92"/>
      <c r="I580" s="92"/>
      <c r="N580" s="38"/>
      <c r="P580" s="56"/>
    </row>
    <row r="581" spans="3:16">
      <c r="C581" s="727">
        <v>44164</v>
      </c>
      <c r="D581" s="724">
        <v>391.27699999999999</v>
      </c>
      <c r="E581" s="725">
        <v>45.442500000000003</v>
      </c>
      <c r="F581" s="85"/>
      <c r="G581" s="106"/>
      <c r="H581" s="92"/>
      <c r="I581" s="92"/>
      <c r="N581" s="38"/>
      <c r="P581" s="56"/>
    </row>
    <row r="582" spans="3:16">
      <c r="C582" s="727">
        <v>44165</v>
      </c>
      <c r="D582" s="724">
        <v>489.77600000000001</v>
      </c>
      <c r="E582" s="725">
        <v>52.230416666666699</v>
      </c>
      <c r="F582" s="85"/>
      <c r="G582" s="106"/>
      <c r="H582" s="92"/>
      <c r="I582" s="92"/>
      <c r="N582" s="38"/>
      <c r="P582" s="56"/>
    </row>
    <row r="583" spans="3:16">
      <c r="C583" s="727">
        <v>44166</v>
      </c>
      <c r="D583" s="724">
        <v>509.13400000000001</v>
      </c>
      <c r="E583" s="725">
        <v>50.364166666666698</v>
      </c>
      <c r="F583" s="85"/>
      <c r="G583" s="106"/>
      <c r="H583" s="92"/>
      <c r="I583" s="92"/>
      <c r="N583" s="38"/>
      <c r="P583" s="56"/>
    </row>
    <row r="584" spans="3:16">
      <c r="C584" s="727">
        <v>44167</v>
      </c>
      <c r="D584" s="724">
        <v>497.149</v>
      </c>
      <c r="E584" s="725">
        <v>49.462499999999999</v>
      </c>
      <c r="F584" s="85"/>
      <c r="G584" s="106"/>
      <c r="H584" s="92"/>
      <c r="I584" s="92"/>
      <c r="N584" s="38"/>
      <c r="P584" s="56"/>
    </row>
    <row r="585" spans="3:16">
      <c r="C585" s="727">
        <v>44168</v>
      </c>
      <c r="D585" s="724">
        <v>492.17200000000003</v>
      </c>
      <c r="E585" s="725">
        <v>49.490416666666697</v>
      </c>
      <c r="F585" s="85"/>
      <c r="G585" s="106"/>
      <c r="H585" s="92"/>
      <c r="I585" s="92"/>
      <c r="N585" s="38"/>
      <c r="P585" s="56"/>
    </row>
    <row r="586" spans="3:16">
      <c r="C586" s="727">
        <v>44169</v>
      </c>
      <c r="D586" s="724">
        <v>495.94400000000002</v>
      </c>
      <c r="E586" s="725">
        <v>43.359583333333298</v>
      </c>
      <c r="F586" s="85"/>
      <c r="G586" s="106"/>
      <c r="H586" s="92"/>
      <c r="I586" s="92"/>
      <c r="N586" s="38"/>
      <c r="P586" s="56"/>
    </row>
    <row r="587" spans="3:16">
      <c r="C587" s="727">
        <v>44170</v>
      </c>
      <c r="D587" s="724">
        <v>486.05200000000002</v>
      </c>
      <c r="E587" s="725">
        <v>45.214583333333302</v>
      </c>
      <c r="F587" s="85"/>
      <c r="G587" s="106"/>
      <c r="H587" s="92"/>
      <c r="I587" s="92"/>
      <c r="N587" s="38"/>
      <c r="P587" s="56"/>
    </row>
    <row r="588" spans="3:16">
      <c r="C588" s="727">
        <v>44171</v>
      </c>
      <c r="D588" s="724">
        <v>460.34699999999998</v>
      </c>
      <c r="E588" s="725">
        <v>39.985833333333296</v>
      </c>
      <c r="F588" s="85"/>
      <c r="G588" s="106"/>
      <c r="H588" s="92"/>
      <c r="I588" s="92"/>
      <c r="N588" s="38"/>
      <c r="P588" s="56"/>
    </row>
    <row r="589" spans="3:16">
      <c r="C589" s="727">
        <v>44172</v>
      </c>
      <c r="D589" s="724">
        <v>515.5</v>
      </c>
      <c r="E589" s="725">
        <v>38.015833333333298</v>
      </c>
      <c r="F589" s="85"/>
      <c r="G589" s="106"/>
      <c r="H589" s="92"/>
      <c r="I589" s="92"/>
      <c r="N589" s="38"/>
      <c r="P589" s="56"/>
    </row>
    <row r="590" spans="3:16">
      <c r="C590" s="727">
        <v>44173</v>
      </c>
      <c r="D590" s="724">
        <v>499.07799999999997</v>
      </c>
      <c r="E590" s="725">
        <v>27.4829166666667</v>
      </c>
      <c r="F590" s="85"/>
      <c r="G590" s="106"/>
      <c r="H590" s="92"/>
      <c r="I590" s="92"/>
      <c r="N590" s="38"/>
      <c r="P590" s="56"/>
    </row>
    <row r="591" spans="3:16">
      <c r="C591" s="727">
        <v>44174</v>
      </c>
      <c r="D591" s="724">
        <v>489.84899999999999</v>
      </c>
      <c r="E591" s="725">
        <v>47.516666666666701</v>
      </c>
      <c r="F591" s="85"/>
      <c r="G591" s="106"/>
      <c r="H591" s="92"/>
      <c r="I591" s="92"/>
      <c r="N591" s="38"/>
      <c r="P591" s="56"/>
    </row>
    <row r="592" spans="3:16">
      <c r="C592" s="727">
        <v>44175</v>
      </c>
      <c r="D592" s="724">
        <v>500.81200000000001</v>
      </c>
      <c r="E592" s="725">
        <v>43.417083333333302</v>
      </c>
      <c r="F592" s="85"/>
      <c r="G592" s="106"/>
      <c r="H592" s="92"/>
      <c r="I592" s="92"/>
      <c r="N592" s="38"/>
      <c r="P592" s="56"/>
    </row>
    <row r="593" spans="2:16">
      <c r="C593" s="727">
        <v>44176</v>
      </c>
      <c r="D593" s="724">
        <v>491.44</v>
      </c>
      <c r="E593" s="725">
        <v>37.246666666666698</v>
      </c>
      <c r="F593" s="85"/>
      <c r="G593" s="106"/>
      <c r="H593" s="92"/>
      <c r="I593" s="92"/>
      <c r="N593" s="38"/>
      <c r="P593" s="56"/>
    </row>
    <row r="594" spans="2:16">
      <c r="B594" s="99" t="s">
        <v>47</v>
      </c>
      <c r="C594" s="727">
        <v>44177</v>
      </c>
      <c r="D594" s="724">
        <v>450.85899999999998</v>
      </c>
      <c r="E594" s="725">
        <v>36.266249999999999</v>
      </c>
      <c r="F594" s="85"/>
      <c r="G594" s="106"/>
      <c r="H594" s="92"/>
      <c r="I594" s="92"/>
      <c r="N594" s="38"/>
      <c r="P594" s="56"/>
    </row>
    <row r="595" spans="2:16">
      <c r="C595" s="727">
        <v>44178</v>
      </c>
      <c r="D595" s="724">
        <v>402.12200000000001</v>
      </c>
      <c r="E595" s="725">
        <v>43.192500000000003</v>
      </c>
      <c r="F595" s="85"/>
      <c r="G595" s="106"/>
      <c r="H595" s="92"/>
      <c r="I595" s="92"/>
      <c r="N595" s="38"/>
      <c r="P595" s="56"/>
    </row>
    <row r="596" spans="2:16">
      <c r="C596" s="727">
        <v>44179</v>
      </c>
      <c r="D596" s="724">
        <v>486.42599999999999</v>
      </c>
      <c r="E596" s="725">
        <v>46.494583333333303</v>
      </c>
      <c r="F596" s="85"/>
      <c r="G596" s="106"/>
      <c r="H596" s="92"/>
      <c r="I596" s="92"/>
      <c r="N596" s="38"/>
      <c r="P596" s="56"/>
    </row>
    <row r="597" spans="2:16">
      <c r="C597" s="727">
        <v>44180</v>
      </c>
      <c r="D597" s="724">
        <v>489.452</v>
      </c>
      <c r="E597" s="725">
        <v>48.917499999999997</v>
      </c>
      <c r="F597" s="85"/>
      <c r="G597" s="106"/>
      <c r="H597" s="92"/>
      <c r="I597" s="92"/>
      <c r="N597" s="38"/>
      <c r="P597" s="56"/>
    </row>
    <row r="598" spans="2:16">
      <c r="C598" s="727">
        <v>44181</v>
      </c>
      <c r="D598" s="724">
        <v>506.303</v>
      </c>
      <c r="E598" s="725">
        <v>49.344166666666702</v>
      </c>
      <c r="F598" s="85"/>
      <c r="G598" s="106"/>
      <c r="H598" s="92"/>
      <c r="I598" s="92"/>
      <c r="N598" s="38"/>
      <c r="P598" s="56"/>
    </row>
    <row r="599" spans="2:16">
      <c r="C599" s="727">
        <v>44182</v>
      </c>
      <c r="D599" s="724">
        <v>522.90099999999995</v>
      </c>
      <c r="E599" s="725">
        <v>56.871666666666698</v>
      </c>
      <c r="F599" s="85"/>
      <c r="G599" s="106"/>
      <c r="H599" s="92"/>
      <c r="I599" s="92"/>
      <c r="N599" s="38"/>
      <c r="P599" s="56"/>
    </row>
    <row r="600" spans="2:16">
      <c r="C600" s="727">
        <v>44183</v>
      </c>
      <c r="D600" s="724">
        <v>492.27499999999998</v>
      </c>
      <c r="E600" s="725">
        <v>49.110833333333296</v>
      </c>
      <c r="F600" s="85"/>
      <c r="G600" s="106"/>
      <c r="H600" s="92"/>
      <c r="I600" s="92"/>
      <c r="N600" s="38"/>
      <c r="P600" s="56"/>
    </row>
    <row r="601" spans="2:16">
      <c r="C601" s="727">
        <v>44184</v>
      </c>
      <c r="D601" s="724">
        <v>423.642</v>
      </c>
      <c r="E601" s="725">
        <v>44.262500000000003</v>
      </c>
      <c r="F601" s="85"/>
      <c r="G601" s="106"/>
      <c r="H601" s="92"/>
      <c r="I601" s="92"/>
      <c r="N601" s="38"/>
      <c r="P601" s="56"/>
    </row>
    <row r="602" spans="2:16">
      <c r="C602" s="727">
        <v>44185</v>
      </c>
      <c r="D602" s="724">
        <v>385.08499999999998</v>
      </c>
      <c r="E602" s="725">
        <v>43.421666666666702</v>
      </c>
      <c r="F602" s="85"/>
      <c r="G602" s="106"/>
      <c r="H602" s="92"/>
      <c r="I602" s="92"/>
      <c r="N602" s="38"/>
      <c r="P602" s="56"/>
    </row>
    <row r="603" spans="2:16">
      <c r="C603" s="727">
        <v>44186</v>
      </c>
      <c r="D603" s="724">
        <v>469.99799999999999</v>
      </c>
      <c r="E603" s="725">
        <v>46.7870833333333</v>
      </c>
      <c r="F603" s="85"/>
      <c r="G603" s="106"/>
      <c r="H603" s="92"/>
      <c r="I603" s="92"/>
      <c r="N603" s="38"/>
      <c r="P603" s="56"/>
    </row>
    <row r="604" spans="2:16">
      <c r="C604" s="727">
        <v>44187</v>
      </c>
      <c r="D604" s="724">
        <v>474.07299999999998</v>
      </c>
      <c r="E604" s="725">
        <v>46.709583333333299</v>
      </c>
      <c r="F604" s="85"/>
      <c r="G604" s="106"/>
      <c r="H604" s="92"/>
      <c r="I604" s="92"/>
      <c r="N604" s="38"/>
      <c r="P604" s="56"/>
    </row>
    <row r="605" spans="2:16">
      <c r="C605" s="727">
        <v>44188</v>
      </c>
      <c r="D605" s="724">
        <v>445.92899999999997</v>
      </c>
      <c r="E605" s="725">
        <v>46.297499999999999</v>
      </c>
      <c r="F605" s="85"/>
      <c r="G605" s="106"/>
      <c r="H605" s="92"/>
      <c r="I605" s="92"/>
      <c r="N605" s="38"/>
      <c r="P605" s="56"/>
    </row>
    <row r="606" spans="2:16">
      <c r="C606" s="727">
        <v>44189</v>
      </c>
      <c r="D606" s="724">
        <v>391.24299999999999</v>
      </c>
      <c r="E606" s="725">
        <v>39.939166666666701</v>
      </c>
      <c r="F606" s="85"/>
      <c r="G606" s="106"/>
      <c r="H606" s="92"/>
      <c r="I606" s="92"/>
      <c r="N606" s="38"/>
      <c r="P606" s="56"/>
    </row>
    <row r="607" spans="2:16">
      <c r="C607" s="727">
        <v>44190</v>
      </c>
      <c r="D607" s="724">
        <v>400.46199999999999</v>
      </c>
      <c r="E607" s="725">
        <v>16.035833333333301</v>
      </c>
      <c r="F607" s="85"/>
      <c r="G607" s="106"/>
      <c r="H607" s="92"/>
      <c r="I607" s="92"/>
      <c r="N607" s="38"/>
      <c r="P607" s="56"/>
    </row>
    <row r="608" spans="2:16">
      <c r="C608" s="727">
        <v>44191</v>
      </c>
      <c r="D608" s="724">
        <v>410.68</v>
      </c>
      <c r="E608" s="725">
        <v>32.864166666666698</v>
      </c>
      <c r="F608" s="85"/>
      <c r="G608" s="106"/>
      <c r="H608" s="92"/>
      <c r="I608" s="92"/>
      <c r="N608" s="38"/>
      <c r="P608" s="56"/>
    </row>
    <row r="609" spans="2:16">
      <c r="C609" s="727">
        <v>44192</v>
      </c>
      <c r="D609" s="724">
        <v>413.82499999999999</v>
      </c>
      <c r="E609" s="725">
        <v>26.504999999999999</v>
      </c>
      <c r="F609" s="85"/>
      <c r="G609" s="106"/>
      <c r="H609" s="92"/>
      <c r="I609" s="92"/>
      <c r="N609" s="38"/>
      <c r="P609" s="56"/>
    </row>
    <row r="610" spans="2:16">
      <c r="C610" s="727">
        <v>44193</v>
      </c>
      <c r="D610" s="724">
        <v>579.20799999999997</v>
      </c>
      <c r="E610" s="725">
        <v>20.0408333333333</v>
      </c>
      <c r="F610" s="85"/>
      <c r="G610" s="106"/>
      <c r="H610" s="92"/>
      <c r="I610" s="92"/>
      <c r="N610" s="38"/>
      <c r="P610" s="56"/>
    </row>
    <row r="611" spans="2:16">
      <c r="C611" s="727">
        <v>44194</v>
      </c>
      <c r="D611" s="724">
        <v>552.93200000000002</v>
      </c>
      <c r="E611" s="725">
        <v>38.661666666666697</v>
      </c>
      <c r="F611" s="85"/>
      <c r="G611" s="106"/>
      <c r="H611" s="92"/>
      <c r="I611" s="92"/>
      <c r="N611" s="38"/>
      <c r="P611" s="56"/>
    </row>
    <row r="612" spans="2:16" ht="14.25">
      <c r="C612" s="727">
        <v>44195</v>
      </c>
      <c r="D612" s="724">
        <v>441.22300000000001</v>
      </c>
      <c r="E612" s="725">
        <v>48.984583333333298</v>
      </c>
      <c r="F612" s="85"/>
      <c r="I612" s="92"/>
      <c r="J612" s="91"/>
      <c r="K612" s="91"/>
      <c r="N612" s="38"/>
      <c r="P612" s="56"/>
    </row>
    <row r="613" spans="2:16" s="91" customFormat="1" ht="20.25" customHeight="1">
      <c r="B613" s="102"/>
      <c r="C613" s="727">
        <v>44196</v>
      </c>
      <c r="D613" s="745">
        <v>419.75599999999997</v>
      </c>
      <c r="E613" s="726">
        <v>48.66</v>
      </c>
      <c r="F613" s="85"/>
      <c r="G613" s="85"/>
      <c r="H613" s="85"/>
      <c r="I613" s="38"/>
      <c r="P613" s="114"/>
    </row>
    <row r="614" spans="2:16" s="91" customFormat="1" ht="11.25" customHeight="1">
      <c r="B614" s="102"/>
      <c r="C614" s="90" t="s">
        <v>30</v>
      </c>
      <c r="D614" s="90"/>
      <c r="E614" s="90"/>
      <c r="F614" s="85"/>
      <c r="G614" s="85"/>
      <c r="H614" s="142"/>
      <c r="I614" s="85"/>
      <c r="N614" s="125"/>
      <c r="O614" s="125"/>
      <c r="P614" s="126"/>
    </row>
    <row r="615" spans="2:16" s="91" customFormat="1" ht="11.25" customHeight="1">
      <c r="B615" s="103"/>
      <c r="C615" s="84" t="s">
        <v>350</v>
      </c>
      <c r="D615" s="84"/>
      <c r="E615" s="84"/>
      <c r="F615" s="88"/>
      <c r="G615" s="88"/>
      <c r="I615" s="142"/>
      <c r="K615" s="125"/>
      <c r="M615" s="125"/>
      <c r="N615" s="125"/>
      <c r="O615" s="125"/>
      <c r="P615" s="126"/>
    </row>
    <row r="616" spans="2:16" s="91" customFormat="1" ht="15.75" customHeight="1">
      <c r="B616" s="260"/>
      <c r="C616" s="455"/>
      <c r="D616" s="811" t="s">
        <v>325</v>
      </c>
      <c r="E616" s="811" t="s">
        <v>326</v>
      </c>
      <c r="F616" s="811" t="s">
        <v>351</v>
      </c>
      <c r="G616" s="811" t="s">
        <v>352</v>
      </c>
      <c r="I616" s="151"/>
      <c r="K616" s="125"/>
      <c r="L616" s="125"/>
      <c r="M616" s="125"/>
      <c r="N616" s="126"/>
      <c r="O616" s="125"/>
      <c r="P616" s="125"/>
    </row>
    <row r="617" spans="2:16" s="91" customFormat="1" ht="15.75" customHeight="1">
      <c r="B617" s="260"/>
      <c r="C617" s="455"/>
      <c r="D617" s="797"/>
      <c r="E617" s="797"/>
      <c r="F617" s="797"/>
      <c r="G617" s="797"/>
      <c r="H617" s="259"/>
      <c r="K617" s="228"/>
      <c r="L617" s="228"/>
      <c r="M617" s="228"/>
      <c r="N617" s="228"/>
      <c r="O617" s="127"/>
      <c r="P617" s="127"/>
    </row>
    <row r="618" spans="2:16" s="91" customFormat="1" ht="15.75" customHeight="1">
      <c r="B618" s="261"/>
      <c r="C618" s="416"/>
      <c r="D618" s="798"/>
      <c r="E618" s="798"/>
      <c r="F618" s="798"/>
      <c r="G618" s="798"/>
      <c r="H618" s="86"/>
      <c r="J618" s="107"/>
      <c r="K618" s="86"/>
      <c r="L618" s="228"/>
      <c r="M618" s="228"/>
      <c r="N618" s="228"/>
      <c r="O618" s="127"/>
      <c r="P618" s="127"/>
    </row>
    <row r="619" spans="2:16" s="91" customFormat="1" ht="11.25" customHeight="1">
      <c r="B619" s="202" t="s">
        <v>39</v>
      </c>
      <c r="C619" s="336" t="s">
        <v>4</v>
      </c>
      <c r="D619" s="486">
        <v>83.558600000000013</v>
      </c>
      <c r="E619" s="401">
        <v>62.1992166223</v>
      </c>
      <c r="F619" s="486">
        <v>78.5869</v>
      </c>
      <c r="G619" s="401">
        <v>44.908617695824603</v>
      </c>
      <c r="H619" s="86"/>
      <c r="I619" s="86"/>
      <c r="J619" s="107"/>
      <c r="K619" s="86"/>
      <c r="L619" s="86"/>
      <c r="M619" s="229"/>
      <c r="N619" s="228"/>
      <c r="O619" s="127"/>
      <c r="P619" s="128"/>
    </row>
    <row r="620" spans="2:16" s="91" customFormat="1" ht="11.25" customHeight="1">
      <c r="B620" s="202" t="s">
        <v>40</v>
      </c>
      <c r="C620" s="336" t="s">
        <v>5</v>
      </c>
      <c r="D620" s="486">
        <v>86.829700000000003</v>
      </c>
      <c r="E620" s="401">
        <v>55.215659800499999</v>
      </c>
      <c r="F620" s="486">
        <v>104.6677</v>
      </c>
      <c r="G620" s="401">
        <v>38.522110851771799</v>
      </c>
      <c r="H620" s="86"/>
      <c r="I620" s="86"/>
      <c r="J620" s="107"/>
      <c r="K620" s="86"/>
      <c r="L620" s="86"/>
      <c r="M620" s="229"/>
      <c r="N620" s="228"/>
      <c r="O620" s="127"/>
      <c r="P620" s="128"/>
    </row>
    <row r="621" spans="2:16" s="91" customFormat="1" ht="11.25" customHeight="1">
      <c r="B621" s="202" t="s">
        <v>41</v>
      </c>
      <c r="C621" s="336" t="s">
        <v>0</v>
      </c>
      <c r="D621" s="486">
        <v>96.142800000000008</v>
      </c>
      <c r="E621" s="401">
        <v>51.417220363699997</v>
      </c>
      <c r="F621" s="486">
        <v>123.1574</v>
      </c>
      <c r="G621" s="401">
        <v>32.614199836956601</v>
      </c>
      <c r="H621" s="86"/>
      <c r="I621" s="86"/>
      <c r="J621" s="107"/>
      <c r="K621" s="86"/>
      <c r="L621" s="86"/>
      <c r="M621" s="229"/>
      <c r="N621" s="230"/>
      <c r="O621" s="127"/>
      <c r="P621" s="128"/>
    </row>
    <row r="622" spans="2:16" s="91" customFormat="1" ht="11.25" customHeight="1">
      <c r="B622" s="202" t="s">
        <v>42</v>
      </c>
      <c r="C622" s="336" t="s">
        <v>2</v>
      </c>
      <c r="D622" s="486">
        <v>81.388100000000009</v>
      </c>
      <c r="E622" s="401">
        <v>54.257571658700002</v>
      </c>
      <c r="F622" s="486">
        <v>144.8597</v>
      </c>
      <c r="G622" s="401">
        <v>22.203101746034299</v>
      </c>
      <c r="H622" s="86"/>
      <c r="I622" s="86"/>
      <c r="J622" s="107"/>
      <c r="K622" s="86"/>
      <c r="L622" s="86"/>
      <c r="M622" s="229"/>
      <c r="N622" s="228"/>
      <c r="O622" s="127"/>
      <c r="P622" s="128"/>
    </row>
    <row r="623" spans="2:16" s="91" customFormat="1" ht="11.25" customHeight="1">
      <c r="B623" s="202" t="s">
        <v>41</v>
      </c>
      <c r="C623" s="336" t="s">
        <v>6</v>
      </c>
      <c r="D623" s="486">
        <v>95.80510000000001</v>
      </c>
      <c r="E623" s="401">
        <v>97.845505410200005</v>
      </c>
      <c r="F623" s="486">
        <v>120.89530000000001</v>
      </c>
      <c r="G623" s="401">
        <v>23.1751529546641</v>
      </c>
      <c r="H623" s="86"/>
      <c r="I623" s="86"/>
      <c r="J623" s="107"/>
      <c r="K623" s="86"/>
      <c r="L623" s="86"/>
      <c r="M623" s="229"/>
      <c r="N623" s="228"/>
      <c r="O623" s="127"/>
      <c r="P623" s="128"/>
    </row>
    <row r="624" spans="2:16" s="91" customFormat="1" ht="11.25" customHeight="1">
      <c r="B624" s="202" t="s">
        <v>43</v>
      </c>
      <c r="C624" s="336" t="s">
        <v>7</v>
      </c>
      <c r="D624" s="486">
        <v>75.707700000000003</v>
      </c>
      <c r="E624" s="401">
        <v>51.228022498999998</v>
      </c>
      <c r="F624" s="486">
        <v>102.75369999999999</v>
      </c>
      <c r="G624" s="401">
        <v>34.681205922511801</v>
      </c>
      <c r="H624" s="86"/>
      <c r="I624" s="86"/>
      <c r="J624" s="107"/>
      <c r="K624" s="86"/>
      <c r="L624" s="86"/>
      <c r="M624" s="229"/>
      <c r="N624" s="230"/>
      <c r="O624" s="127"/>
      <c r="P624" s="128"/>
    </row>
    <row r="625" spans="2:16" s="91" customFormat="1" ht="11.25" customHeight="1">
      <c r="B625" s="202" t="s">
        <v>43</v>
      </c>
      <c r="C625" s="336" t="s">
        <v>8</v>
      </c>
      <c r="D625" s="486">
        <v>64.438299999999998</v>
      </c>
      <c r="E625" s="401">
        <v>54.863112754600003</v>
      </c>
      <c r="F625" s="486">
        <v>75.579899999999995</v>
      </c>
      <c r="G625" s="401">
        <v>38.777579925350501</v>
      </c>
      <c r="H625" s="86"/>
      <c r="I625" s="86"/>
      <c r="J625" s="107"/>
      <c r="K625" s="86"/>
      <c r="L625" s="86"/>
      <c r="M625" s="229"/>
      <c r="N625" s="230"/>
      <c r="O625" s="127"/>
      <c r="P625" s="128"/>
    </row>
    <row r="626" spans="2:16" s="91" customFormat="1" ht="11.25" customHeight="1">
      <c r="B626" s="202" t="s">
        <v>42</v>
      </c>
      <c r="C626" s="336" t="s">
        <v>9</v>
      </c>
      <c r="D626" s="486">
        <v>50.595199999999998</v>
      </c>
      <c r="E626" s="401">
        <v>47.3263455345</v>
      </c>
      <c r="F626" s="486">
        <v>89.481200000000001</v>
      </c>
      <c r="G626" s="401">
        <v>38.5960029369298</v>
      </c>
      <c r="H626" s="86"/>
      <c r="I626" s="86"/>
      <c r="J626" s="107"/>
      <c r="K626" s="86"/>
      <c r="L626" s="86"/>
      <c r="M626" s="229"/>
      <c r="N626" s="230"/>
      <c r="O626" s="127"/>
      <c r="P626" s="123"/>
    </row>
    <row r="627" spans="2:16" s="91" customFormat="1" ht="11.25" customHeight="1">
      <c r="B627" s="202" t="s">
        <v>44</v>
      </c>
      <c r="C627" s="336" t="s">
        <v>10</v>
      </c>
      <c r="D627" s="486">
        <v>66.318799999999996</v>
      </c>
      <c r="E627" s="401">
        <v>45.140770041800003</v>
      </c>
      <c r="F627" s="486">
        <v>86.9255</v>
      </c>
      <c r="G627" s="401">
        <v>42.414171905827402</v>
      </c>
      <c r="H627" s="86"/>
      <c r="I627" s="86"/>
      <c r="J627" s="107"/>
      <c r="K627" s="86"/>
      <c r="L627" s="86"/>
      <c r="M627" s="229"/>
      <c r="N627" s="230"/>
      <c r="O627" s="127"/>
      <c r="P627" s="123"/>
    </row>
    <row r="628" spans="2:16" s="91" customFormat="1" ht="11.25" customHeight="1">
      <c r="B628" s="202" t="s">
        <v>45</v>
      </c>
      <c r="C628" s="336" t="s">
        <v>11</v>
      </c>
      <c r="D628" s="486">
        <v>76.271500000000003</v>
      </c>
      <c r="E628" s="401">
        <v>50.179593491299997</v>
      </c>
      <c r="F628" s="486">
        <v>102.2152</v>
      </c>
      <c r="G628" s="401">
        <v>39.1541913922783</v>
      </c>
      <c r="H628" s="86"/>
      <c r="I628" s="86"/>
      <c r="J628" s="107"/>
      <c r="K628" s="86"/>
      <c r="L628" s="86"/>
      <c r="M628" s="229"/>
      <c r="N628" s="230"/>
      <c r="O628" s="127"/>
      <c r="P628" s="128"/>
    </row>
    <row r="629" spans="2:16" s="91" customFormat="1" ht="11.25" customHeight="1">
      <c r="B629" s="202" t="s">
        <v>46</v>
      </c>
      <c r="C629" s="336" t="s">
        <v>12</v>
      </c>
      <c r="D629" s="486">
        <v>79.309600000000003</v>
      </c>
      <c r="E629" s="401">
        <v>46.350588822200002</v>
      </c>
      <c r="F629" s="486">
        <v>82.322000000000003</v>
      </c>
      <c r="G629" s="401">
        <v>43.670858093826702</v>
      </c>
      <c r="H629" s="86"/>
      <c r="I629" s="86"/>
      <c r="J629" s="107"/>
      <c r="K629" s="86"/>
      <c r="L629" s="86"/>
      <c r="M629" s="229"/>
      <c r="N629" s="228"/>
      <c r="O629" s="127"/>
      <c r="P629" s="128"/>
    </row>
    <row r="630" spans="2:16" ht="11.25" customHeight="1">
      <c r="B630" s="202" t="s">
        <v>47</v>
      </c>
      <c r="C630" s="340" t="s">
        <v>13</v>
      </c>
      <c r="D630" s="488">
        <v>114.38539999999999</v>
      </c>
      <c r="E630" s="404">
        <v>35.809814197400001</v>
      </c>
      <c r="F630" s="488">
        <v>100.57039999999999</v>
      </c>
      <c r="G630" s="404">
        <v>45.419184909277497</v>
      </c>
      <c r="H630" s="86"/>
      <c r="I630" s="86"/>
      <c r="J630" s="107"/>
      <c r="K630" s="86"/>
      <c r="L630" s="86"/>
      <c r="M630" s="229"/>
      <c r="N630" s="228"/>
      <c r="O630" s="127"/>
      <c r="P630" s="128"/>
    </row>
    <row r="631" spans="2:16" ht="12.75" customHeight="1">
      <c r="B631" s="103"/>
      <c r="C631" s="336"/>
      <c r="D631" s="489">
        <f>SUM(D619:D630)</f>
        <v>970.75080000000014</v>
      </c>
      <c r="E631" s="490">
        <f>SUMPRODUCT(D619:D630,E619:E630)/SUM(D619:D630)</f>
        <v>54.727023465369868</v>
      </c>
      <c r="F631" s="489">
        <f>SUM(F619:F630)</f>
        <v>1212.0149000000001</v>
      </c>
      <c r="G631" s="490">
        <f>SUMPRODUCT(F619:F630,G619:G630)/SUM(F619:F630)</f>
        <v>35.804840889332304</v>
      </c>
      <c r="H631" s="91"/>
      <c r="I631" s="86"/>
      <c r="J631" s="91"/>
      <c r="K631" s="125"/>
      <c r="N631" s="38"/>
      <c r="P631" s="56"/>
    </row>
    <row r="632" spans="2:16" s="91" customFormat="1" ht="15.75" customHeight="1">
      <c r="B632" s="103"/>
      <c r="C632" s="455"/>
      <c r="D632" s="811" t="s">
        <v>353</v>
      </c>
      <c r="E632" s="811" t="s">
        <v>354</v>
      </c>
      <c r="F632" s="811" t="s">
        <v>355</v>
      </c>
      <c r="G632" s="811" t="s">
        <v>356</v>
      </c>
      <c r="I632" s="151"/>
      <c r="K632" s="125"/>
      <c r="L632" s="125"/>
      <c r="M632" s="125"/>
      <c r="N632" s="126"/>
      <c r="O632" s="125"/>
      <c r="P632" s="125"/>
    </row>
    <row r="633" spans="2:16" s="91" customFormat="1" ht="15.75" customHeight="1">
      <c r="B633" s="260"/>
      <c r="C633" s="455"/>
      <c r="D633" s="797"/>
      <c r="E633" s="797"/>
      <c r="F633" s="797"/>
      <c r="G633" s="797"/>
      <c r="H633" s="259"/>
      <c r="K633" s="228"/>
      <c r="L633" s="228"/>
      <c r="M633" s="228"/>
      <c r="N633" s="228"/>
      <c r="O633" s="127"/>
      <c r="P633" s="127"/>
    </row>
    <row r="634" spans="2:16" s="91" customFormat="1" ht="15.75" customHeight="1">
      <c r="B634" s="261"/>
      <c r="C634" s="416"/>
      <c r="D634" s="798"/>
      <c r="E634" s="798"/>
      <c r="F634" s="798"/>
      <c r="G634" s="798"/>
      <c r="H634" s="86"/>
      <c r="J634" s="107"/>
      <c r="K634" s="86"/>
      <c r="L634" s="228"/>
      <c r="M634" s="228"/>
      <c r="N634" s="228"/>
      <c r="O634" s="127"/>
      <c r="P634" s="127"/>
    </row>
    <row r="635" spans="2:16">
      <c r="B635" s="202" t="s">
        <v>39</v>
      </c>
      <c r="C635" s="336" t="s">
        <v>4</v>
      </c>
      <c r="D635" s="486">
        <v>136.5205</v>
      </c>
      <c r="E635" s="401">
        <v>53.872599909903599</v>
      </c>
      <c r="F635" s="486">
        <v>156.614</v>
      </c>
      <c r="G635" s="401">
        <v>36.986540085816102</v>
      </c>
      <c r="H635" s="86"/>
      <c r="I635" s="86"/>
      <c r="J635" s="107"/>
      <c r="K635" s="86"/>
      <c r="N635" s="38"/>
      <c r="P635" s="56"/>
    </row>
    <row r="636" spans="2:16">
      <c r="B636" s="202" t="s">
        <v>40</v>
      </c>
      <c r="C636" s="336" t="s">
        <v>5</v>
      </c>
      <c r="D636" s="486">
        <v>117.8532</v>
      </c>
      <c r="E636" s="401">
        <v>46.948849382112698</v>
      </c>
      <c r="F636" s="486">
        <v>110.9199</v>
      </c>
      <c r="G636" s="401">
        <v>27.985179142786802</v>
      </c>
      <c r="H636" s="86"/>
      <c r="I636" s="86"/>
      <c r="J636" s="107"/>
      <c r="K636" s="86"/>
      <c r="N636" s="38"/>
      <c r="P636" s="56"/>
    </row>
    <row r="637" spans="2:16">
      <c r="B637" s="202" t="s">
        <v>41</v>
      </c>
      <c r="C637" s="336" t="s">
        <v>0</v>
      </c>
      <c r="D637" s="486">
        <v>116.8203</v>
      </c>
      <c r="E637" s="401">
        <v>40.488359908337799</v>
      </c>
      <c r="F637" s="486">
        <v>115.19410000000001</v>
      </c>
      <c r="G637" s="401">
        <v>21.560111247017002</v>
      </c>
      <c r="H637" s="86"/>
      <c r="I637" s="86"/>
      <c r="J637" s="107"/>
      <c r="K637" s="86"/>
      <c r="N637" s="38"/>
      <c r="P637" s="56"/>
    </row>
    <row r="638" spans="2:16">
      <c r="B638" s="202" t="s">
        <v>42</v>
      </c>
      <c r="C638" s="336" t="s">
        <v>2</v>
      </c>
      <c r="D638" s="486">
        <v>136.93470000000002</v>
      </c>
      <c r="E638" s="401">
        <v>39.132271944218701</v>
      </c>
      <c r="F638" s="486">
        <v>85.37530000000001</v>
      </c>
      <c r="G638" s="401">
        <v>11.7656653036651</v>
      </c>
      <c r="H638" s="86"/>
      <c r="I638" s="86"/>
      <c r="J638" s="107"/>
      <c r="K638" s="86"/>
      <c r="N638" s="38"/>
      <c r="P638" s="56"/>
    </row>
    <row r="639" spans="2:16">
      <c r="B639" s="202" t="s">
        <v>41</v>
      </c>
      <c r="C639" s="336" t="s">
        <v>6</v>
      </c>
      <c r="D639" s="486">
        <v>106.8429</v>
      </c>
      <c r="E639" s="401">
        <v>39.6976424544822</v>
      </c>
      <c r="F639" s="486">
        <v>101.92269999999999</v>
      </c>
      <c r="G639" s="401">
        <v>17.575076700283599</v>
      </c>
      <c r="H639" s="86"/>
      <c r="I639" s="86"/>
      <c r="J639" s="107"/>
      <c r="K639" s="86"/>
      <c r="N639" s="38"/>
      <c r="P639" s="56"/>
    </row>
    <row r="640" spans="2:16">
      <c r="B640" s="202" t="s">
        <v>43</v>
      </c>
      <c r="C640" s="336" t="s">
        <v>7</v>
      </c>
      <c r="D640" s="486">
        <v>136.077</v>
      </c>
      <c r="E640" s="401">
        <v>40.037015542670702</v>
      </c>
      <c r="F640" s="486">
        <v>123.1336</v>
      </c>
      <c r="G640" s="401">
        <v>25.900865133480998</v>
      </c>
      <c r="H640" s="86"/>
      <c r="I640" s="86"/>
      <c r="J640" s="107"/>
      <c r="K640" s="86"/>
      <c r="N640" s="38"/>
      <c r="P640" s="56"/>
    </row>
    <row r="641" spans="1:16">
      <c r="B641" s="202" t="s">
        <v>43</v>
      </c>
      <c r="C641" s="336" t="s">
        <v>8</v>
      </c>
      <c r="D641" s="486">
        <v>157.46979999999999</v>
      </c>
      <c r="E641" s="401">
        <v>42.162995253693097</v>
      </c>
      <c r="F641" s="486">
        <v>178.97379999999998</v>
      </c>
      <c r="G641" s="401">
        <v>28.7259772212469</v>
      </c>
      <c r="H641" s="86"/>
      <c r="I641" s="86"/>
      <c r="J641" s="107"/>
      <c r="K641" s="86"/>
      <c r="N641" s="38"/>
      <c r="P641" s="56"/>
    </row>
    <row r="642" spans="1:16">
      <c r="B642" s="202" t="s">
        <v>42</v>
      </c>
      <c r="C642" s="336" t="s">
        <v>9</v>
      </c>
      <c r="D642" s="486">
        <v>167.8682</v>
      </c>
      <c r="E642" s="401">
        <v>36.940508297581097</v>
      </c>
      <c r="F642" s="486">
        <v>167.31560000000002</v>
      </c>
      <c r="G642" s="401">
        <v>29.1006035719323</v>
      </c>
      <c r="H642" s="86"/>
      <c r="I642" s="86"/>
      <c r="J642" s="107"/>
      <c r="K642" s="86"/>
      <c r="N642" s="38"/>
      <c r="P642" s="56"/>
    </row>
    <row r="643" spans="1:16">
      <c r="B643" s="202" t="s">
        <v>44</v>
      </c>
      <c r="C643" s="336" t="s">
        <v>10</v>
      </c>
      <c r="D643" s="486">
        <v>170.33279999999999</v>
      </c>
      <c r="E643" s="401">
        <v>33.4678267955438</v>
      </c>
      <c r="F643" s="486">
        <v>170.7884</v>
      </c>
      <c r="G643" s="401">
        <v>34.666485288228003</v>
      </c>
      <c r="H643" s="86"/>
      <c r="I643" s="86"/>
      <c r="J643" s="107"/>
      <c r="K643" s="86"/>
      <c r="N643" s="38"/>
      <c r="P643" s="56"/>
    </row>
    <row r="644" spans="1:16">
      <c r="B644" s="202" t="s">
        <v>45</v>
      </c>
      <c r="C644" s="336" t="s">
        <v>11</v>
      </c>
      <c r="D644" s="486">
        <v>153.81800000000001</v>
      </c>
      <c r="E644" s="401">
        <v>37.896343379838498</v>
      </c>
      <c r="F644" s="486">
        <v>141.322</v>
      </c>
      <c r="G644" s="401">
        <v>28.510361741271701</v>
      </c>
      <c r="H644" s="86"/>
      <c r="I644" s="86"/>
      <c r="J644" s="107"/>
      <c r="K644" s="86"/>
      <c r="N644" s="38"/>
      <c r="P644" s="56"/>
    </row>
    <row r="645" spans="1:16" s="91" customFormat="1" ht="11.25" customHeight="1">
      <c r="B645" s="202" t="s">
        <v>46</v>
      </c>
      <c r="C645" s="336" t="s">
        <v>12</v>
      </c>
      <c r="D645" s="486">
        <v>149.51560000000001</v>
      </c>
      <c r="E645" s="401">
        <v>35.808932519415997</v>
      </c>
      <c r="F645" s="486">
        <v>141.4341</v>
      </c>
      <c r="G645" s="401">
        <v>34.0198306136922</v>
      </c>
      <c r="H645" s="86"/>
      <c r="I645" s="86"/>
      <c r="J645" s="107"/>
      <c r="K645" s="86"/>
      <c r="N645" s="114"/>
    </row>
    <row r="646" spans="1:16" s="91" customFormat="1" ht="14.25">
      <c r="B646" s="202" t="s">
        <v>47</v>
      </c>
      <c r="C646" s="340" t="s">
        <v>13</v>
      </c>
      <c r="D646" s="487">
        <v>128.77279999999999</v>
      </c>
      <c r="E646" s="404">
        <v>29.499933580694101</v>
      </c>
      <c r="F646" s="487">
        <v>138.0762</v>
      </c>
      <c r="G646" s="404">
        <v>37.246458382605297</v>
      </c>
      <c r="H646" s="624"/>
      <c r="I646" s="86"/>
      <c r="J646" s="625"/>
      <c r="K646" s="624"/>
      <c r="P646" s="114"/>
    </row>
    <row r="647" spans="1:16" s="266" customFormat="1" ht="14.25">
      <c r="C647" s="202"/>
      <c r="D647" s="672">
        <f>SUM(D635:D646)</f>
        <v>1678.8257999999996</v>
      </c>
      <c r="E647" s="673">
        <f>SUMPRODUCT(D635:D646,E635:E646)/SUM(D635:D646)</f>
        <v>39.425692305896185</v>
      </c>
      <c r="F647" s="672">
        <f>SUM(F635:F646)</f>
        <v>1631.0697</v>
      </c>
      <c r="G647" s="673">
        <f>SUMPRODUCT(F635:F646,G635:G646)/SUM(F635:F646)</f>
        <v>28.986961638076089</v>
      </c>
      <c r="H647" s="91"/>
      <c r="I647" s="624"/>
      <c r="J647" s="91"/>
      <c r="K647" s="91"/>
      <c r="P647" s="626"/>
    </row>
    <row r="648" spans="1:16" s="91" customFormat="1" ht="11.25" customHeight="1">
      <c r="B648" s="102"/>
      <c r="C648" s="56"/>
      <c r="D648" s="56"/>
      <c r="E648" s="56"/>
      <c r="F648" s="56"/>
      <c r="G648" s="56"/>
      <c r="H648" s="85"/>
      <c r="I648" s="86"/>
      <c r="P648" s="114"/>
    </row>
    <row r="649" spans="1:16" s="91" customFormat="1" ht="11.25" customHeight="1">
      <c r="B649" s="103"/>
      <c r="C649" s="90" t="s">
        <v>31</v>
      </c>
      <c r="D649" s="90"/>
      <c r="E649" s="90"/>
      <c r="F649" s="85"/>
      <c r="G649" s="85"/>
      <c r="H649" s="142"/>
      <c r="I649" s="85"/>
      <c r="P649" s="114"/>
    </row>
    <row r="650" spans="1:16" s="91" customFormat="1" ht="11.25" customHeight="1">
      <c r="B650" s="103"/>
      <c r="C650" s="84" t="s">
        <v>350</v>
      </c>
      <c r="D650" s="84"/>
      <c r="E650" s="84"/>
      <c r="F650" s="88"/>
      <c r="G650" s="88"/>
      <c r="H650" s="86"/>
      <c r="I650" s="142"/>
      <c r="P650" s="114"/>
    </row>
    <row r="651" spans="1:16" s="91" customFormat="1" ht="15.75" customHeight="1">
      <c r="B651" s="103"/>
      <c r="C651" s="455"/>
      <c r="D651" s="811" t="s">
        <v>325</v>
      </c>
      <c r="E651" s="811" t="s">
        <v>326</v>
      </c>
      <c r="F651" s="811" t="s">
        <v>351</v>
      </c>
      <c r="G651" s="811" t="s">
        <v>352</v>
      </c>
      <c r="N651" s="114"/>
    </row>
    <row r="652" spans="1:16" s="91" customFormat="1" ht="15.75" customHeight="1">
      <c r="C652" s="455"/>
      <c r="D652" s="797"/>
      <c r="E652" s="797"/>
      <c r="F652" s="797"/>
      <c r="G652" s="797"/>
      <c r="H652" s="259"/>
      <c r="J652" s="86"/>
      <c r="K652" s="86"/>
      <c r="M652" s="132"/>
      <c r="N652" s="133"/>
      <c r="O652" s="132"/>
    </row>
    <row r="653" spans="1:16" s="91" customFormat="1" ht="15.75" customHeight="1">
      <c r="C653" s="416"/>
      <c r="D653" s="798"/>
      <c r="E653" s="798"/>
      <c r="F653" s="798"/>
      <c r="G653" s="798"/>
      <c r="H653" s="86"/>
      <c r="I653" s="86"/>
      <c r="J653" s="86"/>
      <c r="K653" s="86"/>
      <c r="L653" s="132"/>
      <c r="M653" s="132"/>
      <c r="N653" s="133"/>
      <c r="O653" s="132"/>
    </row>
    <row r="654" spans="1:16" s="91" customFormat="1" ht="11.25" customHeight="1">
      <c r="A654" s="266"/>
      <c r="B654" s="202" t="s">
        <v>39</v>
      </c>
      <c r="C654" s="336" t="s">
        <v>4</v>
      </c>
      <c r="D654" s="486">
        <v>150.61610000000002</v>
      </c>
      <c r="E654" s="401">
        <v>68.970106250300006</v>
      </c>
      <c r="F654" s="486">
        <v>124.69589999999999</v>
      </c>
      <c r="G654" s="401">
        <v>50.411318439499603</v>
      </c>
      <c r="H654" s="86"/>
      <c r="I654" s="86"/>
      <c r="J654" s="86"/>
      <c r="K654" s="86"/>
      <c r="L654" s="132"/>
      <c r="M654" s="132"/>
      <c r="N654" s="133"/>
      <c r="O654" s="132"/>
    </row>
    <row r="655" spans="1:16" s="91" customFormat="1" ht="11.25" customHeight="1">
      <c r="A655" s="266"/>
      <c r="B655" s="202" t="s">
        <v>40</v>
      </c>
      <c r="C655" s="336" t="s">
        <v>5</v>
      </c>
      <c r="D655" s="486">
        <v>114.5013</v>
      </c>
      <c r="E655" s="401">
        <v>60.496928681200004</v>
      </c>
      <c r="F655" s="486">
        <v>73.293700000000001</v>
      </c>
      <c r="G655" s="401">
        <v>42.387998313634</v>
      </c>
      <c r="H655" s="86"/>
      <c r="I655" s="86"/>
      <c r="J655" s="86"/>
      <c r="K655" s="86"/>
      <c r="L655" s="132"/>
      <c r="M655" s="132"/>
      <c r="N655" s="133"/>
      <c r="O655" s="132"/>
    </row>
    <row r="656" spans="1:16" s="91" customFormat="1" ht="11.25" customHeight="1">
      <c r="A656" s="266"/>
      <c r="B656" s="202" t="s">
        <v>41</v>
      </c>
      <c r="C656" s="336" t="s">
        <v>0</v>
      </c>
      <c r="D656" s="486">
        <v>108.515</v>
      </c>
      <c r="E656" s="401">
        <v>55.394034833900001</v>
      </c>
      <c r="F656" s="486">
        <v>160.66410000000002</v>
      </c>
      <c r="G656" s="401">
        <v>36.970180488360498</v>
      </c>
      <c r="H656" s="86"/>
      <c r="I656" s="86"/>
      <c r="J656" s="86"/>
      <c r="K656" s="86"/>
      <c r="L656" s="132"/>
      <c r="M656" s="132"/>
      <c r="N656" s="133"/>
      <c r="O656" s="132"/>
    </row>
    <row r="657" spans="1:16" s="91" customFormat="1" ht="11.25" customHeight="1">
      <c r="A657" s="266"/>
      <c r="B657" s="202" t="s">
        <v>42</v>
      </c>
      <c r="C657" s="336" t="s">
        <v>2</v>
      </c>
      <c r="D657" s="486">
        <v>149.16910000000001</v>
      </c>
      <c r="E657" s="401">
        <v>58.841707699499999</v>
      </c>
      <c r="F657" s="486">
        <v>68.796800000000005</v>
      </c>
      <c r="G657" s="401">
        <v>24.8459607278246</v>
      </c>
      <c r="H657" s="86"/>
      <c r="I657" s="86"/>
      <c r="J657" s="86"/>
      <c r="K657" s="86"/>
      <c r="L657" s="132"/>
      <c r="M657" s="132"/>
      <c r="N657" s="133"/>
      <c r="O657" s="132"/>
    </row>
    <row r="658" spans="1:16" s="91" customFormat="1" ht="11.25" customHeight="1">
      <c r="A658" s="266"/>
      <c r="B658" s="202" t="s">
        <v>41</v>
      </c>
      <c r="C658" s="336" t="s">
        <v>6</v>
      </c>
      <c r="D658" s="486">
        <v>141.76239999999999</v>
      </c>
      <c r="E658" s="401">
        <v>59.8001952563</v>
      </c>
      <c r="F658" s="486">
        <v>105.7508</v>
      </c>
      <c r="G658" s="401">
        <v>28.454220450341701</v>
      </c>
      <c r="H658" s="86"/>
      <c r="I658" s="86"/>
      <c r="J658" s="86"/>
      <c r="K658" s="86"/>
      <c r="L658" s="132"/>
      <c r="M658" s="132"/>
      <c r="N658" s="133"/>
      <c r="O658" s="132"/>
    </row>
    <row r="659" spans="1:16" s="91" customFormat="1" ht="11.25" customHeight="1">
      <c r="A659" s="266"/>
      <c r="B659" s="202" t="s">
        <v>43</v>
      </c>
      <c r="C659" s="336" t="s">
        <v>7</v>
      </c>
      <c r="D659" s="486">
        <v>125.26010000000001</v>
      </c>
      <c r="E659" s="401">
        <v>55.388558527400001</v>
      </c>
      <c r="F659" s="486">
        <v>161.9171</v>
      </c>
      <c r="G659" s="401">
        <v>38.668863937162897</v>
      </c>
      <c r="H659" s="86"/>
      <c r="I659" s="86"/>
      <c r="J659" s="86"/>
      <c r="K659" s="86"/>
      <c r="L659" s="132"/>
      <c r="M659" s="132"/>
      <c r="N659" s="133"/>
      <c r="O659" s="132"/>
    </row>
    <row r="660" spans="1:16" s="91" customFormat="1" ht="11.25" customHeight="1">
      <c r="A660" s="266"/>
      <c r="B660" s="202" t="s">
        <v>43</v>
      </c>
      <c r="C660" s="336" t="s">
        <v>8</v>
      </c>
      <c r="D660" s="486">
        <v>113.24119999999999</v>
      </c>
      <c r="E660" s="401">
        <v>59.873136897199998</v>
      </c>
      <c r="F660" s="486">
        <v>161.0504</v>
      </c>
      <c r="G660" s="401">
        <v>42.295836228907199</v>
      </c>
      <c r="H660" s="86"/>
      <c r="I660" s="86"/>
      <c r="J660" s="86"/>
      <c r="K660" s="86"/>
      <c r="L660" s="132"/>
      <c r="M660" s="132"/>
      <c r="N660" s="133"/>
      <c r="O660" s="132"/>
    </row>
    <row r="661" spans="1:16" s="91" customFormat="1" ht="11.25" customHeight="1">
      <c r="A661" s="266"/>
      <c r="B661" s="202" t="s">
        <v>42</v>
      </c>
      <c r="C661" s="336" t="s">
        <v>9</v>
      </c>
      <c r="D661" s="486">
        <v>57.630400000000002</v>
      </c>
      <c r="E661" s="401">
        <v>54.951128918099997</v>
      </c>
      <c r="F661" s="486">
        <v>116.27369999999999</v>
      </c>
      <c r="G661" s="401">
        <v>42.570753885014398</v>
      </c>
      <c r="H661" s="86"/>
      <c r="I661" s="86"/>
      <c r="J661" s="86"/>
      <c r="K661" s="86"/>
      <c r="L661" s="132"/>
      <c r="M661" s="132"/>
      <c r="N661" s="133"/>
      <c r="O661" s="132"/>
    </row>
    <row r="662" spans="1:16" s="91" customFormat="1" ht="11.25" customHeight="1">
      <c r="A662" s="266"/>
      <c r="B662" s="202" t="s">
        <v>44</v>
      </c>
      <c r="C662" s="336" t="s">
        <v>10</v>
      </c>
      <c r="D662" s="486">
        <v>78.033899999999988</v>
      </c>
      <c r="E662" s="401">
        <v>51.367710571899998</v>
      </c>
      <c r="F662" s="486">
        <v>122.4701</v>
      </c>
      <c r="G662" s="401">
        <v>48.973194632812401</v>
      </c>
      <c r="H662" s="86"/>
      <c r="I662" s="86"/>
      <c r="J662" s="86"/>
      <c r="K662" s="86"/>
      <c r="L662" s="132"/>
      <c r="M662" s="132"/>
      <c r="N662" s="133"/>
      <c r="O662" s="132"/>
    </row>
    <row r="663" spans="1:16" s="91" customFormat="1" ht="11.25" customHeight="1">
      <c r="A663" s="266"/>
      <c r="B663" s="202" t="s">
        <v>45</v>
      </c>
      <c r="C663" s="336" t="s">
        <v>11</v>
      </c>
      <c r="D663" s="486">
        <v>98.412000000000006</v>
      </c>
      <c r="E663" s="401">
        <v>56.653760923500002</v>
      </c>
      <c r="F663" s="486">
        <v>127.85850000000001</v>
      </c>
      <c r="G663" s="401">
        <v>44.1862617424731</v>
      </c>
      <c r="H663" s="86"/>
      <c r="I663" s="86"/>
      <c r="J663" s="86"/>
      <c r="K663" s="86"/>
      <c r="L663" s="132"/>
      <c r="M663" s="132"/>
      <c r="N663" s="133"/>
      <c r="O663" s="132"/>
    </row>
    <row r="664" spans="1:16">
      <c r="A664" s="265"/>
      <c r="B664" s="202" t="s">
        <v>46</v>
      </c>
      <c r="C664" s="336" t="s">
        <v>12</v>
      </c>
      <c r="D664" s="486">
        <v>112.9046</v>
      </c>
      <c r="E664" s="401">
        <v>56.425058677899997</v>
      </c>
      <c r="F664" s="486">
        <v>118.73939999999999</v>
      </c>
      <c r="G664" s="401">
        <v>48.994985068140799</v>
      </c>
      <c r="H664" s="86"/>
      <c r="I664" s="86"/>
      <c r="J664" s="86"/>
      <c r="K664" s="86"/>
      <c r="N664" s="38"/>
      <c r="P664" s="56"/>
    </row>
    <row r="665" spans="1:16">
      <c r="A665" s="265"/>
      <c r="B665" s="202" t="s">
        <v>47</v>
      </c>
      <c r="C665" s="627" t="s">
        <v>13</v>
      </c>
      <c r="D665" s="628">
        <v>101.3964</v>
      </c>
      <c r="E665" s="493">
        <v>40.265648287300003</v>
      </c>
      <c r="F665" s="628">
        <v>201.18950000000001</v>
      </c>
      <c r="G665" s="493">
        <v>50.600991393686101</v>
      </c>
      <c r="H665" s="86"/>
      <c r="I665" s="86"/>
      <c r="J665" s="86"/>
      <c r="K665" s="86"/>
      <c r="N665" s="38"/>
      <c r="P665" s="56"/>
    </row>
    <row r="666" spans="1:16" ht="12.75" customHeight="1">
      <c r="B666" s="263"/>
      <c r="C666" s="336"/>
      <c r="D666" s="674">
        <f>SUM(D654:D665)</f>
        <v>1351.4425000000001</v>
      </c>
      <c r="E666" s="675">
        <f>SUMPRODUCT(D654:D665,E654:E665)/SUM(D654:D665)</f>
        <v>57.348399084693924</v>
      </c>
      <c r="F666" s="674">
        <f>SUM(F654:F665)</f>
        <v>1542.7</v>
      </c>
      <c r="G666" s="675">
        <f>SUMPRODUCT(F654:F665,G654:G665)/SUM(F654:F665)</f>
        <v>42.600086273416728</v>
      </c>
      <c r="H666" s="91"/>
      <c r="I666" s="86"/>
      <c r="J666" s="91"/>
      <c r="K666" s="125"/>
      <c r="N666" s="38"/>
      <c r="P666" s="56"/>
    </row>
    <row r="667" spans="1:16" s="91" customFormat="1" ht="15.75" customHeight="1">
      <c r="B667" s="103"/>
      <c r="C667" s="455"/>
      <c r="D667" s="811" t="s">
        <v>353</v>
      </c>
      <c r="E667" s="811" t="s">
        <v>354</v>
      </c>
      <c r="F667" s="811" t="s">
        <v>355</v>
      </c>
      <c r="G667" s="811" t="s">
        <v>356</v>
      </c>
      <c r="I667" s="151"/>
      <c r="K667" s="125"/>
      <c r="L667" s="125"/>
      <c r="M667" s="125"/>
      <c r="N667" s="126"/>
      <c r="O667" s="125"/>
      <c r="P667" s="125"/>
    </row>
    <row r="668" spans="1:16" s="91" customFormat="1" ht="15.75" customHeight="1">
      <c r="B668" s="260"/>
      <c r="C668" s="455"/>
      <c r="D668" s="797"/>
      <c r="E668" s="797"/>
      <c r="F668" s="797"/>
      <c r="G668" s="797"/>
      <c r="H668" s="259"/>
      <c r="K668" s="228"/>
      <c r="L668" s="228"/>
      <c r="M668" s="228"/>
      <c r="N668" s="228"/>
      <c r="O668" s="127"/>
      <c r="P668" s="127"/>
    </row>
    <row r="669" spans="1:16" s="91" customFormat="1" ht="15.75" customHeight="1">
      <c r="B669" s="261"/>
      <c r="C669" s="416"/>
      <c r="D669" s="798"/>
      <c r="E669" s="798"/>
      <c r="F669" s="798"/>
      <c r="G669" s="798"/>
      <c r="H669" s="86"/>
      <c r="I669" s="86"/>
      <c r="J669" s="86"/>
      <c r="K669" s="86"/>
      <c r="L669" s="228"/>
      <c r="M669" s="228"/>
      <c r="N669" s="228"/>
      <c r="O669" s="127"/>
      <c r="P669" s="127"/>
    </row>
    <row r="670" spans="1:16">
      <c r="A670" s="265"/>
      <c r="B670" s="202" t="s">
        <v>39</v>
      </c>
      <c r="C670" s="336" t="s">
        <v>4</v>
      </c>
      <c r="D670" s="486">
        <v>63.741199999999999</v>
      </c>
      <c r="E670" s="401">
        <v>44.450666288100003</v>
      </c>
      <c r="F670" s="486">
        <v>48.798400000000001</v>
      </c>
      <c r="G670" s="401">
        <v>30.065725700022899</v>
      </c>
      <c r="H670" s="86"/>
      <c r="I670" s="86"/>
      <c r="J670" s="86"/>
      <c r="K670" s="86"/>
      <c r="N670" s="38"/>
      <c r="P670" s="56"/>
    </row>
    <row r="671" spans="1:16">
      <c r="A671" s="265"/>
      <c r="B671" s="202" t="s">
        <v>40</v>
      </c>
      <c r="C671" s="336" t="s">
        <v>5</v>
      </c>
      <c r="D671" s="486">
        <v>78.330100000000002</v>
      </c>
      <c r="E671" s="401">
        <v>42.697045324800001</v>
      </c>
      <c r="F671" s="486">
        <v>64.714300000000009</v>
      </c>
      <c r="G671" s="401">
        <v>21.994211310328598</v>
      </c>
      <c r="H671" s="86"/>
      <c r="I671" s="86"/>
      <c r="J671" s="86"/>
      <c r="K671" s="86"/>
      <c r="N671" s="38"/>
      <c r="P671" s="56"/>
    </row>
    <row r="672" spans="1:16">
      <c r="A672" s="265"/>
      <c r="B672" s="202" t="s">
        <v>41</v>
      </c>
      <c r="C672" s="336" t="s">
        <v>0</v>
      </c>
      <c r="D672" s="486">
        <v>98.520800000000008</v>
      </c>
      <c r="E672" s="401">
        <v>33.990053978399999</v>
      </c>
      <c r="F672" s="486">
        <v>163.68820000000002</v>
      </c>
      <c r="G672" s="401">
        <v>16.076611851068101</v>
      </c>
      <c r="H672" s="86"/>
      <c r="I672" s="86"/>
      <c r="J672" s="86"/>
      <c r="K672" s="86"/>
      <c r="N672" s="38"/>
      <c r="P672" s="56"/>
    </row>
    <row r="673" spans="1:16">
      <c r="A673" s="265"/>
      <c r="B673" s="202" t="s">
        <v>42</v>
      </c>
      <c r="C673" s="336" t="s">
        <v>2</v>
      </c>
      <c r="D673" s="486">
        <v>77.157399999999996</v>
      </c>
      <c r="E673" s="401">
        <v>29.6850361728</v>
      </c>
      <c r="F673" s="486">
        <v>150.86860000000001</v>
      </c>
      <c r="G673" s="401">
        <v>6.9169210359213196</v>
      </c>
      <c r="H673" s="86"/>
      <c r="I673" s="86"/>
      <c r="J673" s="86"/>
      <c r="K673" s="86"/>
      <c r="N673" s="38"/>
      <c r="P673" s="56"/>
    </row>
    <row r="674" spans="1:16">
      <c r="A674" s="265"/>
      <c r="B674" s="202" t="s">
        <v>41</v>
      </c>
      <c r="C674" s="336" t="s">
        <v>6</v>
      </c>
      <c r="D674" s="486">
        <v>45.758300000000006</v>
      </c>
      <c r="E674" s="401">
        <v>28.075124294399998</v>
      </c>
      <c r="F674" s="486">
        <v>84.459800000000001</v>
      </c>
      <c r="G674" s="401">
        <v>9.9078792395908994</v>
      </c>
      <c r="H674" s="86"/>
      <c r="I674" s="86"/>
      <c r="J674" s="86"/>
      <c r="K674" s="86"/>
      <c r="N674" s="38"/>
      <c r="P674" s="56"/>
    </row>
    <row r="675" spans="1:16">
      <c r="A675" s="265"/>
      <c r="B675" s="202" t="s">
        <v>43</v>
      </c>
      <c r="C675" s="336" t="s">
        <v>7</v>
      </c>
      <c r="D675" s="486">
        <v>27.1661</v>
      </c>
      <c r="E675" s="401">
        <v>36.427998866199999</v>
      </c>
      <c r="F675" s="486">
        <v>48.863800000000005</v>
      </c>
      <c r="G675" s="401">
        <v>15.0375898722572</v>
      </c>
      <c r="H675" s="86"/>
      <c r="I675" s="86"/>
      <c r="J675" s="86"/>
      <c r="K675" s="86"/>
      <c r="N675" s="38"/>
      <c r="P675" s="56"/>
    </row>
    <row r="676" spans="1:16">
      <c r="A676" s="265"/>
      <c r="B676" s="202" t="s">
        <v>43</v>
      </c>
      <c r="C676" s="336" t="s">
        <v>8</v>
      </c>
      <c r="D676" s="486">
        <v>28.042000000000002</v>
      </c>
      <c r="E676" s="401">
        <v>38.891360459300003</v>
      </c>
      <c r="F676" s="486">
        <v>45.478900000000003</v>
      </c>
      <c r="G676" s="401">
        <v>22.721468659092501</v>
      </c>
      <c r="H676" s="86"/>
      <c r="I676" s="86"/>
      <c r="J676" s="86"/>
      <c r="K676" s="86"/>
      <c r="N676" s="38"/>
      <c r="P676" s="56"/>
    </row>
    <row r="677" spans="1:16">
      <c r="A677" s="265"/>
      <c r="B677" s="202" t="s">
        <v>42</v>
      </c>
      <c r="C677" s="336" t="s">
        <v>9</v>
      </c>
      <c r="D677" s="486">
        <v>24.422400000000003</v>
      </c>
      <c r="E677" s="401">
        <v>34.399492678900003</v>
      </c>
      <c r="F677" s="486">
        <v>85.757800000000003</v>
      </c>
      <c r="G677" s="401">
        <v>23.305729857808899</v>
      </c>
      <c r="H677" s="86"/>
      <c r="I677" s="86"/>
      <c r="J677" s="86"/>
      <c r="K677" s="86"/>
      <c r="N677" s="38"/>
      <c r="P677" s="56"/>
    </row>
    <row r="678" spans="1:16">
      <c r="A678" s="265"/>
      <c r="B678" s="202" t="s">
        <v>44</v>
      </c>
      <c r="C678" s="336" t="s">
        <v>10</v>
      </c>
      <c r="D678" s="486">
        <v>51.993199999999995</v>
      </c>
      <c r="E678" s="401">
        <v>27.325484678799999</v>
      </c>
      <c r="F678" s="486">
        <v>77.094499999999996</v>
      </c>
      <c r="G678" s="401">
        <v>25.5109786041806</v>
      </c>
      <c r="H678" s="86"/>
      <c r="I678" s="86"/>
      <c r="J678" s="86"/>
      <c r="K678" s="86"/>
      <c r="N678" s="38"/>
      <c r="P678" s="56"/>
    </row>
    <row r="679" spans="1:16">
      <c r="A679" s="265"/>
      <c r="B679" s="202" t="s">
        <v>45</v>
      </c>
      <c r="C679" s="336" t="s">
        <v>11</v>
      </c>
      <c r="D679" s="486">
        <v>51.418500000000002</v>
      </c>
      <c r="E679" s="401">
        <v>32.376397600099999</v>
      </c>
      <c r="F679" s="486">
        <v>105.98869999999999</v>
      </c>
      <c r="G679" s="401">
        <v>18.972095147878999</v>
      </c>
      <c r="H679" s="86"/>
      <c r="I679" s="86"/>
      <c r="J679" s="86"/>
      <c r="K679" s="86"/>
      <c r="N679" s="38"/>
      <c r="P679" s="56"/>
    </row>
    <row r="680" spans="1:16" s="91" customFormat="1" ht="11.25" customHeight="1">
      <c r="A680" s="265"/>
      <c r="B680" s="202" t="s">
        <v>46</v>
      </c>
      <c r="C680" s="336" t="s">
        <v>12</v>
      </c>
      <c r="D680" s="486">
        <v>50.978000000000002</v>
      </c>
      <c r="E680" s="401">
        <v>26.9131393935</v>
      </c>
      <c r="F680" s="486">
        <v>80.155600000000007</v>
      </c>
      <c r="G680" s="401">
        <v>28.751482990583298</v>
      </c>
      <c r="H680" s="86"/>
      <c r="I680" s="86"/>
      <c r="J680" s="86"/>
      <c r="K680" s="86"/>
      <c r="N680" s="114"/>
    </row>
    <row r="681" spans="1:16" s="91" customFormat="1" ht="14.25">
      <c r="A681" s="265"/>
      <c r="B681" s="202" t="s">
        <v>47</v>
      </c>
      <c r="C681" s="340" t="s">
        <v>13</v>
      </c>
      <c r="D681" s="488">
        <v>83.346299999999999</v>
      </c>
      <c r="E681" s="404">
        <v>14.5645464766</v>
      </c>
      <c r="F681" s="488">
        <v>104.7028</v>
      </c>
      <c r="G681" s="404">
        <v>28.750522832245199</v>
      </c>
      <c r="H681" s="624"/>
      <c r="I681" s="86"/>
      <c r="J681" s="624"/>
      <c r="K681" s="624"/>
      <c r="N681" s="114"/>
    </row>
    <row r="682" spans="1:16" s="266" customFormat="1" ht="14.25">
      <c r="C682" s="202"/>
      <c r="D682" s="672">
        <f>SUM(D670:D681)</f>
        <v>680.87430000000006</v>
      </c>
      <c r="E682" s="673">
        <f>SUMPRODUCT(D670:D681,E670:E681)/SUM(D670:D681)</f>
        <v>31.860948122143682</v>
      </c>
      <c r="F682" s="672">
        <f>SUM(F670:F681)</f>
        <v>1060.5714</v>
      </c>
      <c r="G682" s="673">
        <f>SUMPRODUCT(F670:F681,G670:G681)/SUM(F670:F681)</f>
        <v>19.293034305846845</v>
      </c>
      <c r="H682" s="56"/>
      <c r="I682" s="624"/>
      <c r="J682" s="91"/>
      <c r="K682" s="91"/>
      <c r="N682" s="626"/>
    </row>
    <row r="683" spans="1:16" s="91" customFormat="1" ht="11.25" customHeight="1">
      <c r="B683" s="102"/>
      <c r="C683" s="56"/>
      <c r="D683" s="56"/>
      <c r="E683" s="56"/>
      <c r="F683" s="56"/>
      <c r="G683" s="56"/>
      <c r="H683" s="85"/>
      <c r="I683" s="38"/>
      <c r="P683" s="114"/>
    </row>
    <row r="684" spans="1:16" s="91" customFormat="1" ht="11.25" customHeight="1">
      <c r="B684" s="103"/>
      <c r="C684" s="90" t="s">
        <v>358</v>
      </c>
      <c r="D684" s="90"/>
      <c r="E684" s="90"/>
      <c r="F684" s="85"/>
      <c r="G684" s="85"/>
      <c r="I684" s="85"/>
      <c r="P684" s="114"/>
    </row>
    <row r="685" spans="1:16" s="91" customFormat="1" ht="11.25" customHeight="1">
      <c r="B685" s="103"/>
      <c r="C685" s="84" t="s">
        <v>350</v>
      </c>
      <c r="D685" s="84"/>
      <c r="E685" s="84"/>
      <c r="F685" s="88"/>
      <c r="G685" s="88"/>
      <c r="H685" s="86"/>
      <c r="I685" s="142"/>
      <c r="P685" s="114"/>
    </row>
    <row r="686" spans="1:16" s="91" customFormat="1" ht="15.75" customHeight="1">
      <c r="B686" s="263"/>
      <c r="C686" s="455"/>
      <c r="D686" s="811" t="s">
        <v>325</v>
      </c>
      <c r="E686" s="811" t="s">
        <v>326</v>
      </c>
      <c r="F686" s="811" t="s">
        <v>351</v>
      </c>
      <c r="G686" s="811" t="s">
        <v>352</v>
      </c>
      <c r="I686" s="86"/>
      <c r="N686" s="114"/>
    </row>
    <row r="687" spans="1:16" s="91" customFormat="1" ht="15.75" customHeight="1">
      <c r="C687" s="455"/>
      <c r="D687" s="797"/>
      <c r="E687" s="797"/>
      <c r="F687" s="797"/>
      <c r="G687" s="797"/>
      <c r="H687" s="259"/>
      <c r="J687" s="86"/>
      <c r="K687" s="86"/>
      <c r="M687" s="132"/>
      <c r="N687" s="133"/>
      <c r="O687" s="132"/>
    </row>
    <row r="688" spans="1:16" s="91" customFormat="1" ht="15.75" customHeight="1">
      <c r="C688" s="416"/>
      <c r="D688" s="798"/>
      <c r="E688" s="798"/>
      <c r="F688" s="798"/>
      <c r="G688" s="798"/>
      <c r="H688" s="86"/>
      <c r="I688" s="86"/>
      <c r="J688" s="86"/>
      <c r="K688" s="86"/>
      <c r="L688" s="132"/>
      <c r="M688" s="132"/>
      <c r="N688" s="133"/>
      <c r="O688" s="132"/>
    </row>
    <row r="689" spans="2:16" s="91" customFormat="1" ht="11.25" customHeight="1">
      <c r="B689" s="202" t="s">
        <v>39</v>
      </c>
      <c r="C689" s="336" t="s">
        <v>4</v>
      </c>
      <c r="D689" s="486">
        <v>258.95889999999997</v>
      </c>
      <c r="E689" s="401">
        <v>68.155345848300001</v>
      </c>
      <c r="F689" s="486">
        <v>268.6979</v>
      </c>
      <c r="G689" s="401">
        <v>50.296899603606903</v>
      </c>
      <c r="H689" s="86"/>
      <c r="I689" s="86"/>
      <c r="J689" s="86"/>
      <c r="K689" s="86"/>
      <c r="N689" s="114"/>
    </row>
    <row r="690" spans="2:16" s="91" customFormat="1" ht="11.25" customHeight="1">
      <c r="B690" s="202" t="s">
        <v>40</v>
      </c>
      <c r="C690" s="336" t="s">
        <v>5</v>
      </c>
      <c r="D690" s="486">
        <v>79.400499999999994</v>
      </c>
      <c r="E690" s="401">
        <v>59.826482578799997</v>
      </c>
      <c r="F690" s="486">
        <v>119.65860000000001</v>
      </c>
      <c r="G690" s="401">
        <v>42.143511707474403</v>
      </c>
      <c r="H690" s="86"/>
      <c r="I690" s="86"/>
      <c r="J690" s="86"/>
      <c r="K690" s="86"/>
      <c r="N690" s="114"/>
    </row>
    <row r="691" spans="2:16" s="91" customFormat="1" ht="11.25" customHeight="1">
      <c r="B691" s="202" t="s">
        <v>41</v>
      </c>
      <c r="C691" s="336" t="s">
        <v>0</v>
      </c>
      <c r="D691" s="486">
        <v>94.042199999999994</v>
      </c>
      <c r="E691" s="401">
        <v>54.507963658900003</v>
      </c>
      <c r="F691" s="486">
        <v>88.085399999999993</v>
      </c>
      <c r="G691" s="401">
        <v>34.065726011348097</v>
      </c>
      <c r="H691" s="86"/>
      <c r="I691" s="86"/>
      <c r="J691" s="86"/>
      <c r="K691" s="86"/>
      <c r="N691" s="114"/>
    </row>
    <row r="692" spans="2:16" s="91" customFormat="1" ht="11.25" customHeight="1">
      <c r="B692" s="202" t="s">
        <v>42</v>
      </c>
      <c r="C692" s="336" t="s">
        <v>2</v>
      </c>
      <c r="D692" s="486">
        <v>151.69289999999998</v>
      </c>
      <c r="E692" s="401">
        <v>57.645258677199998</v>
      </c>
      <c r="F692" s="486">
        <v>93.903999999999996</v>
      </c>
      <c r="G692" s="401">
        <v>23.677600528199001</v>
      </c>
      <c r="H692" s="86"/>
      <c r="I692" s="86"/>
      <c r="J692" s="86"/>
      <c r="K692" s="86"/>
      <c r="N692" s="114"/>
    </row>
    <row r="693" spans="2:16" s="91" customFormat="1" ht="11.25" customHeight="1">
      <c r="B693" s="202" t="s">
        <v>41</v>
      </c>
      <c r="C693" s="336" t="s">
        <v>6</v>
      </c>
      <c r="D693" s="486">
        <v>153.8306</v>
      </c>
      <c r="E693" s="401">
        <v>56.619239345099999</v>
      </c>
      <c r="F693" s="486">
        <v>126.336</v>
      </c>
      <c r="G693" s="401">
        <v>28.393486258865199</v>
      </c>
      <c r="H693" s="86"/>
      <c r="I693" s="86"/>
      <c r="J693" s="86"/>
      <c r="K693" s="86"/>
      <c r="N693" s="114"/>
    </row>
    <row r="694" spans="2:16" s="91" customFormat="1" ht="11.25" customHeight="1">
      <c r="B694" s="202" t="s">
        <v>43</v>
      </c>
      <c r="C694" s="336" t="s">
        <v>7</v>
      </c>
      <c r="D694" s="486">
        <v>244.9803</v>
      </c>
      <c r="E694" s="401">
        <v>55.3763102992</v>
      </c>
      <c r="F694" s="486">
        <v>309.99900000000002</v>
      </c>
      <c r="G694" s="401">
        <v>38.982302846138197</v>
      </c>
      <c r="H694" s="86"/>
      <c r="I694" s="86"/>
      <c r="J694" s="86"/>
      <c r="K694" s="86"/>
      <c r="N694" s="114"/>
    </row>
    <row r="695" spans="2:16" s="91" customFormat="1" ht="11.25" customHeight="1">
      <c r="B695" s="202" t="s">
        <v>43</v>
      </c>
      <c r="C695" s="336" t="s">
        <v>8</v>
      </c>
      <c r="D695" s="486">
        <v>339.24259999999998</v>
      </c>
      <c r="E695" s="401">
        <v>59.1540482829</v>
      </c>
      <c r="F695" s="486">
        <v>321.91300000000001</v>
      </c>
      <c r="G695" s="401">
        <v>41.659987791732497</v>
      </c>
      <c r="H695" s="86"/>
      <c r="I695" s="86"/>
      <c r="J695" s="86"/>
      <c r="K695" s="86"/>
      <c r="N695" s="114"/>
    </row>
    <row r="696" spans="2:16" s="91" customFormat="1" ht="11.25" customHeight="1">
      <c r="B696" s="202" t="s">
        <v>42</v>
      </c>
      <c r="C696" s="336" t="s">
        <v>9</v>
      </c>
      <c r="D696" s="486">
        <v>170.82770000000002</v>
      </c>
      <c r="E696" s="401">
        <v>52.992122647599999</v>
      </c>
      <c r="F696" s="486">
        <v>202.172</v>
      </c>
      <c r="G696" s="401">
        <v>41.6776119838553</v>
      </c>
      <c r="H696" s="86"/>
      <c r="I696" s="86"/>
      <c r="J696" s="86"/>
      <c r="K696" s="86"/>
      <c r="N696" s="114"/>
    </row>
    <row r="697" spans="2:16" s="91" customFormat="1" ht="11.25" customHeight="1">
      <c r="B697" s="202" t="s">
        <v>44</v>
      </c>
      <c r="C697" s="336" t="s">
        <v>10</v>
      </c>
      <c r="D697" s="486">
        <v>134.7655</v>
      </c>
      <c r="E697" s="401">
        <v>49.9181099762</v>
      </c>
      <c r="F697" s="486">
        <v>139.81800000000001</v>
      </c>
      <c r="G697" s="401">
        <v>46.932168747943798</v>
      </c>
      <c r="H697" s="86"/>
      <c r="I697" s="86"/>
      <c r="J697" s="86"/>
      <c r="K697" s="86"/>
      <c r="N697" s="114"/>
    </row>
    <row r="698" spans="2:16" s="91" customFormat="1" ht="11.25" customHeight="1">
      <c r="B698" s="202" t="s">
        <v>45</v>
      </c>
      <c r="C698" s="336" t="s">
        <v>11</v>
      </c>
      <c r="D698" s="486">
        <v>193.58720000000002</v>
      </c>
      <c r="E698" s="401">
        <v>55.2966282378</v>
      </c>
      <c r="F698" s="486">
        <v>174.017</v>
      </c>
      <c r="G698" s="401">
        <v>42.351620186533502</v>
      </c>
      <c r="H698" s="86"/>
      <c r="I698" s="86"/>
      <c r="J698" s="86"/>
      <c r="K698" s="86"/>
      <c r="N698" s="114"/>
    </row>
    <row r="699" spans="2:16">
      <c r="B699" s="202" t="s">
        <v>46</v>
      </c>
      <c r="C699" s="336" t="s">
        <v>12</v>
      </c>
      <c r="D699" s="486">
        <v>205.1729</v>
      </c>
      <c r="E699" s="401">
        <v>54.333319799999998</v>
      </c>
      <c r="F699" s="486">
        <v>130.3459</v>
      </c>
      <c r="G699" s="401">
        <v>47.966926569995699</v>
      </c>
      <c r="H699" s="86"/>
      <c r="I699" s="86"/>
      <c r="J699" s="86"/>
      <c r="K699" s="86"/>
      <c r="N699" s="38"/>
      <c r="P699" s="56"/>
    </row>
    <row r="700" spans="2:16">
      <c r="B700" s="202" t="s">
        <v>47</v>
      </c>
      <c r="C700" s="340" t="s">
        <v>13</v>
      </c>
      <c r="D700" s="488">
        <v>198.21789999999999</v>
      </c>
      <c r="E700" s="404">
        <v>44.3319517057</v>
      </c>
      <c r="F700" s="488">
        <v>132.40299999999999</v>
      </c>
      <c r="G700" s="404">
        <v>69.994459340045196</v>
      </c>
      <c r="H700" s="86"/>
      <c r="I700" s="86"/>
      <c r="J700" s="86"/>
      <c r="K700" s="86"/>
      <c r="N700" s="38"/>
      <c r="P700" s="56"/>
    </row>
    <row r="701" spans="2:16" ht="12.75" customHeight="1">
      <c r="B701" s="103"/>
      <c r="C701" s="336"/>
      <c r="D701" s="676">
        <f>SUM(D689:D700)</f>
        <v>2224.7192</v>
      </c>
      <c r="E701" s="677">
        <f>SUMPRODUCT(D689:D700,E689:E700)/SUM(D689:D700)</f>
        <v>56.201768375981686</v>
      </c>
      <c r="F701" s="676">
        <f>SUM(F689:F700)</f>
        <v>2107.3498</v>
      </c>
      <c r="G701" s="677">
        <v>43.06</v>
      </c>
      <c r="H701" s="91"/>
      <c r="I701" s="86"/>
      <c r="J701" s="91"/>
      <c r="K701" s="125"/>
      <c r="N701" s="38"/>
      <c r="P701" s="56"/>
    </row>
    <row r="702" spans="2:16" s="91" customFormat="1" ht="15.75" customHeight="1">
      <c r="B702" s="103"/>
      <c r="C702" s="455"/>
      <c r="D702" s="811" t="s">
        <v>353</v>
      </c>
      <c r="E702" s="811" t="s">
        <v>354</v>
      </c>
      <c r="F702" s="811" t="s">
        <v>355</v>
      </c>
      <c r="G702" s="811" t="s">
        <v>356</v>
      </c>
      <c r="I702" s="151"/>
      <c r="K702" s="125"/>
      <c r="L702" s="125"/>
      <c r="M702" s="125"/>
      <c r="N702" s="126"/>
      <c r="O702" s="125"/>
      <c r="P702" s="125"/>
    </row>
    <row r="703" spans="2:16" s="91" customFormat="1" ht="15.75" customHeight="1">
      <c r="B703" s="260"/>
      <c r="C703" s="455"/>
      <c r="D703" s="797"/>
      <c r="E703" s="797"/>
      <c r="F703" s="797"/>
      <c r="G703" s="797"/>
      <c r="H703" s="259"/>
      <c r="K703" s="228"/>
      <c r="L703" s="228"/>
      <c r="M703" s="228"/>
      <c r="N703" s="228"/>
      <c r="O703" s="127"/>
      <c r="P703" s="127"/>
    </row>
    <row r="704" spans="2:16" s="91" customFormat="1" ht="15.75" customHeight="1">
      <c r="B704" s="261"/>
      <c r="C704" s="416"/>
      <c r="D704" s="798"/>
      <c r="E704" s="798"/>
      <c r="F704" s="798"/>
      <c r="G704" s="798"/>
      <c r="H704" s="86"/>
      <c r="J704" s="86"/>
      <c r="K704" s="86"/>
      <c r="L704" s="228"/>
      <c r="M704" s="228"/>
      <c r="N704" s="228"/>
      <c r="O704" s="127"/>
      <c r="P704" s="127"/>
    </row>
    <row r="705" spans="1:16">
      <c r="A705" s="70"/>
      <c r="B705" s="202" t="s">
        <v>39</v>
      </c>
      <c r="C705" s="336" t="s">
        <v>4</v>
      </c>
      <c r="D705" s="486">
        <v>47.6755</v>
      </c>
      <c r="E705" s="401">
        <v>49.467322209499997</v>
      </c>
      <c r="F705" s="486">
        <v>69.61</v>
      </c>
      <c r="G705" s="401">
        <v>31.320116362591602</v>
      </c>
      <c r="H705" s="86"/>
      <c r="I705" s="86"/>
      <c r="J705" s="86"/>
      <c r="K705" s="86"/>
      <c r="N705" s="38"/>
      <c r="P705" s="56"/>
    </row>
    <row r="706" spans="1:16">
      <c r="A706" s="70"/>
      <c r="B706" s="202" t="s">
        <v>40</v>
      </c>
      <c r="C706" s="336" t="s">
        <v>5</v>
      </c>
      <c r="D706" s="486">
        <v>80.350200000000001</v>
      </c>
      <c r="E706" s="401">
        <v>45.871441265900003</v>
      </c>
      <c r="F706" s="486">
        <v>88.701800000000006</v>
      </c>
      <c r="G706" s="401">
        <v>25.3942151681251</v>
      </c>
      <c r="H706" s="86"/>
      <c r="I706" s="86"/>
      <c r="J706" s="86"/>
      <c r="K706" s="86"/>
      <c r="N706" s="38"/>
      <c r="P706" s="56"/>
    </row>
    <row r="707" spans="1:16">
      <c r="A707" s="70"/>
      <c r="B707" s="202" t="s">
        <v>41</v>
      </c>
      <c r="C707" s="336" t="s">
        <v>0</v>
      </c>
      <c r="D707" s="486">
        <v>96.022899999999993</v>
      </c>
      <c r="E707" s="401">
        <v>38.2467480153</v>
      </c>
      <c r="F707" s="486">
        <v>91.164699999999996</v>
      </c>
      <c r="G707" s="401">
        <v>15.5006945670857</v>
      </c>
      <c r="H707" s="86"/>
      <c r="I707" s="86"/>
      <c r="J707" s="86"/>
      <c r="K707" s="86"/>
      <c r="N707" s="38"/>
      <c r="P707" s="56"/>
    </row>
    <row r="708" spans="1:16">
      <c r="A708" s="70"/>
      <c r="B708" s="202" t="s">
        <v>42</v>
      </c>
      <c r="C708" s="336" t="s">
        <v>2</v>
      </c>
      <c r="D708" s="486">
        <v>71.167600000000007</v>
      </c>
      <c r="E708" s="401">
        <v>37.022777640400001</v>
      </c>
      <c r="F708" s="486">
        <v>111.193</v>
      </c>
      <c r="G708" s="401">
        <v>8.1598146466054509</v>
      </c>
      <c r="H708" s="86"/>
      <c r="I708" s="86"/>
      <c r="J708" s="86"/>
      <c r="K708" s="86"/>
      <c r="N708" s="38"/>
      <c r="P708" s="56"/>
    </row>
    <row r="709" spans="1:16">
      <c r="A709" s="70"/>
      <c r="B709" s="202" t="s">
        <v>41</v>
      </c>
      <c r="C709" s="336" t="s">
        <v>6</v>
      </c>
      <c r="D709" s="486">
        <v>37.680099999999996</v>
      </c>
      <c r="E709" s="401">
        <v>32.9582471915</v>
      </c>
      <c r="F709" s="486">
        <v>72.427999999999997</v>
      </c>
      <c r="G709" s="401">
        <v>10.9631942066604</v>
      </c>
      <c r="H709" s="86"/>
      <c r="I709" s="86"/>
      <c r="J709" s="86"/>
      <c r="K709" s="86"/>
      <c r="N709" s="38"/>
      <c r="P709" s="56"/>
    </row>
    <row r="710" spans="1:16">
      <c r="A710" s="70"/>
      <c r="B710" s="202" t="s">
        <v>43</v>
      </c>
      <c r="C710" s="336" t="s">
        <v>7</v>
      </c>
      <c r="D710" s="486">
        <v>32.434800000000003</v>
      </c>
      <c r="E710" s="401">
        <v>37.799937104599998</v>
      </c>
      <c r="F710" s="486">
        <v>41.43</v>
      </c>
      <c r="G710" s="401">
        <v>18.253909968621802</v>
      </c>
      <c r="H710" s="86"/>
      <c r="I710" s="86"/>
      <c r="J710" s="86"/>
      <c r="K710" s="86"/>
      <c r="N710" s="38"/>
      <c r="P710" s="56"/>
    </row>
    <row r="711" spans="1:16">
      <c r="A711" s="70"/>
      <c r="B711" s="202" t="s">
        <v>43</v>
      </c>
      <c r="C711" s="336" t="s">
        <v>8</v>
      </c>
      <c r="D711" s="486">
        <v>45.338099999999997</v>
      </c>
      <c r="E711" s="401">
        <v>39.463804835200001</v>
      </c>
      <c r="F711" s="486">
        <v>40.813000000000002</v>
      </c>
      <c r="G711" s="401">
        <v>27.003162227721599</v>
      </c>
      <c r="H711" s="86"/>
      <c r="I711" s="86"/>
      <c r="J711" s="86"/>
      <c r="K711" s="86"/>
      <c r="N711" s="38"/>
      <c r="P711" s="56"/>
    </row>
    <row r="712" spans="1:16">
      <c r="A712" s="70"/>
      <c r="B712" s="202" t="s">
        <v>42</v>
      </c>
      <c r="C712" s="336" t="s">
        <v>9</v>
      </c>
      <c r="D712" s="486">
        <v>92.934699999999992</v>
      </c>
      <c r="E712" s="401">
        <v>33.998526922700002</v>
      </c>
      <c r="F712" s="486">
        <v>107.139</v>
      </c>
      <c r="G712" s="401">
        <v>24.476408684046</v>
      </c>
      <c r="H712" s="86"/>
      <c r="I712" s="86"/>
      <c r="J712" s="86"/>
      <c r="K712" s="86"/>
      <c r="N712" s="38"/>
      <c r="P712" s="56"/>
    </row>
    <row r="713" spans="1:16">
      <c r="A713" s="70"/>
      <c r="B713" s="202" t="s">
        <v>44</v>
      </c>
      <c r="C713" s="336" t="s">
        <v>10</v>
      </c>
      <c r="D713" s="486">
        <v>106.8253</v>
      </c>
      <c r="E713" s="401">
        <v>29.2391219121</v>
      </c>
      <c r="F713" s="486">
        <v>76.132000000000005</v>
      </c>
      <c r="G713" s="401">
        <v>28.429954027215899</v>
      </c>
      <c r="H713" s="86"/>
      <c r="I713" s="86"/>
      <c r="J713" s="86"/>
      <c r="K713" s="86"/>
      <c r="N713" s="38"/>
      <c r="P713" s="56"/>
    </row>
    <row r="714" spans="1:16">
      <c r="A714" s="70"/>
      <c r="B714" s="202" t="s">
        <v>45</v>
      </c>
      <c r="C714" s="336" t="s">
        <v>11</v>
      </c>
      <c r="D714" s="486">
        <v>68.127100000000013</v>
      </c>
      <c r="E714" s="401">
        <v>31.411177049999999</v>
      </c>
      <c r="F714" s="486">
        <v>57.134</v>
      </c>
      <c r="G714" s="401">
        <v>15.1702938705499</v>
      </c>
      <c r="H714" s="86"/>
      <c r="I714" s="86"/>
      <c r="J714" s="86"/>
      <c r="K714" s="86"/>
      <c r="N714" s="38"/>
      <c r="P714" s="56"/>
    </row>
    <row r="715" spans="1:16" s="91" customFormat="1" ht="11.25" customHeight="1">
      <c r="A715" s="264"/>
      <c r="B715" s="202" t="s">
        <v>46</v>
      </c>
      <c r="C715" s="336" t="s">
        <v>12</v>
      </c>
      <c r="D715" s="486">
        <v>62.2879</v>
      </c>
      <c r="E715" s="401">
        <v>22.723224253800002</v>
      </c>
      <c r="F715" s="486">
        <v>81.762</v>
      </c>
      <c r="G715" s="401">
        <v>35.176184780215699</v>
      </c>
      <c r="H715" s="86"/>
      <c r="I715" s="86"/>
      <c r="J715" s="86"/>
      <c r="K715" s="86"/>
      <c r="N715" s="114"/>
    </row>
    <row r="716" spans="1:16" s="91" customFormat="1" ht="14.25">
      <c r="A716" s="264"/>
      <c r="B716" s="202" t="s">
        <v>47</v>
      </c>
      <c r="C716" s="340" t="s">
        <v>13</v>
      </c>
      <c r="D716" s="488">
        <v>125.6139</v>
      </c>
      <c r="E716" s="404">
        <v>14.034865488599999</v>
      </c>
      <c r="F716" s="488">
        <v>34.009</v>
      </c>
      <c r="G716" s="404">
        <v>37.4820488694169</v>
      </c>
      <c r="H716" s="86"/>
      <c r="I716" s="86"/>
      <c r="J716" s="86"/>
      <c r="K716" s="86"/>
      <c r="N716" s="114"/>
    </row>
    <row r="717" spans="1:16" s="91" customFormat="1" ht="14.25">
      <c r="B717" s="100"/>
      <c r="C717" s="153"/>
      <c r="D717" s="672">
        <f>SUM(D705:D716)</f>
        <v>866.45810000000006</v>
      </c>
      <c r="E717" s="673">
        <f>SUMPRODUCT(D705:D716,E705:E716)/SUM(D705:D716)</f>
        <v>32.557940712886861</v>
      </c>
      <c r="F717" s="672">
        <f>SUM(F705:F716)</f>
        <v>871.51649999999995</v>
      </c>
      <c r="G717" s="673">
        <v>22.04</v>
      </c>
      <c r="I717" s="86"/>
      <c r="N717" s="114"/>
    </row>
    <row r="718" spans="1:16" s="91" customFormat="1" ht="11.25" customHeight="1">
      <c r="B718" s="102"/>
      <c r="D718" s="56"/>
      <c r="E718" s="56"/>
      <c r="F718" s="56"/>
      <c r="G718" s="38"/>
      <c r="I718" s="86"/>
      <c r="N718" s="114"/>
    </row>
    <row r="719" spans="1:16" s="91" customFormat="1" ht="11.25" customHeight="1">
      <c r="B719" s="103"/>
      <c r="C719" s="90" t="s">
        <v>70</v>
      </c>
      <c r="D719" s="85"/>
      <c r="E719" s="85"/>
      <c r="F719" s="85"/>
      <c r="G719" s="85"/>
      <c r="N719" s="114"/>
    </row>
    <row r="720" spans="1:16" s="91" customFormat="1" ht="11.25" customHeight="1">
      <c r="B720" s="103"/>
      <c r="C720" s="84" t="s">
        <v>327</v>
      </c>
      <c r="D720" s="88"/>
      <c r="E720" s="88"/>
      <c r="F720" s="87"/>
      <c r="G720" s="87"/>
      <c r="H720" s="638"/>
      <c r="J720" s="638"/>
      <c r="K720" s="638"/>
      <c r="N720" s="114"/>
    </row>
    <row r="721" spans="2:16" s="91" customFormat="1" ht="15.75" customHeight="1">
      <c r="B721" s="103"/>
      <c r="C721" s="455"/>
      <c r="D721" s="811" t="s">
        <v>325</v>
      </c>
      <c r="E721" s="811" t="s">
        <v>326</v>
      </c>
      <c r="F721" s="811" t="s">
        <v>351</v>
      </c>
      <c r="G721" s="811" t="s">
        <v>352</v>
      </c>
      <c r="H721" s="638"/>
      <c r="I721" s="638"/>
      <c r="J721" s="638"/>
      <c r="K721" s="638"/>
      <c r="N721" s="114"/>
    </row>
    <row r="722" spans="2:16" s="91" customFormat="1" ht="15.75" customHeight="1">
      <c r="B722" s="262"/>
      <c r="C722" s="455"/>
      <c r="D722" s="797"/>
      <c r="E722" s="797"/>
      <c r="F722" s="797"/>
      <c r="G722" s="797"/>
      <c r="H722" s="286"/>
      <c r="I722" s="638"/>
      <c r="J722" s="86"/>
      <c r="K722" s="86"/>
      <c r="M722" s="132"/>
      <c r="N722" s="133"/>
      <c r="O722" s="132"/>
    </row>
    <row r="723" spans="2:16" s="91" customFormat="1" ht="15.75" customHeight="1">
      <c r="B723" s="262"/>
      <c r="C723" s="416"/>
      <c r="D723" s="798"/>
      <c r="E723" s="798"/>
      <c r="F723" s="798"/>
      <c r="G723" s="798"/>
      <c r="H723" s="86"/>
      <c r="J723" s="86"/>
      <c r="K723" s="86"/>
      <c r="L723" s="132"/>
      <c r="M723" s="132"/>
      <c r="N723" s="133"/>
      <c r="O723" s="132"/>
    </row>
    <row r="724" spans="2:16" s="91" customFormat="1" ht="11.25" customHeight="1">
      <c r="B724" s="202" t="s">
        <v>39</v>
      </c>
      <c r="C724" s="336" t="s">
        <v>4</v>
      </c>
      <c r="D724" s="486">
        <v>10.1286</v>
      </c>
      <c r="E724" s="401">
        <v>117.3412444012</v>
      </c>
      <c r="F724" s="486">
        <v>40.218300000000006</v>
      </c>
      <c r="G724" s="401">
        <v>148.69834155098599</v>
      </c>
      <c r="H724" s="86"/>
      <c r="I724" s="86"/>
      <c r="J724" s="86"/>
      <c r="K724" s="86"/>
      <c r="N724" s="114"/>
    </row>
    <row r="725" spans="2:16" s="91" customFormat="1" ht="11.25" customHeight="1">
      <c r="B725" s="202" t="s">
        <v>40</v>
      </c>
      <c r="C725" s="336" t="s">
        <v>5</v>
      </c>
      <c r="D725" s="486">
        <v>1.3842000000000001</v>
      </c>
      <c r="E725" s="401">
        <v>79.159142945499994</v>
      </c>
      <c r="F725" s="486">
        <v>11.937700000000001</v>
      </c>
      <c r="G725" s="401">
        <v>145.217684311048</v>
      </c>
      <c r="H725" s="86"/>
      <c r="I725" s="86"/>
      <c r="J725" s="86"/>
      <c r="K725" s="86"/>
      <c r="N725" s="114"/>
    </row>
    <row r="726" spans="2:16" s="91" customFormat="1" ht="11.25" customHeight="1">
      <c r="B726" s="202" t="s">
        <v>41</v>
      </c>
      <c r="C726" s="336" t="s">
        <v>0</v>
      </c>
      <c r="D726" s="486">
        <v>12.9643</v>
      </c>
      <c r="E726" s="401">
        <v>98.194326218</v>
      </c>
      <c r="F726" s="486">
        <v>33.165900000000001</v>
      </c>
      <c r="G726" s="401">
        <v>96.947693564775903</v>
      </c>
      <c r="H726" s="86"/>
      <c r="I726" s="86"/>
      <c r="J726" s="86"/>
      <c r="K726" s="86"/>
      <c r="N726" s="114"/>
    </row>
    <row r="727" spans="2:16" s="91" customFormat="1" ht="11.25" customHeight="1">
      <c r="B727" s="202" t="s">
        <v>42</v>
      </c>
      <c r="C727" s="336" t="s">
        <v>2</v>
      </c>
      <c r="D727" s="486">
        <v>14.1775</v>
      </c>
      <c r="E727" s="401">
        <v>92.815891433100006</v>
      </c>
      <c r="F727" s="486">
        <v>13.054200000000002</v>
      </c>
      <c r="G727" s="401">
        <v>100.32724793553</v>
      </c>
      <c r="H727" s="86"/>
      <c r="I727" s="86"/>
      <c r="J727" s="86"/>
      <c r="K727" s="86"/>
      <c r="N727" s="114"/>
    </row>
    <row r="728" spans="2:16" s="91" customFormat="1" ht="11.25" customHeight="1">
      <c r="B728" s="202" t="s">
        <v>41</v>
      </c>
      <c r="C728" s="336" t="s">
        <v>6</v>
      </c>
      <c r="D728" s="486">
        <v>3.6581999999999999</v>
      </c>
      <c r="E728" s="401">
        <v>111.090493873</v>
      </c>
      <c r="F728" s="486">
        <v>15.7812</v>
      </c>
      <c r="G728" s="401">
        <v>94.270366638785404</v>
      </c>
      <c r="H728" s="86"/>
      <c r="I728" s="86"/>
      <c r="J728" s="86"/>
      <c r="K728" s="86"/>
      <c r="N728" s="114"/>
    </row>
    <row r="729" spans="2:16" s="91" customFormat="1" ht="11.25" customHeight="1">
      <c r="B729" s="202" t="s">
        <v>43</v>
      </c>
      <c r="C729" s="336" t="s">
        <v>7</v>
      </c>
      <c r="D729" s="486">
        <v>1.9872000000000001</v>
      </c>
      <c r="E729" s="401">
        <v>72.185814210999993</v>
      </c>
      <c r="F729" s="486">
        <v>21.7821</v>
      </c>
      <c r="G729" s="401">
        <v>109.502720123404</v>
      </c>
      <c r="H729" s="86"/>
      <c r="I729" s="86"/>
      <c r="J729" s="86"/>
      <c r="K729" s="86"/>
      <c r="N729" s="114"/>
    </row>
    <row r="730" spans="2:16" s="91" customFormat="1" ht="11.25" customHeight="1">
      <c r="B730" s="202" t="s">
        <v>43</v>
      </c>
      <c r="C730" s="336" t="s">
        <v>8</v>
      </c>
      <c r="D730" s="486">
        <v>6.1177000000000001</v>
      </c>
      <c r="E730" s="401">
        <v>94.845678330300004</v>
      </c>
      <c r="F730" s="486">
        <v>16.256700000000002</v>
      </c>
      <c r="G730" s="401">
        <v>170.23954185043701</v>
      </c>
      <c r="H730" s="86"/>
      <c r="I730" s="86"/>
      <c r="J730" s="86"/>
      <c r="K730" s="86"/>
      <c r="N730" s="114"/>
    </row>
    <row r="731" spans="2:16" s="91" customFormat="1" ht="11.25" customHeight="1">
      <c r="B731" s="202" t="s">
        <v>42</v>
      </c>
      <c r="C731" s="336" t="s">
        <v>9</v>
      </c>
      <c r="D731" s="486">
        <v>3.9295999999999998</v>
      </c>
      <c r="E731" s="401">
        <v>66.990325158800005</v>
      </c>
      <c r="F731" s="486">
        <v>67.635800000000003</v>
      </c>
      <c r="G731" s="401">
        <v>175.84953722732601</v>
      </c>
      <c r="H731" s="86"/>
      <c r="I731" s="86"/>
      <c r="J731" s="86"/>
      <c r="K731" s="86"/>
      <c r="N731" s="114"/>
    </row>
    <row r="732" spans="2:16" s="91" customFormat="1" ht="11.25" customHeight="1">
      <c r="B732" s="202" t="s">
        <v>44</v>
      </c>
      <c r="C732" s="336" t="s">
        <v>10</v>
      </c>
      <c r="D732" s="486">
        <v>6.4071000000000007</v>
      </c>
      <c r="E732" s="401">
        <v>77.680843127200006</v>
      </c>
      <c r="F732" s="486">
        <v>141.1095</v>
      </c>
      <c r="G732" s="401">
        <v>162.329516793696</v>
      </c>
      <c r="H732" s="86"/>
      <c r="I732" s="86"/>
      <c r="J732" s="86"/>
      <c r="K732" s="86"/>
      <c r="N732" s="114"/>
    </row>
    <row r="733" spans="2:16" s="91" customFormat="1" ht="11.25" customHeight="1">
      <c r="B733" s="202" t="s">
        <v>45</v>
      </c>
      <c r="C733" s="336" t="s">
        <v>11</v>
      </c>
      <c r="D733" s="486">
        <v>7.2068999999999992</v>
      </c>
      <c r="E733" s="401">
        <v>117.5647471147</v>
      </c>
      <c r="F733" s="486">
        <v>113.2133</v>
      </c>
      <c r="G733" s="401">
        <v>142.74885759888599</v>
      </c>
      <c r="H733" s="86"/>
      <c r="I733" s="86"/>
      <c r="J733" s="86"/>
      <c r="K733" s="86"/>
      <c r="N733" s="114"/>
    </row>
    <row r="734" spans="2:16">
      <c r="B734" s="202" t="s">
        <v>46</v>
      </c>
      <c r="C734" s="336" t="s">
        <v>12</v>
      </c>
      <c r="D734" s="486">
        <v>9.0764999999999993</v>
      </c>
      <c r="E734" s="401">
        <v>173.30639123009999</v>
      </c>
      <c r="F734" s="486">
        <v>125.95189999999999</v>
      </c>
      <c r="G734" s="401">
        <v>150.329187094438</v>
      </c>
      <c r="H734" s="86"/>
      <c r="I734" s="86"/>
      <c r="J734" s="86"/>
      <c r="K734" s="86"/>
      <c r="N734" s="38"/>
      <c r="P734" s="56"/>
    </row>
    <row r="735" spans="2:16">
      <c r="B735" s="202" t="s">
        <v>47</v>
      </c>
      <c r="C735" s="340" t="s">
        <v>13</v>
      </c>
      <c r="D735" s="488">
        <v>24.089500000000001</v>
      </c>
      <c r="E735" s="404">
        <v>105.926155794</v>
      </c>
      <c r="F735" s="488">
        <v>128.14400000000001</v>
      </c>
      <c r="G735" s="404">
        <v>140.65032525908401</v>
      </c>
      <c r="H735" s="86"/>
      <c r="I735" s="86"/>
      <c r="J735" s="86"/>
      <c r="K735" s="86"/>
      <c r="N735" s="38"/>
      <c r="P735" s="56"/>
    </row>
    <row r="736" spans="2:16" ht="12.75" customHeight="1">
      <c r="B736" s="100"/>
      <c r="C736" s="336"/>
      <c r="D736" s="676">
        <f>SUM(D724:D735)</f>
        <v>101.12730000000001</v>
      </c>
      <c r="E736" s="675">
        <v>105.94938440766801</v>
      </c>
      <c r="F736" s="676">
        <f>SUM(F724:F735)</f>
        <v>728.25060000000008</v>
      </c>
      <c r="G736" s="675">
        <v>146.65036093344801</v>
      </c>
      <c r="H736" s="91"/>
      <c r="I736" s="86"/>
      <c r="J736" s="91"/>
      <c r="K736" s="125"/>
      <c r="N736" s="38"/>
      <c r="P736" s="56"/>
    </row>
    <row r="737" spans="2:16" s="91" customFormat="1" ht="15.75" customHeight="1">
      <c r="B737" s="103"/>
      <c r="C737" s="455"/>
      <c r="D737" s="811" t="s">
        <v>353</v>
      </c>
      <c r="E737" s="811" t="s">
        <v>354</v>
      </c>
      <c r="F737" s="811" t="s">
        <v>355</v>
      </c>
      <c r="G737" s="811" t="s">
        <v>356</v>
      </c>
      <c r="I737" s="151"/>
      <c r="K737" s="125"/>
      <c r="L737" s="125"/>
      <c r="M737" s="125"/>
      <c r="N737" s="126"/>
      <c r="O737" s="125"/>
      <c r="P737" s="125"/>
    </row>
    <row r="738" spans="2:16" s="91" customFormat="1" ht="15.75" customHeight="1">
      <c r="B738" s="260"/>
      <c r="C738" s="455"/>
      <c r="D738" s="797"/>
      <c r="E738" s="797"/>
      <c r="F738" s="797"/>
      <c r="G738" s="797"/>
      <c r="H738" s="259"/>
      <c r="K738" s="228"/>
      <c r="L738" s="228"/>
      <c r="M738" s="228"/>
      <c r="N738" s="228"/>
      <c r="O738" s="127"/>
      <c r="P738" s="127"/>
    </row>
    <row r="739" spans="2:16" s="91" customFormat="1" ht="15.75" customHeight="1">
      <c r="B739" s="261"/>
      <c r="C739" s="416"/>
      <c r="D739" s="798"/>
      <c r="E739" s="798"/>
      <c r="F739" s="798"/>
      <c r="G739" s="798"/>
      <c r="H739" s="86"/>
      <c r="J739" s="86"/>
      <c r="K739" s="86"/>
      <c r="L739" s="228"/>
      <c r="M739" s="228"/>
      <c r="N739" s="228"/>
      <c r="O739" s="127"/>
      <c r="P739" s="127"/>
    </row>
    <row r="740" spans="2:16">
      <c r="B740" s="202" t="s">
        <v>39</v>
      </c>
      <c r="C740" s="336" t="s">
        <v>4</v>
      </c>
      <c r="D740" s="486">
        <v>6.8121</v>
      </c>
      <c r="E740" s="401">
        <v>24.652172090744902</v>
      </c>
      <c r="F740" s="486">
        <v>13.3971</v>
      </c>
      <c r="G740" s="401">
        <v>15.4197220833285</v>
      </c>
      <c r="H740" s="86"/>
      <c r="I740" s="86"/>
      <c r="J740" s="86"/>
      <c r="K740" s="86"/>
      <c r="L740" s="86"/>
      <c r="N740" s="38"/>
      <c r="P740" s="56"/>
    </row>
    <row r="741" spans="2:16">
      <c r="B741" s="202" t="s">
        <v>40</v>
      </c>
      <c r="C741" s="336" t="s">
        <v>5</v>
      </c>
      <c r="D741" s="486">
        <v>12.344299999999999</v>
      </c>
      <c r="E741" s="401">
        <v>20.673354701192402</v>
      </c>
      <c r="F741" s="486">
        <v>12.517700000000001</v>
      </c>
      <c r="G741" s="401">
        <v>14.261109217941099</v>
      </c>
      <c r="H741" s="86"/>
      <c r="I741" s="86"/>
      <c r="J741" s="86"/>
      <c r="K741" s="86"/>
      <c r="L741" s="86"/>
      <c r="N741" s="38"/>
      <c r="P741" s="56"/>
    </row>
    <row r="742" spans="2:16">
      <c r="B742" s="202" t="s">
        <v>41</v>
      </c>
      <c r="C742" s="336" t="s">
        <v>0</v>
      </c>
      <c r="D742" s="486">
        <v>23.8811</v>
      </c>
      <c r="E742" s="401">
        <v>18.080793837638701</v>
      </c>
      <c r="F742" s="486">
        <v>17.277200000000001</v>
      </c>
      <c r="G742" s="401">
        <v>10.061406509430499</v>
      </c>
      <c r="H742" s="86"/>
      <c r="I742" s="86"/>
      <c r="J742" s="86"/>
      <c r="K742" s="86"/>
      <c r="L742" s="86"/>
      <c r="N742" s="38"/>
      <c r="P742" s="56"/>
    </row>
    <row r="743" spans="2:16">
      <c r="B743" s="202" t="s">
        <v>42</v>
      </c>
      <c r="C743" s="336" t="s">
        <v>2</v>
      </c>
      <c r="D743" s="486">
        <v>33.304199999999994</v>
      </c>
      <c r="E743" s="401">
        <v>16.782616711150499</v>
      </c>
      <c r="F743" s="486">
        <v>7.7922000000000002</v>
      </c>
      <c r="G743" s="401">
        <v>6.3608141543345296</v>
      </c>
      <c r="H743" s="86"/>
      <c r="I743" s="86"/>
      <c r="J743" s="86"/>
      <c r="K743" s="86"/>
      <c r="L743" s="86"/>
      <c r="N743" s="38"/>
      <c r="P743" s="56"/>
    </row>
    <row r="744" spans="2:16">
      <c r="B744" s="202" t="s">
        <v>41</v>
      </c>
      <c r="C744" s="336" t="s">
        <v>6</v>
      </c>
      <c r="D744" s="486">
        <v>8.6845999999999997</v>
      </c>
      <c r="E744" s="401">
        <v>20.008155693109</v>
      </c>
      <c r="F744" s="486">
        <v>17.162599999999998</v>
      </c>
      <c r="G744" s="401">
        <v>8.5414757679743598</v>
      </c>
      <c r="H744" s="86"/>
      <c r="I744" s="86"/>
      <c r="J744" s="86"/>
      <c r="K744" s="86"/>
      <c r="L744" s="86"/>
      <c r="N744" s="38"/>
      <c r="P744" s="56"/>
    </row>
    <row r="745" spans="2:16">
      <c r="B745" s="202" t="s">
        <v>43</v>
      </c>
      <c r="C745" s="336" t="s">
        <v>7</v>
      </c>
      <c r="D745" s="486">
        <v>10.592000000000001</v>
      </c>
      <c r="E745" s="401">
        <v>18.5796284028314</v>
      </c>
      <c r="F745" s="486">
        <v>41.286300000000004</v>
      </c>
      <c r="G745" s="401">
        <v>2.3726943106507101</v>
      </c>
      <c r="H745" s="86"/>
      <c r="I745" s="86"/>
      <c r="J745" s="86"/>
      <c r="K745" s="86"/>
      <c r="L745" s="86"/>
      <c r="N745" s="38"/>
      <c r="P745" s="56"/>
    </row>
    <row r="746" spans="2:16">
      <c r="B746" s="202" t="s">
        <v>43</v>
      </c>
      <c r="C746" s="336" t="s">
        <v>8</v>
      </c>
      <c r="D746" s="486">
        <v>4.1158999999999999</v>
      </c>
      <c r="E746" s="401">
        <v>18.0557276116804</v>
      </c>
      <c r="F746" s="486">
        <v>43.550899999999999</v>
      </c>
      <c r="G746" s="401">
        <v>2.2526781364619701</v>
      </c>
      <c r="H746" s="86"/>
      <c r="I746" s="86"/>
      <c r="J746" s="86"/>
      <c r="K746" s="86"/>
      <c r="L746" s="86"/>
      <c r="N746" s="38"/>
      <c r="P746" s="56"/>
    </row>
    <row r="747" spans="2:16">
      <c r="B747" s="202" t="s">
        <v>42</v>
      </c>
      <c r="C747" s="336" t="s">
        <v>9</v>
      </c>
      <c r="D747" s="486">
        <v>5.7858000000000001</v>
      </c>
      <c r="E747" s="401">
        <v>14.116036100414201</v>
      </c>
      <c r="F747" s="486">
        <v>51.974499999999999</v>
      </c>
      <c r="G747" s="401">
        <v>3.3262560799391299</v>
      </c>
      <c r="H747" s="86"/>
      <c r="I747" s="86"/>
      <c r="J747" s="86"/>
      <c r="K747" s="86"/>
      <c r="L747" s="86"/>
      <c r="N747" s="38"/>
      <c r="P747" s="56"/>
    </row>
    <row r="748" spans="2:16">
      <c r="B748" s="202" t="s">
        <v>44</v>
      </c>
      <c r="C748" s="336" t="s">
        <v>10</v>
      </c>
      <c r="D748" s="486">
        <v>23.107700000000001</v>
      </c>
      <c r="E748" s="401">
        <v>3.8801808540617402</v>
      </c>
      <c r="F748" s="486">
        <v>50.954300000000003</v>
      </c>
      <c r="G748" s="401">
        <v>3.7537606315806502</v>
      </c>
      <c r="H748" s="86"/>
      <c r="I748" s="86"/>
      <c r="J748" s="86"/>
      <c r="K748" s="86"/>
      <c r="L748" s="86"/>
      <c r="N748" s="38"/>
      <c r="P748" s="56"/>
    </row>
    <row r="749" spans="2:16">
      <c r="B749" s="202" t="s">
        <v>45</v>
      </c>
      <c r="C749" s="336" t="s">
        <v>11</v>
      </c>
      <c r="D749" s="486">
        <v>31.823900000000002</v>
      </c>
      <c r="E749" s="401">
        <v>16.5411413227962</v>
      </c>
      <c r="F749" s="486">
        <v>71.912899999999993</v>
      </c>
      <c r="G749" s="401">
        <v>8.8071643597134894</v>
      </c>
      <c r="H749" s="86"/>
      <c r="I749" s="86"/>
      <c r="J749" s="86"/>
      <c r="K749" s="86"/>
      <c r="L749" s="86"/>
      <c r="N749" s="38"/>
      <c r="P749" s="56"/>
    </row>
    <row r="750" spans="2:16">
      <c r="B750" s="202" t="s">
        <v>46</v>
      </c>
      <c r="C750" s="336" t="s">
        <v>12</v>
      </c>
      <c r="D750" s="486">
        <v>9.1167999999999996</v>
      </c>
      <c r="E750" s="401">
        <v>18.318774731144298</v>
      </c>
      <c r="F750" s="486">
        <v>24.0564</v>
      </c>
      <c r="G750" s="401">
        <v>15.5725963132732</v>
      </c>
      <c r="H750" s="86"/>
      <c r="I750" s="86"/>
      <c r="J750" s="86"/>
      <c r="K750" s="86"/>
      <c r="L750" s="86"/>
      <c r="N750" s="38"/>
      <c r="P750" s="56"/>
    </row>
    <row r="751" spans="2:16">
      <c r="B751" s="202" t="s">
        <v>47</v>
      </c>
      <c r="C751" s="340" t="s">
        <v>13</v>
      </c>
      <c r="D751" s="488">
        <v>23.8431</v>
      </c>
      <c r="E751" s="404">
        <v>11.2049753768281</v>
      </c>
      <c r="F751" s="488">
        <v>14.1366</v>
      </c>
      <c r="G751" s="404">
        <v>9.9011211860968693</v>
      </c>
      <c r="H751" s="86"/>
      <c r="I751" s="86"/>
      <c r="J751" s="86"/>
      <c r="K751" s="86"/>
      <c r="L751" s="86"/>
      <c r="N751" s="38"/>
      <c r="P751" s="56"/>
    </row>
    <row r="752" spans="2:16">
      <c r="B752" s="100"/>
      <c r="C752" s="153"/>
      <c r="D752" s="672">
        <f>SUM(D740:D751)</f>
        <v>193.41149999999999</v>
      </c>
      <c r="E752" s="673">
        <v>15.9945080149598</v>
      </c>
      <c r="F752" s="672">
        <f>SUM(F740:F751)</f>
        <v>366.01869999999997</v>
      </c>
      <c r="G752" s="673">
        <v>7.4400046591078697</v>
      </c>
      <c r="I752" s="86"/>
      <c r="L752" s="86"/>
      <c r="N752" s="38"/>
      <c r="P752" s="56"/>
    </row>
    <row r="753" spans="5:13">
      <c r="E753" s="629"/>
      <c r="M753" s="86"/>
    </row>
  </sheetData>
  <customSheetViews>
    <customSheetView guid="{900DFCB2-DCF9-11D6-8470-0008C7298EBA}" showGridLines="0" showRowCol="0" outlineSymbols="0" showRuler="0">
      <pane ySplit="5" topLeftCell="A6" activePane="bottomLeft" state="frozenSplit"/>
      <selection pane="bottomLeft"/>
    </customSheetView>
    <customSheetView guid="{900DFCB4-DCF9-11D6-8470-0008C7298EBA}" showGridLines="0" showRowCol="0" outlineSymbols="0" showRuler="0">
      <pane ySplit="5" topLeftCell="A23" activePane="bottomLeft" state="frozenSplit"/>
      <selection pane="bottomLeft"/>
    </customSheetView>
    <customSheetView guid="{900DFCB5-DCF9-11D6-8470-0008C7298EBA}" showGridLines="0" showRowCol="0" outlineSymbols="0" showRuler="0">
      <pane ySplit="5" topLeftCell="A6" activePane="bottomLeft" state="frozenSplit"/>
      <selection pane="bottomLeft"/>
    </customSheetView>
    <customSheetView guid="{900DFCB6-DCF9-11D6-8470-0008C7298EBA}" showGridLines="0" showRowCol="0" outlineSymbols="0" showRuler="0">
      <pane ySplit="5" topLeftCell="A41" activePane="bottomLeft" state="frozenSplit"/>
      <selection pane="bottomLeft"/>
    </customSheetView>
    <customSheetView guid="{900DFCB7-DCF9-11D6-8470-0008C7298EBA}" showGridLines="0" showRowCol="0" outlineSymbols="0" showRuler="0">
      <pane ySplit="5" topLeftCell="A58" activePane="bottomLeft" state="frozenSplit"/>
      <selection pane="bottomLeft"/>
    </customSheetView>
    <customSheetView guid="{900DFCB8-DCF9-11D6-8470-0008C7298EBA}" showGridLines="0" showRowCol="0" outlineSymbols="0" showRuler="0">
      <pane ySplit="5" topLeftCell="A6" activePane="bottomLeft" state="frozenSplit"/>
      <selection pane="bottomLeft"/>
    </customSheetView>
    <customSheetView guid="{900DFCB9-DCF9-11D6-8470-0008C7298EBA}" showGridLines="0" showRowCol="0" outlineSymbols="0" showRuler="0">
      <pane ySplit="5" topLeftCell="A74" activePane="bottomLeft" state="frozenSplit"/>
      <selection pane="bottomLeft"/>
    </customSheetView>
    <customSheetView guid="{900DFCBA-DCF9-11D6-8470-0008C7298EBA}" showGridLines="0" showRowCol="0" outlineSymbols="0" showRuler="0">
      <pane ySplit="5" topLeftCell="A84" activePane="bottomLeft" state="frozenSplit"/>
      <selection pane="bottomLeft"/>
    </customSheetView>
    <customSheetView guid="{900DFCBB-DCF9-11D6-8470-0008C7298EBA}" showGridLines="0" showRowCol="0" outlineSymbols="0" showRuler="0">
      <pane ySplit="5" topLeftCell="A119" activePane="bottomLeft" state="frozenSplit"/>
      <selection pane="bottomLeft"/>
    </customSheetView>
    <customSheetView guid="{900DFCBC-DCF9-11D6-8470-0008C7298EBA}" showGridLines="0" showRowCol="0" outlineSymbols="0" showRuler="0">
      <pane ySplit="5" topLeftCell="A153" activePane="bottomLeft" state="frozenSplit"/>
      <selection pane="bottomLeft"/>
    </customSheetView>
    <customSheetView guid="{900DFCBD-DCF9-11D6-8470-0008C7298EBA}" showGridLines="0" showRowCol="0" outlineSymbols="0" showRuler="0">
      <pane ySplit="5" topLeftCell="A171" activePane="bottomLeft" state="frozenSplit"/>
      <selection pane="bottomLeft"/>
    </customSheetView>
    <customSheetView guid="{900DFCBE-DCF9-11D6-8470-0008C7298EBA}" showGridLines="0" showRowCol="0" outlineSymbols="0" showRuler="0">
      <pane ySplit="5" topLeftCell="A206" activePane="bottomLeft" state="frozenSplit"/>
      <selection pane="bottomLeft"/>
    </customSheetView>
    <customSheetView guid="{900DFCBF-DCF9-11D6-8470-0008C7298EBA}" showGridLines="0" showRowCol="0" outlineSymbols="0" showRuler="0">
      <pane ySplit="5" topLeftCell="A224" activePane="bottomLeft" state="frozenSplit"/>
      <selection pane="bottomLeft"/>
    </customSheetView>
    <customSheetView guid="{900DFCC0-DCF9-11D6-8470-0008C7298EBA}" showGridLines="0" showRowCol="0" outlineSymbols="0" showRuler="0">
      <pane ySplit="5" topLeftCell="A242" activePane="bottomLeft" state="frozenSplit"/>
      <selection pane="bottomLeft"/>
    </customSheetView>
    <customSheetView guid="{900DFCC1-DCF9-11D6-8470-0008C7298EBA}" showGridLines="0" showRowCol="0" outlineSymbols="0" showRuler="0">
      <pane ySplit="5" topLeftCell="A102" activePane="bottomLeft" state="frozenSplit"/>
      <selection pane="bottomLeft"/>
    </customSheetView>
    <customSheetView guid="{900DFCC2-DCF9-11D6-8470-0008C7298EBA}" showGridLines="0" showRowCol="0" outlineSymbols="0" showRuler="0">
      <pane ySplit="5" topLeftCell="A136" activePane="bottomLeft" state="frozenSplit"/>
      <selection pane="bottomLeft"/>
    </customSheetView>
    <customSheetView guid="{900DFCC3-DCF9-11D6-8470-0008C7298EBA}" showGridLines="0" showRowCol="0" outlineSymbols="0" showRuler="0">
      <pane ySplit="5" topLeftCell="A613" activePane="bottomLeft" state="frozenSplit"/>
      <selection pane="bottomLeft"/>
    </customSheetView>
    <customSheetView guid="{900DFCC4-DCF9-11D6-8470-0008C7298EBA}" showGridLines="0" showRowCol="0" outlineSymbols="0" showRuler="0">
      <pane ySplit="5" topLeftCell="A646" activePane="bottomLeft" state="frozenSplit"/>
      <selection pane="bottomLeft"/>
    </customSheetView>
    <customSheetView guid="{900DFCC5-DCF9-11D6-8470-0008C7298EBA}" showGridLines="0" showRowCol="0" outlineSymbols="0" showRuler="0">
      <pane ySplit="5" topLeftCell="A189" activePane="bottomLeft" state="frozenSplit"/>
      <selection pane="bottomLeft"/>
    </customSheetView>
    <customSheetView guid="{900DFCC6-DCF9-11D6-8470-0008C7298EBA}" showGridLines="0" showRowCol="0" outlineSymbols="0" showRuler="0">
      <pane ySplit="5" topLeftCell="A679" activePane="bottomLeft" state="frozenSplit"/>
      <selection pane="bottomLeft"/>
    </customSheetView>
    <customSheetView guid="{900DFCC7-DCF9-11D6-8470-0008C7298EBA}" showGridLines="0" showRowCol="0" outlineSymbols="0" showRuler="0">
      <pane ySplit="5" topLeftCell="A712" activePane="bottomLeft" state="frozenSplit"/>
      <selection pane="bottomLeft"/>
    </customSheetView>
  </customSheetViews>
  <mergeCells count="82">
    <mergeCell ref="D211:G211"/>
    <mergeCell ref="H211:K211"/>
    <mergeCell ref="G667:G669"/>
    <mergeCell ref="G632:G634"/>
    <mergeCell ref="F632:F634"/>
    <mergeCell ref="D667:D669"/>
    <mergeCell ref="E667:E669"/>
    <mergeCell ref="F667:F669"/>
    <mergeCell ref="D651:D653"/>
    <mergeCell ref="E651:E653"/>
    <mergeCell ref="F651:F653"/>
    <mergeCell ref="G651:G653"/>
    <mergeCell ref="D632:D634"/>
    <mergeCell ref="E632:E634"/>
    <mergeCell ref="D737:D739"/>
    <mergeCell ref="E737:E739"/>
    <mergeCell ref="F737:F739"/>
    <mergeCell ref="G737:G739"/>
    <mergeCell ref="D686:D688"/>
    <mergeCell ref="E686:E688"/>
    <mergeCell ref="F686:F688"/>
    <mergeCell ref="G686:G688"/>
    <mergeCell ref="D702:D704"/>
    <mergeCell ref="D721:D723"/>
    <mergeCell ref="E702:E704"/>
    <mergeCell ref="E721:E723"/>
    <mergeCell ref="F721:F723"/>
    <mergeCell ref="G721:G723"/>
    <mergeCell ref="F702:F704"/>
    <mergeCell ref="G702:G704"/>
    <mergeCell ref="F616:F618"/>
    <mergeCell ref="E246:E247"/>
    <mergeCell ref="D228:E228"/>
    <mergeCell ref="G228:H228"/>
    <mergeCell ref="I228:J228"/>
    <mergeCell ref="J246:J247"/>
    <mergeCell ref="D246:D247"/>
    <mergeCell ref="D616:D618"/>
    <mergeCell ref="E616:E618"/>
    <mergeCell ref="G616:G618"/>
    <mergeCell ref="I246:I247"/>
    <mergeCell ref="I143:J143"/>
    <mergeCell ref="D54:E54"/>
    <mergeCell ref="J107:K107"/>
    <mergeCell ref="H125:H126"/>
    <mergeCell ref="D193:E193"/>
    <mergeCell ref="G193:H193"/>
    <mergeCell ref="D161:E161"/>
    <mergeCell ref="G161:H161"/>
    <mergeCell ref="I161:J161"/>
    <mergeCell ref="D143:E143"/>
    <mergeCell ref="G143:H143"/>
    <mergeCell ref="D179:E179"/>
    <mergeCell ref="C92:D92"/>
    <mergeCell ref="C91:F91"/>
    <mergeCell ref="D125:D126"/>
    <mergeCell ref="E23:F23"/>
    <mergeCell ref="G23:H23"/>
    <mergeCell ref="D107:E107"/>
    <mergeCell ref="D53:E53"/>
    <mergeCell ref="F53:G53"/>
    <mergeCell ref="F54:G54"/>
    <mergeCell ref="H73:H74"/>
    <mergeCell ref="F73:F74"/>
    <mergeCell ref="D72:G72"/>
    <mergeCell ref="E34:E35"/>
    <mergeCell ref="C33:G33"/>
    <mergeCell ref="D34:D35"/>
    <mergeCell ref="H53:I53"/>
    <mergeCell ref="D73:D74"/>
    <mergeCell ref="J53:K53"/>
    <mergeCell ref="J54:K54"/>
    <mergeCell ref="E73:E74"/>
    <mergeCell ref="I73:I74"/>
    <mergeCell ref="H54:I54"/>
    <mergeCell ref="J73:J74"/>
    <mergeCell ref="M57:P59"/>
    <mergeCell ref="I125:I126"/>
    <mergeCell ref="E125:E126"/>
    <mergeCell ref="G125:G126"/>
    <mergeCell ref="F125:F126"/>
    <mergeCell ref="J92:K92"/>
  </mergeCells>
  <phoneticPr fontId="0" type="noConversion"/>
  <hyperlinks>
    <hyperlink ref="C3" location="Indice!A1" display="Indice!A1" xr:uid="{00000000-0004-0000-2600-000000000000}"/>
  </hyperlinks>
  <pageMargins left="0.39370078740157483" right="0.75" top="0.39370078740157483" bottom="0.78740157480314965" header="0" footer="0"/>
  <pageSetup paperSize="9" scale="84" fitToHeight="0" orientation="portrait" verticalDpi="4294967292" r:id="rId1"/>
  <headerFooter alignWithMargins="0"/>
  <rowBreaks count="4" manualBreakCount="4">
    <brk id="67" max="6" man="1"/>
    <brk id="120" max="6" man="1"/>
    <brk id="644" max="6" man="1"/>
    <brk id="714" max="6" man="1"/>
  </rowBreaks>
  <colBreaks count="1" manualBreakCount="1">
    <brk id="1" max="743" man="1"/>
  </colBreaks>
  <ignoredErrors>
    <ignoredError sqref="C1:P1 C4:P5 D3:P3 C8:P18 C6:E6 H6:P6 C26:H27 I25:P52 I260:K285 J53:K53 L53:P53 L54:P86 C614 H613:H716 G613 C53 E53:G53 C54:E54 G54:H54 I71:K71 C70:H72 C56:C67 C55:K55 K54 C104:H106 C123:H124 C7:K7 M7:P7 C20:P21 C19:K19 M19:P19 C24:P24 C23:D23 F23 H23:P23 C68:E68 H68:I68 C69 C87:H92 C75:C86 G75:G86 I88:K93 F93:H94 C103:H103 I102:K103 M91:P102 I107 I122:K123 C108:K108 C107 E107:H107 C109:C121 F109:F121 I121 C158:H162 C145:C156 F145:F156 I157:K162 K145:K156 C175:H180 C163:C174 F163:F174 K163:K174 C226:H229 C195:C206 F195:F206 I225:K229 C243:H244 C230:C241 F230:F241 I243:K245 C242:G242 K230:K242 C617:E618 C616 G617:G618 C619:C630 C647:E649 C632:C646 D650:E650 C682:E683 C651:C665 C667:C681 C686:C700 C717:D717 C702:C716 C48:H52 C36:C47 E37:F47 E36 C190:H190 I175:K183 L103:P103 G181 G182:H183 G186:H188 I139:K144 C140:H144 C125:G125 C126:G126 C127:C138 C139:G139 C2:I2 K2:P2 H37:H47 L121:P126 M109:P120 I124 K124:K125 C189 E189:H189 C208:H208 L186:P192 G308:H612 I308:I717 L222:P717 C74:H74 C73:E73 G73:H73 L88:P90 L87 N87:P87 I72:I74 I87 F96:H101 K94:K101 C157:F157 H157 I242 C122:G122 L140:P183 I246:I247 K246:K259 C35:H35 C34:F34 E95:I95 C93:C102 E102:H102 L104:P108 C25:D25 F25:H25 J70:K70 C225:D225 G225:H225 C247:E247 G246:H247 C29:H33 D28:H28 D22:P22 C192:H192 D191:H191 D684:E685 I202:I207 F717 D245 C701:F701 F682:G685 C666:G666 F647:G650 C631:G631 D615:G615 F617:F618 F245:H245 E614:F614 J286:K716 I287:I306 G261:H306 C246 E246 I104:K106 J206:N207 C207:G207 C194:F194 L217:P219 K208 I208 I186:K190 C193:F193 H193 J192:K192 J191:K191 L128:L138 L139 L208:P212 I210:K210 C211 D209:H209 D210:H210 C212 I209 K209" formula="1"/>
    <ignoredError sqref="G259 G248 G249:I249 G250 G251 G252 G253 G254 G255 G256 G257 G258 I259 I258 I257 I256 I255 I254 I251:I253 I250 H248:I248 H259 H250 H251 H252 H253 H254 H255 H256 H257 H258" formulaRange="1"/>
    <ignoredError sqref="D36 D37:D47" formula="1"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243">
    <pageSetUpPr autoPageBreaks="0" fitToPage="1"/>
  </sheetPr>
  <dimension ref="A1:AG80"/>
  <sheetViews>
    <sheetView showGridLines="0" showRowColHeaders="0" showOutlineSymbols="0" topLeftCell="C1" zoomScaleNormal="100" workbookViewId="0">
      <selection activeCell="K3" sqref="K3"/>
    </sheetView>
  </sheetViews>
  <sheetFormatPr baseColWidth="10" defaultColWidth="11.42578125" defaultRowHeight="11.25"/>
  <cols>
    <col min="1" max="1" width="2.7109375" style="99" customWidth="1"/>
    <col min="2" max="2" width="10.140625" style="56" customWidth="1"/>
    <col min="3" max="3" width="13.5703125" style="56" customWidth="1"/>
    <col min="4" max="4" width="9.7109375" style="56" customWidth="1"/>
    <col min="5" max="5" width="14.85546875" style="56" customWidth="1"/>
    <col min="6" max="6" width="9.7109375" style="56" bestFit="1" customWidth="1"/>
    <col min="7" max="7" width="11.140625" style="56" bestFit="1" customWidth="1"/>
    <col min="8" max="8" width="11.28515625" style="38" customWidth="1"/>
    <col min="9" max="9" width="11.28515625" style="56" customWidth="1"/>
    <col min="10" max="10" width="10" style="56" customWidth="1"/>
    <col min="11" max="11" width="8.28515625" style="56" bestFit="1" customWidth="1"/>
    <col min="12" max="12" width="10.5703125" style="56" customWidth="1"/>
    <col min="13" max="13" width="11.140625" style="56" customWidth="1"/>
    <col min="14" max="14" width="7.85546875" style="56" bestFit="1" customWidth="1"/>
    <col min="15" max="15" width="9.7109375" style="38" bestFit="1" customWidth="1"/>
    <col min="16" max="16" width="7.85546875" style="56" bestFit="1" customWidth="1"/>
    <col min="17" max="17" width="5.7109375" style="56" bestFit="1" customWidth="1"/>
    <col min="18" max="18" width="9.85546875" style="56" bestFit="1" customWidth="1"/>
    <col min="19" max="20" width="10.140625" style="56" bestFit="1" customWidth="1"/>
    <col min="21" max="22" width="7.7109375" style="56" bestFit="1" customWidth="1"/>
    <col min="23" max="24" width="9" style="56" bestFit="1" customWidth="1"/>
    <col min="25" max="26" width="10.7109375" style="56" bestFit="1" customWidth="1"/>
    <col min="27" max="28" width="11.140625" style="56" bestFit="1" customWidth="1"/>
    <col min="29" max="30" width="10.42578125" style="56" bestFit="1" customWidth="1"/>
    <col min="31" max="32" width="11.42578125" style="56"/>
    <col min="33" max="34" width="10.42578125" style="56" bestFit="1" customWidth="1"/>
    <col min="35" max="36" width="8.5703125" style="56" bestFit="1" customWidth="1"/>
    <col min="37" max="16384" width="11.42578125" style="56"/>
  </cols>
  <sheetData>
    <row r="1" spans="1:33" s="27" customFormat="1" ht="21.75" customHeight="1">
      <c r="A1" s="98"/>
      <c r="F1" s="28"/>
      <c r="H1" s="95"/>
      <c r="K1" s="95" t="s">
        <v>78</v>
      </c>
      <c r="O1" s="113"/>
    </row>
    <row r="2" spans="1:33" s="27" customFormat="1" ht="15" customHeight="1">
      <c r="A2" s="98"/>
      <c r="F2" s="28"/>
      <c r="H2" s="18"/>
      <c r="K2" s="18" t="s">
        <v>339</v>
      </c>
      <c r="O2" s="113"/>
    </row>
    <row r="3" spans="1:33" s="27" customFormat="1" ht="19.899999999999999" customHeight="1">
      <c r="A3" s="98"/>
      <c r="B3" s="21" t="str">
        <f>Indice!C4</f>
        <v>Mercados eléctricos</v>
      </c>
      <c r="C3" s="22"/>
      <c r="D3" s="22"/>
      <c r="O3" s="113"/>
    </row>
    <row r="5" spans="1:33">
      <c r="B5" s="89" t="s">
        <v>113</v>
      </c>
    </row>
    <row r="6" spans="1:33" ht="56.25">
      <c r="B6" s="494" t="s">
        <v>126</v>
      </c>
      <c r="C6" s="631" t="s">
        <v>194</v>
      </c>
      <c r="D6" s="631" t="s">
        <v>334</v>
      </c>
      <c r="E6" s="631" t="s">
        <v>335</v>
      </c>
      <c r="F6" s="631" t="s">
        <v>310</v>
      </c>
      <c r="G6" s="631" t="s">
        <v>197</v>
      </c>
      <c r="H6" s="631" t="s">
        <v>198</v>
      </c>
      <c r="I6" s="631" t="s">
        <v>116</v>
      </c>
      <c r="J6" s="265" t="s">
        <v>195</v>
      </c>
      <c r="K6" s="265" t="s">
        <v>196</v>
      </c>
      <c r="L6" s="265" t="s">
        <v>117</v>
      </c>
      <c r="M6" s="265" t="s">
        <v>118</v>
      </c>
      <c r="N6" s="265" t="s">
        <v>119</v>
      </c>
      <c r="O6" s="265" t="s">
        <v>3</v>
      </c>
      <c r="P6" s="615"/>
      <c r="Q6" s="689"/>
      <c r="R6" s="689"/>
      <c r="S6" s="689"/>
      <c r="T6" s="689"/>
      <c r="U6" s="689"/>
      <c r="V6" s="689"/>
      <c r="W6" s="689"/>
      <c r="X6" s="689"/>
      <c r="Y6" s="689"/>
      <c r="Z6" s="689"/>
      <c r="AA6" s="689"/>
      <c r="AB6" s="689"/>
      <c r="AC6" s="689"/>
      <c r="AD6" s="689"/>
      <c r="AE6" s="689"/>
      <c r="AF6" s="689"/>
      <c r="AG6" s="689"/>
    </row>
    <row r="7" spans="1:33">
      <c r="A7" s="100" t="s">
        <v>39</v>
      </c>
      <c r="B7" s="306" t="s">
        <v>4</v>
      </c>
      <c r="C7" s="496">
        <v>137.096631</v>
      </c>
      <c r="D7" s="496">
        <v>10.53448</v>
      </c>
      <c r="E7" s="496">
        <v>70.576482999999996</v>
      </c>
      <c r="F7" s="496">
        <v>31.376701000000001</v>
      </c>
      <c r="G7" s="496">
        <v>1.0800000000000001E-2</v>
      </c>
      <c r="H7" s="698">
        <v>0.434888</v>
      </c>
      <c r="I7" s="496">
        <v>18.272580000000001</v>
      </c>
      <c r="J7" s="742">
        <v>2.7584810000000002</v>
      </c>
      <c r="K7" s="742">
        <v>7.7759989999999997</v>
      </c>
      <c r="L7" s="742">
        <v>6.2646459999999999</v>
      </c>
      <c r="M7" s="742">
        <v>5.4332030000000007</v>
      </c>
      <c r="N7" s="742">
        <v>19.678851999999999</v>
      </c>
      <c r="O7" s="742">
        <v>268.30256300000002</v>
      </c>
      <c r="P7" s="742">
        <f>SUM(C7:I7)</f>
        <v>268.30256299999996</v>
      </c>
      <c r="Q7" s="689"/>
      <c r="R7" s="689"/>
      <c r="S7" s="689"/>
      <c r="T7" s="689"/>
      <c r="U7" s="689"/>
      <c r="V7" s="689"/>
      <c r="W7" s="689"/>
      <c r="X7" s="689"/>
      <c r="Y7" s="689"/>
      <c r="Z7" s="689"/>
      <c r="AA7" s="689"/>
      <c r="AB7" s="689"/>
      <c r="AC7" s="689"/>
      <c r="AD7" s="689"/>
      <c r="AE7" s="689"/>
      <c r="AF7" s="689"/>
      <c r="AG7" s="689"/>
    </row>
    <row r="8" spans="1:33">
      <c r="A8" s="100" t="s">
        <v>40</v>
      </c>
      <c r="B8" s="306" t="s">
        <v>5</v>
      </c>
      <c r="C8" s="496">
        <v>163.94054299999999</v>
      </c>
      <c r="D8" s="496">
        <v>11.976089</v>
      </c>
      <c r="E8" s="496">
        <v>79.439464999999998</v>
      </c>
      <c r="F8" s="496">
        <v>33.841109000000003</v>
      </c>
      <c r="G8" s="496">
        <v>1.3599999999999999E-2</v>
      </c>
      <c r="H8" s="698">
        <v>0.39013600000000004</v>
      </c>
      <c r="I8" s="496">
        <v>7.4077020000000005</v>
      </c>
      <c r="J8" s="742">
        <v>1.319013</v>
      </c>
      <c r="K8" s="742">
        <v>10.657076</v>
      </c>
      <c r="L8" s="742">
        <v>4.5435510000000008</v>
      </c>
      <c r="M8" s="742">
        <v>2.304014</v>
      </c>
      <c r="N8" s="742">
        <v>26.993544</v>
      </c>
      <c r="O8" s="742">
        <v>297.00864399999995</v>
      </c>
      <c r="P8" s="742">
        <f>SUM(C8:I8)</f>
        <v>297.008644</v>
      </c>
      <c r="Q8" s="689"/>
      <c r="R8" s="689"/>
      <c r="S8" s="689"/>
      <c r="T8" s="689"/>
      <c r="U8" s="689"/>
      <c r="V8" s="689"/>
      <c r="W8" s="689"/>
      <c r="X8" s="689"/>
      <c r="Y8" s="689"/>
      <c r="Z8" s="689"/>
      <c r="AA8" s="689"/>
      <c r="AB8" s="689"/>
      <c r="AC8" s="689"/>
      <c r="AD8" s="689"/>
      <c r="AE8" s="689"/>
      <c r="AF8" s="689"/>
      <c r="AG8" s="689"/>
    </row>
    <row r="9" spans="1:33">
      <c r="A9" s="100" t="s">
        <v>41</v>
      </c>
      <c r="B9" s="306" t="s">
        <v>0</v>
      </c>
      <c r="C9" s="496">
        <v>242.36884099999997</v>
      </c>
      <c r="D9" s="496">
        <v>26.343367000000001</v>
      </c>
      <c r="E9" s="496">
        <v>95.108502999999999</v>
      </c>
      <c r="F9" s="496">
        <v>63.657066</v>
      </c>
      <c r="G9" s="496">
        <v>6.7999999999999996E-3</v>
      </c>
      <c r="H9" s="698">
        <v>0.41720000000000002</v>
      </c>
      <c r="I9" s="496">
        <v>19.297971</v>
      </c>
      <c r="J9" s="742">
        <v>0.424346</v>
      </c>
      <c r="K9" s="742">
        <v>25.919021000000001</v>
      </c>
      <c r="L9" s="742">
        <v>14.299742</v>
      </c>
      <c r="M9" s="742">
        <v>1.713152</v>
      </c>
      <c r="N9" s="742">
        <v>47.644171999999998</v>
      </c>
      <c r="O9" s="742">
        <v>447.199748</v>
      </c>
      <c r="P9" s="742">
        <f t="shared" ref="P9:P19" si="0">SUM(C9:I9)</f>
        <v>447.19974799999994</v>
      </c>
      <c r="Q9" s="689"/>
      <c r="R9" s="689"/>
      <c r="S9" s="689"/>
      <c r="T9" s="689"/>
      <c r="U9" s="689"/>
      <c r="V9" s="689"/>
      <c r="W9" s="689"/>
      <c r="X9" s="689"/>
      <c r="Y9" s="689"/>
      <c r="Z9" s="689"/>
      <c r="AA9" s="689"/>
      <c r="AB9" s="689"/>
      <c r="AC9" s="689"/>
      <c r="AD9" s="689"/>
      <c r="AE9" s="689"/>
      <c r="AF9" s="689"/>
      <c r="AG9" s="689"/>
    </row>
    <row r="10" spans="1:33">
      <c r="A10" s="100" t="s">
        <v>42</v>
      </c>
      <c r="B10" s="306" t="s">
        <v>2</v>
      </c>
      <c r="C10" s="496">
        <v>165.19419099999999</v>
      </c>
      <c r="D10" s="496">
        <v>30.457427000000003</v>
      </c>
      <c r="E10" s="496">
        <v>122.901111</v>
      </c>
      <c r="F10" s="496">
        <v>66.772376000000008</v>
      </c>
      <c r="G10" s="496">
        <v>0</v>
      </c>
      <c r="H10" s="698">
        <v>0.32061200000000001</v>
      </c>
      <c r="I10" s="496">
        <v>12.918304000000001</v>
      </c>
      <c r="J10" s="742">
        <v>0.12915199999999999</v>
      </c>
      <c r="K10" s="742">
        <v>30.328275000000001</v>
      </c>
      <c r="L10" s="742">
        <v>20.163132000000001</v>
      </c>
      <c r="M10" s="742">
        <v>0.16014300000000001</v>
      </c>
      <c r="N10" s="742">
        <v>46.449100999999999</v>
      </c>
      <c r="O10" s="742">
        <v>398.56402100000003</v>
      </c>
      <c r="P10" s="742">
        <f t="shared" si="0"/>
        <v>398.56402099999997</v>
      </c>
      <c r="Q10" s="689"/>
      <c r="R10" s="689"/>
      <c r="S10" s="689"/>
      <c r="T10" s="689"/>
      <c r="U10" s="689"/>
      <c r="V10" s="689"/>
      <c r="W10" s="689"/>
      <c r="X10" s="689"/>
      <c r="Y10" s="689"/>
      <c r="Z10" s="689"/>
      <c r="AA10" s="689"/>
      <c r="AB10" s="689"/>
      <c r="AC10" s="689"/>
      <c r="AD10" s="689"/>
      <c r="AE10" s="689"/>
      <c r="AF10" s="689"/>
      <c r="AG10" s="689"/>
    </row>
    <row r="11" spans="1:33">
      <c r="A11" s="100" t="s">
        <v>41</v>
      </c>
      <c r="B11" s="306" t="s">
        <v>6</v>
      </c>
      <c r="C11" s="496">
        <v>106.406961</v>
      </c>
      <c r="D11" s="496">
        <v>23.257857999999999</v>
      </c>
      <c r="E11" s="496">
        <v>113.26966499999999</v>
      </c>
      <c r="F11" s="496">
        <v>44.924085999999996</v>
      </c>
      <c r="G11" s="496">
        <v>0</v>
      </c>
      <c r="H11" s="698">
        <v>5.6180000000000001E-2</v>
      </c>
      <c r="I11" s="496">
        <v>14.803122</v>
      </c>
      <c r="J11" s="742">
        <v>0.71179300000000001</v>
      </c>
      <c r="K11" s="742">
        <v>22.546064999999999</v>
      </c>
      <c r="L11" s="742">
        <v>9.665227999999999</v>
      </c>
      <c r="M11" s="742">
        <v>0.43718000000000001</v>
      </c>
      <c r="N11" s="742">
        <v>34.821677999999999</v>
      </c>
      <c r="O11" s="742">
        <v>302.717872</v>
      </c>
      <c r="P11" s="742">
        <f t="shared" si="0"/>
        <v>302.71787199999994</v>
      </c>
      <c r="Q11" s="689"/>
      <c r="R11" s="689"/>
      <c r="S11" s="689"/>
      <c r="T11" s="689"/>
      <c r="U11" s="689"/>
      <c r="V11" s="689"/>
      <c r="W11" s="689"/>
      <c r="X11" s="689"/>
      <c r="Y11" s="689"/>
      <c r="Z11" s="689"/>
      <c r="AA11" s="689"/>
      <c r="AB11" s="689"/>
      <c r="AC11" s="689"/>
      <c r="AD11" s="689"/>
      <c r="AE11" s="689"/>
      <c r="AF11" s="689"/>
      <c r="AG11" s="689"/>
    </row>
    <row r="12" spans="1:33">
      <c r="A12" s="100" t="s">
        <v>43</v>
      </c>
      <c r="B12" s="306" t="s">
        <v>7</v>
      </c>
      <c r="C12" s="496">
        <v>43.006149999999998</v>
      </c>
      <c r="D12" s="496">
        <v>13.433921999999999</v>
      </c>
      <c r="E12" s="496">
        <v>122.765687</v>
      </c>
      <c r="F12" s="496">
        <v>44.445611999999997</v>
      </c>
      <c r="G12" s="496">
        <v>2E-3</v>
      </c>
      <c r="H12" s="698">
        <v>0.10382</v>
      </c>
      <c r="I12" s="496">
        <v>13.782121</v>
      </c>
      <c r="J12" s="742">
        <v>0.13613</v>
      </c>
      <c r="K12" s="742">
        <v>13.297791999999999</v>
      </c>
      <c r="L12" s="742">
        <v>7.8513760000000001</v>
      </c>
      <c r="M12" s="742">
        <v>0.39843900000000004</v>
      </c>
      <c r="N12" s="742">
        <v>36.195796999999999</v>
      </c>
      <c r="O12" s="742">
        <v>237.539312</v>
      </c>
      <c r="P12" s="742">
        <f t="shared" si="0"/>
        <v>237.539312</v>
      </c>
      <c r="Q12" s="689"/>
      <c r="R12" s="689"/>
      <c r="S12" s="689"/>
      <c r="T12" s="689"/>
      <c r="U12" s="689"/>
      <c r="V12" s="689"/>
      <c r="W12" s="689"/>
      <c r="X12" s="689"/>
      <c r="Y12" s="689"/>
      <c r="Z12" s="689"/>
      <c r="AA12" s="689"/>
      <c r="AB12" s="689"/>
      <c r="AC12" s="689"/>
      <c r="AD12" s="689"/>
      <c r="AE12" s="689"/>
      <c r="AF12" s="689"/>
      <c r="AG12" s="689"/>
    </row>
    <row r="13" spans="1:33">
      <c r="A13" s="100" t="s">
        <v>43</v>
      </c>
      <c r="B13" s="306" t="s">
        <v>8</v>
      </c>
      <c r="C13" s="496">
        <v>54.776383000000003</v>
      </c>
      <c r="D13" s="496">
        <v>5.5391620000000001</v>
      </c>
      <c r="E13" s="496">
        <v>148.360873</v>
      </c>
      <c r="F13" s="496">
        <v>31.580995999999999</v>
      </c>
      <c r="G13" s="496">
        <v>4.0000000000000001E-3</v>
      </c>
      <c r="H13" s="698">
        <v>0.24389599999999997</v>
      </c>
      <c r="I13" s="496">
        <v>15.424059999999999</v>
      </c>
      <c r="J13" s="742">
        <v>0.32955499999999999</v>
      </c>
      <c r="K13" s="742">
        <v>5.2096070000000001</v>
      </c>
      <c r="L13" s="742">
        <v>2.4760169999999997</v>
      </c>
      <c r="M13" s="742">
        <v>0.71225400000000005</v>
      </c>
      <c r="N13" s="742">
        <v>28.392724999999999</v>
      </c>
      <c r="O13" s="742">
        <v>255.92937000000001</v>
      </c>
      <c r="P13" s="742">
        <f t="shared" si="0"/>
        <v>255.92937000000001</v>
      </c>
      <c r="Q13" s="689"/>
      <c r="R13" s="689"/>
      <c r="S13" s="689"/>
      <c r="T13" s="689"/>
      <c r="U13" s="689"/>
      <c r="V13" s="689"/>
      <c r="W13" s="689"/>
      <c r="X13" s="689"/>
      <c r="Y13" s="689"/>
      <c r="Z13" s="689"/>
      <c r="AA13" s="689"/>
      <c r="AB13" s="689"/>
      <c r="AC13" s="689"/>
      <c r="AD13" s="689"/>
      <c r="AE13" s="689"/>
      <c r="AF13" s="689"/>
      <c r="AG13" s="689"/>
    </row>
    <row r="14" spans="1:33">
      <c r="A14" s="100" t="s">
        <v>42</v>
      </c>
      <c r="B14" s="306" t="s">
        <v>9</v>
      </c>
      <c r="C14" s="496">
        <v>199.28735200000003</v>
      </c>
      <c r="D14" s="496">
        <v>11.383585000000002</v>
      </c>
      <c r="E14" s="496">
        <v>97.488714999999999</v>
      </c>
      <c r="F14" s="496">
        <v>38.292448</v>
      </c>
      <c r="G14" s="496">
        <v>1.6000000000000001E-3</v>
      </c>
      <c r="H14" s="698">
        <v>0.40527199999999997</v>
      </c>
      <c r="I14" s="496">
        <v>18.809594000000001</v>
      </c>
      <c r="J14" s="742">
        <v>0.44220600000000004</v>
      </c>
      <c r="K14" s="742">
        <v>10.941379000000001</v>
      </c>
      <c r="L14" s="742">
        <v>1.6613599999999999</v>
      </c>
      <c r="M14" s="742">
        <v>0.41549900000000001</v>
      </c>
      <c r="N14" s="742">
        <v>36.215589000000001</v>
      </c>
      <c r="O14" s="742">
        <v>365.668566</v>
      </c>
      <c r="P14" s="742">
        <f t="shared" si="0"/>
        <v>365.66856600000006</v>
      </c>
      <c r="Q14" s="689"/>
      <c r="R14" s="689"/>
      <c r="S14" s="689"/>
      <c r="T14" s="689"/>
      <c r="U14" s="689"/>
      <c r="V14" s="689"/>
      <c r="W14" s="689"/>
      <c r="X14" s="689"/>
      <c r="Y14" s="689"/>
      <c r="Z14" s="689"/>
      <c r="AA14" s="689"/>
      <c r="AB14" s="689"/>
      <c r="AC14" s="689"/>
      <c r="AD14" s="689"/>
      <c r="AE14" s="689"/>
      <c r="AF14" s="689"/>
      <c r="AG14" s="689"/>
    </row>
    <row r="15" spans="1:33">
      <c r="A15" s="100" t="s">
        <v>44</v>
      </c>
      <c r="B15" s="306" t="s">
        <v>10</v>
      </c>
      <c r="C15" s="496">
        <v>159.74481299999999</v>
      </c>
      <c r="D15" s="496">
        <v>6.621956</v>
      </c>
      <c r="E15" s="496">
        <v>87.379541000000003</v>
      </c>
      <c r="F15" s="496">
        <v>41.589729999999996</v>
      </c>
      <c r="G15" s="496">
        <v>8.0000000000000004E-4</v>
      </c>
      <c r="H15" s="698">
        <v>0.52222400000000002</v>
      </c>
      <c r="I15" s="496">
        <v>19.442739000000003</v>
      </c>
      <c r="J15" s="742">
        <v>1.2413879999999999</v>
      </c>
      <c r="K15" s="742">
        <v>5.3805680000000002</v>
      </c>
      <c r="L15" s="742">
        <v>5.9410720000000001</v>
      </c>
      <c r="M15" s="742">
        <v>1.5856049999999999</v>
      </c>
      <c r="N15" s="742">
        <v>34.063052999999996</v>
      </c>
      <c r="O15" s="742">
        <v>315.30180300000001</v>
      </c>
      <c r="P15" s="742">
        <f t="shared" si="0"/>
        <v>315.30180300000001</v>
      </c>
      <c r="Q15" s="689"/>
      <c r="R15" s="689"/>
      <c r="S15" s="689"/>
      <c r="T15" s="689"/>
      <c r="U15" s="689"/>
      <c r="V15" s="689"/>
      <c r="W15" s="689"/>
      <c r="X15" s="689"/>
      <c r="Y15" s="689"/>
      <c r="Z15" s="689"/>
      <c r="AA15" s="689"/>
      <c r="AB15" s="689"/>
      <c r="AC15" s="689"/>
      <c r="AD15" s="689"/>
      <c r="AE15" s="689"/>
      <c r="AF15" s="689"/>
      <c r="AG15" s="689"/>
    </row>
    <row r="16" spans="1:33">
      <c r="A16" s="100" t="s">
        <v>45</v>
      </c>
      <c r="B16" s="306" t="s">
        <v>11</v>
      </c>
      <c r="C16" s="496">
        <v>102.89202</v>
      </c>
      <c r="D16" s="496">
        <v>12.150886</v>
      </c>
      <c r="E16" s="496">
        <v>132.433144</v>
      </c>
      <c r="F16" s="496">
        <v>37.119677999999993</v>
      </c>
      <c r="G16" s="496">
        <v>1.6000000000000001E-3</v>
      </c>
      <c r="H16" s="698">
        <v>0.42688799999999999</v>
      </c>
      <c r="I16" s="496">
        <v>13.741781000000001</v>
      </c>
      <c r="J16" s="742">
        <v>2.4930369999999997</v>
      </c>
      <c r="K16" s="742">
        <v>9.6578490000000006</v>
      </c>
      <c r="L16" s="742">
        <v>8.6497009999999985</v>
      </c>
      <c r="M16" s="742">
        <v>2.7323919999999999</v>
      </c>
      <c r="N16" s="742">
        <v>25.737584999999999</v>
      </c>
      <c r="O16" s="742">
        <v>298.76599699999997</v>
      </c>
      <c r="P16" s="742">
        <f t="shared" si="0"/>
        <v>298.76599700000003</v>
      </c>
      <c r="Q16" s="689"/>
      <c r="R16" s="689"/>
      <c r="S16" s="689"/>
      <c r="T16" s="689"/>
      <c r="U16" s="689"/>
      <c r="V16" s="689"/>
      <c r="W16" s="689"/>
      <c r="X16" s="689"/>
      <c r="Y16" s="689"/>
      <c r="Z16" s="689"/>
      <c r="AA16" s="689"/>
      <c r="AB16" s="689"/>
      <c r="AC16" s="689"/>
      <c r="AD16" s="689"/>
      <c r="AE16" s="689"/>
      <c r="AF16" s="689"/>
      <c r="AG16" s="689"/>
    </row>
    <row r="17" spans="1:33">
      <c r="A17" s="100" t="s">
        <v>46</v>
      </c>
      <c r="B17" s="306" t="s">
        <v>12</v>
      </c>
      <c r="C17" s="496">
        <v>166.00462100000001</v>
      </c>
      <c r="D17" s="496">
        <v>3.7483659999999999</v>
      </c>
      <c r="E17" s="496">
        <v>106.847436</v>
      </c>
      <c r="F17" s="496">
        <v>18.192340999999999</v>
      </c>
      <c r="G17" s="496">
        <v>8.4000000000000012E-3</v>
      </c>
      <c r="H17" s="698">
        <v>0.41283199999999998</v>
      </c>
      <c r="I17" s="496">
        <v>13.213445999999999</v>
      </c>
      <c r="J17" s="742">
        <v>1.531358</v>
      </c>
      <c r="K17" s="742">
        <v>2.2170079999999999</v>
      </c>
      <c r="L17" s="742">
        <v>4.0494240000000001</v>
      </c>
      <c r="M17" s="742">
        <v>1.9662280000000001</v>
      </c>
      <c r="N17" s="742">
        <v>12.176689</v>
      </c>
      <c r="O17" s="742">
        <v>308.42744199999999</v>
      </c>
      <c r="P17" s="742">
        <f t="shared" si="0"/>
        <v>308.42744199999999</v>
      </c>
      <c r="Q17" s="689"/>
      <c r="R17" s="689"/>
      <c r="S17" s="689"/>
      <c r="T17" s="689"/>
      <c r="U17" s="689"/>
      <c r="V17" s="689"/>
      <c r="W17" s="689"/>
      <c r="X17" s="689"/>
      <c r="Y17" s="689"/>
      <c r="Z17" s="689"/>
      <c r="AA17" s="689"/>
      <c r="AB17" s="689"/>
      <c r="AC17" s="689"/>
      <c r="AD17" s="689"/>
      <c r="AE17" s="689"/>
      <c r="AF17" s="689"/>
      <c r="AG17" s="689"/>
    </row>
    <row r="18" spans="1:33">
      <c r="A18" s="100" t="s">
        <v>47</v>
      </c>
      <c r="B18" s="306" t="s">
        <v>13</v>
      </c>
      <c r="C18" s="496">
        <v>211.54832099999999</v>
      </c>
      <c r="D18" s="496">
        <v>6.6680099999999998</v>
      </c>
      <c r="E18" s="496">
        <v>64.990915000000001</v>
      </c>
      <c r="F18" s="496">
        <v>12.855179</v>
      </c>
      <c r="G18" s="496">
        <v>7.6E-3</v>
      </c>
      <c r="H18" s="698">
        <v>0.39251600000000003</v>
      </c>
      <c r="I18" s="496">
        <v>30.358183</v>
      </c>
      <c r="J18" s="742">
        <v>0.89739800000000003</v>
      </c>
      <c r="K18" s="742">
        <v>5.7706119999999999</v>
      </c>
      <c r="L18" s="742">
        <v>2.9162060000000003</v>
      </c>
      <c r="M18" s="742">
        <v>1.700839</v>
      </c>
      <c r="N18" s="742">
        <v>8.2381340000000005</v>
      </c>
      <c r="O18" s="742">
        <v>326.82072399999998</v>
      </c>
      <c r="P18" s="742">
        <f t="shared" si="0"/>
        <v>326.82072400000004</v>
      </c>
      <c r="Q18" s="689"/>
      <c r="R18" s="689"/>
      <c r="S18" s="689"/>
      <c r="T18" s="689"/>
      <c r="U18" s="689"/>
      <c r="V18" s="689"/>
      <c r="W18" s="689"/>
      <c r="X18" s="689"/>
      <c r="Y18" s="689"/>
      <c r="Z18" s="689"/>
      <c r="AA18" s="689"/>
      <c r="AB18" s="689"/>
      <c r="AC18" s="689"/>
      <c r="AD18" s="689"/>
      <c r="AE18" s="689"/>
      <c r="AF18" s="689"/>
      <c r="AG18" s="689"/>
    </row>
    <row r="19" spans="1:33">
      <c r="B19" s="497" t="s">
        <v>112</v>
      </c>
      <c r="C19" s="498">
        <v>1752.2668270000001</v>
      </c>
      <c r="D19" s="498">
        <v>162.11510800000002</v>
      </c>
      <c r="E19" s="498">
        <v>1241.5615379999999</v>
      </c>
      <c r="F19" s="498">
        <v>464.64732199999997</v>
      </c>
      <c r="G19" s="498">
        <v>5.7199999999999994E-2</v>
      </c>
      <c r="H19" s="498">
        <v>4.1264639999999995</v>
      </c>
      <c r="I19" s="498">
        <v>197.47160300000002</v>
      </c>
      <c r="J19" s="742">
        <f t="shared" ref="J19:O19" si="1">(SUM(J7:J18))</f>
        <v>12.413856999999998</v>
      </c>
      <c r="K19" s="742">
        <f t="shared" si="1"/>
        <v>149.70125100000001</v>
      </c>
      <c r="L19" s="742">
        <f t="shared" si="1"/>
        <v>88.481455000000011</v>
      </c>
      <c r="M19" s="742">
        <f t="shared" si="1"/>
        <v>19.558948000000001</v>
      </c>
      <c r="N19" s="742">
        <f t="shared" si="1"/>
        <v>356.60691900000006</v>
      </c>
      <c r="O19" s="742">
        <f t="shared" si="1"/>
        <v>3822.2460619999997</v>
      </c>
      <c r="P19" s="742">
        <f t="shared" si="0"/>
        <v>3822.2460620000002</v>
      </c>
      <c r="Q19" s="689"/>
      <c r="R19" s="689"/>
      <c r="S19" s="689"/>
      <c r="T19" s="689"/>
      <c r="U19" s="689"/>
      <c r="V19" s="689"/>
      <c r="W19" s="689"/>
      <c r="X19" s="689"/>
      <c r="Y19" s="689"/>
      <c r="Z19" s="689"/>
      <c r="AA19" s="689"/>
      <c r="AB19" s="689"/>
      <c r="AC19" s="689"/>
      <c r="AD19" s="689"/>
      <c r="AE19" s="689"/>
      <c r="AF19" s="689"/>
      <c r="AG19" s="689"/>
    </row>
    <row r="20" spans="1:33" ht="6.75" customHeight="1">
      <c r="C20" s="38"/>
      <c r="D20" s="38"/>
      <c r="E20" s="38"/>
      <c r="F20" s="38"/>
      <c r="G20" s="38"/>
      <c r="I20" s="38"/>
      <c r="J20" s="743"/>
      <c r="K20" s="743"/>
      <c r="L20" s="743"/>
      <c r="M20" s="743"/>
      <c r="N20" s="743"/>
      <c r="O20" s="743"/>
      <c r="P20" s="743"/>
      <c r="Q20" s="689"/>
      <c r="R20" s="689"/>
      <c r="S20" s="689"/>
      <c r="T20" s="689"/>
      <c r="U20" s="689"/>
      <c r="V20" s="689"/>
      <c r="W20" s="689"/>
      <c r="X20" s="689"/>
      <c r="Y20" s="689"/>
      <c r="Z20" s="689"/>
      <c r="AA20" s="689"/>
      <c r="AB20" s="689"/>
      <c r="AC20" s="689"/>
      <c r="AD20" s="689"/>
      <c r="AE20" s="689"/>
      <c r="AF20" s="689"/>
      <c r="AG20" s="689"/>
    </row>
    <row r="21" spans="1:33" ht="56.25">
      <c r="B21" s="494" t="s">
        <v>127</v>
      </c>
      <c r="C21" s="631" t="s">
        <v>194</v>
      </c>
      <c r="D21" s="631" t="s">
        <v>334</v>
      </c>
      <c r="E21" s="631" t="s">
        <v>335</v>
      </c>
      <c r="F21" s="631" t="s">
        <v>310</v>
      </c>
      <c r="G21" s="631" t="s">
        <v>197</v>
      </c>
      <c r="H21" s="631" t="s">
        <v>198</v>
      </c>
      <c r="I21" s="631" t="s">
        <v>116</v>
      </c>
      <c r="J21" s="742" t="s">
        <v>195</v>
      </c>
      <c r="K21" s="742" t="s">
        <v>196</v>
      </c>
      <c r="L21" s="742" t="s">
        <v>117</v>
      </c>
      <c r="M21" s="742" t="s">
        <v>118</v>
      </c>
      <c r="N21" s="742" t="s">
        <v>119</v>
      </c>
      <c r="O21" s="742" t="s">
        <v>3</v>
      </c>
      <c r="P21" s="743"/>
      <c r="Q21" s="689"/>
      <c r="R21" s="689"/>
      <c r="S21" s="689"/>
      <c r="T21" s="689"/>
      <c r="U21" s="689"/>
      <c r="V21" s="689"/>
      <c r="W21" s="689"/>
      <c r="X21" s="689"/>
      <c r="Y21" s="689"/>
      <c r="Z21" s="689"/>
      <c r="AA21" s="689"/>
      <c r="AB21" s="689"/>
      <c r="AC21" s="689"/>
      <c r="AD21" s="689"/>
      <c r="AE21" s="689"/>
      <c r="AF21" s="689"/>
      <c r="AG21" s="689"/>
    </row>
    <row r="22" spans="1:33">
      <c r="A22" s="100" t="s">
        <v>39</v>
      </c>
      <c r="B22" s="306" t="s">
        <v>4</v>
      </c>
      <c r="C22" s="496">
        <v>197.747871</v>
      </c>
      <c r="D22" s="496">
        <v>60.916423000000002</v>
      </c>
      <c r="E22" s="496">
        <v>133.847902</v>
      </c>
      <c r="F22" s="496">
        <v>74.649456999999998</v>
      </c>
      <c r="G22" s="698">
        <v>8.4000000000000012E-3</v>
      </c>
      <c r="H22" s="698">
        <v>0.32441599999999998</v>
      </c>
      <c r="I22" s="496">
        <v>11.14161</v>
      </c>
      <c r="J22" s="742">
        <v>6.5658850000000006</v>
      </c>
      <c r="K22" s="742">
        <v>54.350538</v>
      </c>
      <c r="L22" s="742">
        <v>5.9858349999999998</v>
      </c>
      <c r="M22" s="742">
        <v>28.924187999999997</v>
      </c>
      <c r="N22" s="742">
        <v>39.739434000000003</v>
      </c>
      <c r="O22" s="742">
        <v>478.63607900000005</v>
      </c>
      <c r="P22" s="742">
        <f>SUM(C22:I22)</f>
        <v>478.636079</v>
      </c>
      <c r="Q22" s="689"/>
      <c r="R22" s="689"/>
      <c r="S22" s="689"/>
      <c r="T22" s="689"/>
      <c r="U22" s="689"/>
      <c r="V22" s="689"/>
      <c r="W22" s="689"/>
      <c r="X22" s="689"/>
      <c r="Y22" s="689"/>
      <c r="Z22" s="689"/>
      <c r="AA22" s="689"/>
      <c r="AB22" s="689"/>
      <c r="AC22" s="689"/>
      <c r="AD22" s="689"/>
      <c r="AE22" s="689"/>
      <c r="AF22" s="689"/>
      <c r="AG22" s="689"/>
    </row>
    <row r="23" spans="1:33">
      <c r="A23" s="100" t="s">
        <v>40</v>
      </c>
      <c r="B23" s="306" t="s">
        <v>5</v>
      </c>
      <c r="C23" s="496">
        <v>41.665023999999995</v>
      </c>
      <c r="D23" s="496">
        <v>28.573357000000001</v>
      </c>
      <c r="E23" s="496">
        <v>100.06630699999999</v>
      </c>
      <c r="F23" s="496">
        <v>100.84573800000001</v>
      </c>
      <c r="G23" s="698">
        <v>9.1999999999999998E-3</v>
      </c>
      <c r="H23" s="698">
        <v>0.30931599999999998</v>
      </c>
      <c r="I23" s="496">
        <v>22.556416000000002</v>
      </c>
      <c r="J23" s="742">
        <v>4.8908890000000005</v>
      </c>
      <c r="K23" s="742">
        <v>23.682468</v>
      </c>
      <c r="L23" s="742">
        <v>3.7873429999999999</v>
      </c>
      <c r="M23" s="742">
        <v>40.325158000000002</v>
      </c>
      <c r="N23" s="742">
        <v>56.733237000000003</v>
      </c>
      <c r="O23" s="742">
        <v>294.02535799999998</v>
      </c>
      <c r="P23" s="742">
        <f t="shared" ref="P23:P34" si="2">SUM(C23:I23)</f>
        <v>294.0253580000001</v>
      </c>
      <c r="Q23" s="689"/>
      <c r="R23" s="689"/>
      <c r="S23" s="689"/>
      <c r="T23" s="689"/>
      <c r="U23" s="689"/>
      <c r="V23" s="689"/>
      <c r="W23" s="689"/>
      <c r="X23" s="689"/>
      <c r="Y23" s="689"/>
      <c r="Z23" s="689"/>
      <c r="AA23" s="689"/>
      <c r="AB23" s="689"/>
      <c r="AC23" s="689"/>
      <c r="AD23" s="689"/>
      <c r="AE23" s="689"/>
      <c r="AF23" s="689"/>
      <c r="AG23" s="689"/>
    </row>
    <row r="24" spans="1:33">
      <c r="A24" s="100" t="s">
        <v>41</v>
      </c>
      <c r="B24" s="306" t="s">
        <v>0</v>
      </c>
      <c r="C24" s="496">
        <v>104.02714999999999</v>
      </c>
      <c r="D24" s="496">
        <v>30.456237999999999</v>
      </c>
      <c r="E24" s="496">
        <v>136.69201999999999</v>
      </c>
      <c r="F24" s="496">
        <v>141.933674</v>
      </c>
      <c r="G24" s="698">
        <v>7.1999999999999998E-3</v>
      </c>
      <c r="H24" s="698">
        <v>0.28710800000000003</v>
      </c>
      <c r="I24" s="496">
        <v>17.643616999999999</v>
      </c>
      <c r="J24" s="742">
        <v>4.5253839999999999</v>
      </c>
      <c r="K24" s="742">
        <v>25.930854</v>
      </c>
      <c r="L24" s="742">
        <v>1.8775500000000001</v>
      </c>
      <c r="M24" s="742">
        <v>50.993141000000001</v>
      </c>
      <c r="N24" s="742">
        <v>89.062982999999988</v>
      </c>
      <c r="O24" s="742">
        <v>431.04700700000001</v>
      </c>
      <c r="P24" s="742">
        <f t="shared" si="2"/>
        <v>431.04700699999995</v>
      </c>
      <c r="Q24" s="689"/>
      <c r="R24" s="689"/>
      <c r="S24" s="689"/>
      <c r="T24" s="689"/>
      <c r="U24" s="689"/>
      <c r="V24" s="689"/>
      <c r="W24" s="689"/>
      <c r="X24" s="689"/>
      <c r="Y24" s="689"/>
      <c r="Z24" s="689"/>
      <c r="AA24" s="689"/>
      <c r="AB24" s="689"/>
      <c r="AC24" s="689"/>
      <c r="AD24" s="689"/>
      <c r="AE24" s="689"/>
      <c r="AF24" s="689"/>
      <c r="AG24" s="689"/>
    </row>
    <row r="25" spans="1:33">
      <c r="A25" s="100" t="s">
        <v>42</v>
      </c>
      <c r="B25" s="306" t="s">
        <v>2</v>
      </c>
      <c r="C25" s="496">
        <v>111.82602899999999</v>
      </c>
      <c r="D25" s="496">
        <v>24.855761999999999</v>
      </c>
      <c r="E25" s="496">
        <v>74.227607999999989</v>
      </c>
      <c r="F25" s="496">
        <v>107.58236600000001</v>
      </c>
      <c r="G25" s="698">
        <v>0</v>
      </c>
      <c r="H25" s="698">
        <v>0.31813600000000003</v>
      </c>
      <c r="I25" s="496">
        <v>19.590902</v>
      </c>
      <c r="J25" s="742">
        <v>4.1817290000000007</v>
      </c>
      <c r="K25" s="742">
        <v>20.674032999999998</v>
      </c>
      <c r="L25" s="742">
        <v>0.21687999999999999</v>
      </c>
      <c r="M25" s="742">
        <v>52.853386</v>
      </c>
      <c r="N25" s="742">
        <v>54.512099999999997</v>
      </c>
      <c r="O25" s="742">
        <v>338.400803</v>
      </c>
      <c r="P25" s="742">
        <f>SUM(C25:I25)</f>
        <v>338.400803</v>
      </c>
      <c r="Q25" s="689"/>
      <c r="R25" s="689"/>
      <c r="S25" s="689"/>
      <c r="T25" s="689"/>
      <c r="U25" s="689"/>
      <c r="V25" s="689"/>
      <c r="W25" s="689"/>
      <c r="X25" s="689"/>
      <c r="Y25" s="689"/>
      <c r="Z25" s="689"/>
      <c r="AA25" s="689"/>
      <c r="AB25" s="689"/>
      <c r="AC25" s="689"/>
      <c r="AD25" s="689"/>
      <c r="AE25" s="689"/>
      <c r="AF25" s="689"/>
      <c r="AG25" s="689"/>
    </row>
    <row r="26" spans="1:33">
      <c r="A26" s="100" t="s">
        <v>41</v>
      </c>
      <c r="B26" s="306" t="s">
        <v>6</v>
      </c>
      <c r="C26" s="496">
        <v>96.19900299999999</v>
      </c>
      <c r="D26" s="496">
        <v>36.561712</v>
      </c>
      <c r="E26" s="496">
        <v>90.532443999999998</v>
      </c>
      <c r="F26" s="496">
        <v>118.241454</v>
      </c>
      <c r="G26" s="698">
        <v>1.6000000000000001E-3</v>
      </c>
      <c r="H26" s="698">
        <v>0.16863999999999998</v>
      </c>
      <c r="I26" s="496">
        <v>15.570317999999999</v>
      </c>
      <c r="J26" s="742">
        <v>6.6473999999999993</v>
      </c>
      <c r="K26" s="742">
        <v>29.914312000000002</v>
      </c>
      <c r="L26" s="742">
        <v>2.746772</v>
      </c>
      <c r="M26" s="742">
        <v>51.790799</v>
      </c>
      <c r="N26" s="742">
        <v>63.703883000000005</v>
      </c>
      <c r="O26" s="742">
        <v>357.275171</v>
      </c>
      <c r="P26" s="742">
        <f t="shared" si="2"/>
        <v>357.275171</v>
      </c>
      <c r="Q26" s="689"/>
      <c r="R26" s="689"/>
      <c r="S26" s="689"/>
      <c r="T26" s="689"/>
      <c r="U26" s="689"/>
      <c r="V26" s="689"/>
      <c r="W26" s="689"/>
      <c r="X26" s="689"/>
      <c r="Y26" s="689"/>
      <c r="Z26" s="689"/>
      <c r="AA26" s="689"/>
      <c r="AB26" s="689"/>
      <c r="AC26" s="689"/>
      <c r="AD26" s="689"/>
      <c r="AE26" s="689"/>
      <c r="AF26" s="689"/>
      <c r="AG26" s="689"/>
    </row>
    <row r="27" spans="1:33">
      <c r="A27" s="100" t="s">
        <v>43</v>
      </c>
      <c r="B27" s="306" t="s">
        <v>7</v>
      </c>
      <c r="C27" s="496">
        <v>245.94995600000001</v>
      </c>
      <c r="D27" s="496">
        <v>84.231583000000001</v>
      </c>
      <c r="E27" s="496">
        <v>64.936574999999991</v>
      </c>
      <c r="F27" s="496">
        <v>118.555724</v>
      </c>
      <c r="G27" s="698">
        <v>1.6000000000000001E-3</v>
      </c>
      <c r="H27" s="698">
        <v>7.1215999999999988E-2</v>
      </c>
      <c r="I27" s="496">
        <v>16.244609000000001</v>
      </c>
      <c r="J27" s="742">
        <v>8.8809839999999998</v>
      </c>
      <c r="K27" s="742">
        <v>75.350599000000003</v>
      </c>
      <c r="L27" s="742">
        <v>3.3237950000000001</v>
      </c>
      <c r="M27" s="742">
        <v>55.502877999999995</v>
      </c>
      <c r="N27" s="742">
        <v>59.729050999999998</v>
      </c>
      <c r="O27" s="742">
        <v>529.991263</v>
      </c>
      <c r="P27" s="742">
        <f t="shared" si="2"/>
        <v>529.99126300000012</v>
      </c>
      <c r="Q27" s="689"/>
      <c r="R27" s="689"/>
      <c r="S27" s="689"/>
      <c r="T27" s="689"/>
      <c r="U27" s="689"/>
      <c r="V27" s="689"/>
      <c r="W27" s="689"/>
      <c r="X27" s="689"/>
      <c r="Y27" s="689"/>
      <c r="Z27" s="689"/>
      <c r="AA27" s="689"/>
      <c r="AB27" s="689"/>
      <c r="AC27" s="689"/>
      <c r="AD27" s="689"/>
      <c r="AE27" s="689"/>
      <c r="AF27" s="689"/>
      <c r="AG27" s="689"/>
    </row>
    <row r="28" spans="1:33">
      <c r="A28" s="100" t="s">
        <v>43</v>
      </c>
      <c r="B28" s="306" t="s">
        <v>8</v>
      </c>
      <c r="C28" s="496">
        <v>235.74533600000001</v>
      </c>
      <c r="D28" s="496">
        <v>65.070012000000006</v>
      </c>
      <c r="E28" s="496">
        <v>69.332391000000001</v>
      </c>
      <c r="F28" s="496">
        <v>112.54987399999999</v>
      </c>
      <c r="G28" s="698">
        <v>1.1999999999999999E-3</v>
      </c>
      <c r="H28" s="698">
        <v>0.15582799999999999</v>
      </c>
      <c r="I28" s="496">
        <v>12.294512000000001</v>
      </c>
      <c r="J28" s="742">
        <v>5.3917320000000002</v>
      </c>
      <c r="K28" s="742">
        <v>59.678280000000001</v>
      </c>
      <c r="L28" s="742">
        <v>8.2535530000000001</v>
      </c>
      <c r="M28" s="742">
        <v>58.566462000000001</v>
      </c>
      <c r="N28" s="742">
        <v>45.729858999999998</v>
      </c>
      <c r="O28" s="742">
        <v>495.14915300000001</v>
      </c>
      <c r="P28" s="742">
        <f t="shared" si="2"/>
        <v>495.14915299999996</v>
      </c>
      <c r="Q28" s="689"/>
      <c r="R28" s="689"/>
      <c r="S28" s="689"/>
      <c r="T28" s="689"/>
      <c r="U28" s="689"/>
      <c r="V28" s="689"/>
      <c r="W28" s="689"/>
      <c r="X28" s="689"/>
      <c r="Y28" s="689"/>
      <c r="Z28" s="689"/>
      <c r="AA28" s="689"/>
      <c r="AB28" s="689"/>
      <c r="AC28" s="689"/>
      <c r="AD28" s="689"/>
      <c r="AE28" s="689"/>
      <c r="AF28" s="689"/>
      <c r="AG28" s="689"/>
    </row>
    <row r="29" spans="1:33">
      <c r="A29" s="100" t="s">
        <v>42</v>
      </c>
      <c r="B29" s="306" t="s">
        <v>9</v>
      </c>
      <c r="C29" s="496">
        <v>165.91129199999997</v>
      </c>
      <c r="D29" s="496">
        <v>43.159721000000005</v>
      </c>
      <c r="E29" s="496">
        <v>97.695578999999995</v>
      </c>
      <c r="F29" s="496">
        <v>110.053477</v>
      </c>
      <c r="G29" s="698">
        <v>1.6000000000000001E-3</v>
      </c>
      <c r="H29" s="698">
        <v>0.336588</v>
      </c>
      <c r="I29" s="496">
        <v>20.810582999999998</v>
      </c>
      <c r="J29" s="742">
        <v>5.077572</v>
      </c>
      <c r="K29" s="742">
        <v>38.082149000000001</v>
      </c>
      <c r="L29" s="742">
        <v>6.778607</v>
      </c>
      <c r="M29" s="742">
        <v>44.191378999999998</v>
      </c>
      <c r="N29" s="742">
        <v>59.083491000000002</v>
      </c>
      <c r="O29" s="742">
        <v>437.96884</v>
      </c>
      <c r="P29" s="742">
        <f t="shared" si="2"/>
        <v>437.96884</v>
      </c>
      <c r="Q29" s="689"/>
      <c r="R29" s="689"/>
      <c r="S29" s="689"/>
      <c r="T29" s="689"/>
      <c r="U29" s="689"/>
      <c r="V29" s="689"/>
      <c r="W29" s="689"/>
      <c r="X29" s="689"/>
      <c r="Y29" s="689"/>
      <c r="Z29" s="689"/>
      <c r="AA29" s="689"/>
      <c r="AB29" s="689"/>
      <c r="AC29" s="689"/>
      <c r="AD29" s="689"/>
      <c r="AE29" s="689"/>
      <c r="AF29" s="689"/>
      <c r="AG29" s="689"/>
    </row>
    <row r="30" spans="1:33">
      <c r="A30" s="100" t="s">
        <v>44</v>
      </c>
      <c r="B30" s="306" t="s">
        <v>10</v>
      </c>
      <c r="C30" s="496">
        <v>114.495841</v>
      </c>
      <c r="D30" s="496">
        <v>86.396401000000012</v>
      </c>
      <c r="E30" s="496">
        <v>134.47310300000001</v>
      </c>
      <c r="F30" s="496">
        <v>100.57930899999999</v>
      </c>
      <c r="G30" s="698">
        <v>0</v>
      </c>
      <c r="H30" s="698">
        <v>0.30883999999999995</v>
      </c>
      <c r="I30" s="496">
        <v>11.462764999999999</v>
      </c>
      <c r="J30" s="742">
        <v>7.0819340000000004</v>
      </c>
      <c r="K30" s="742">
        <v>79.314467000000008</v>
      </c>
      <c r="L30" s="742">
        <v>3.048657</v>
      </c>
      <c r="M30" s="742">
        <v>38.511175000000001</v>
      </c>
      <c r="N30" s="742">
        <v>59.019477000000002</v>
      </c>
      <c r="O30" s="742">
        <v>447.71625900000004</v>
      </c>
      <c r="P30" s="742">
        <f t="shared" si="2"/>
        <v>447.71625899999998</v>
      </c>
      <c r="Q30" s="689"/>
      <c r="R30" s="689"/>
      <c r="S30" s="689"/>
      <c r="T30" s="689"/>
      <c r="U30" s="689"/>
      <c r="V30" s="689"/>
      <c r="W30" s="689"/>
      <c r="X30" s="689"/>
      <c r="Y30" s="689"/>
      <c r="Z30" s="689"/>
      <c r="AA30" s="689"/>
      <c r="AB30" s="689"/>
      <c r="AC30" s="689"/>
      <c r="AD30" s="689"/>
      <c r="AE30" s="689"/>
      <c r="AF30" s="689"/>
      <c r="AG30" s="689"/>
    </row>
    <row r="31" spans="1:33">
      <c r="A31" s="100" t="s">
        <v>45</v>
      </c>
      <c r="B31" s="306" t="s">
        <v>11</v>
      </c>
      <c r="C31" s="496">
        <v>141.069299</v>
      </c>
      <c r="D31" s="496">
        <v>102.044787</v>
      </c>
      <c r="E31" s="496">
        <v>79.606807000000003</v>
      </c>
      <c r="F31" s="496">
        <v>97.829016999999993</v>
      </c>
      <c r="G31" s="698">
        <v>1.6000000000000001E-3</v>
      </c>
      <c r="H31" s="698">
        <v>0.40210000000000001</v>
      </c>
      <c r="I31" s="496">
        <v>17.523707999999999</v>
      </c>
      <c r="J31" s="742">
        <v>6.9043029999999996</v>
      </c>
      <c r="K31" s="742">
        <v>95.140484000000001</v>
      </c>
      <c r="L31" s="742">
        <v>7.2353180000000004</v>
      </c>
      <c r="M31" s="742">
        <v>36.212094999999998</v>
      </c>
      <c r="N31" s="742">
        <v>54.381603999999996</v>
      </c>
      <c r="O31" s="742">
        <v>438.47731800000003</v>
      </c>
      <c r="P31" s="742">
        <f t="shared" si="2"/>
        <v>438.47731799999997</v>
      </c>
      <c r="Q31" s="689"/>
      <c r="R31" s="689"/>
      <c r="S31" s="689"/>
      <c r="T31" s="689"/>
      <c r="U31" s="689"/>
      <c r="V31" s="689"/>
      <c r="W31" s="689"/>
      <c r="X31" s="689"/>
      <c r="Y31" s="689"/>
      <c r="Z31" s="689"/>
      <c r="AA31" s="689"/>
      <c r="AB31" s="689"/>
      <c r="AC31" s="689"/>
      <c r="AD31" s="689"/>
      <c r="AE31" s="689"/>
      <c r="AF31" s="689"/>
      <c r="AG31" s="689"/>
    </row>
    <row r="32" spans="1:33">
      <c r="A32" s="100" t="s">
        <v>46</v>
      </c>
      <c r="B32" s="306" t="s">
        <v>12</v>
      </c>
      <c r="C32" s="496">
        <v>65.675460000000001</v>
      </c>
      <c r="D32" s="496">
        <v>122.77855699999999</v>
      </c>
      <c r="E32" s="496">
        <v>116.429571</v>
      </c>
      <c r="F32" s="496">
        <v>97.004835999999997</v>
      </c>
      <c r="G32" s="698">
        <v>2.3999999999999998E-3</v>
      </c>
      <c r="H32" s="698">
        <v>0.36843999999999999</v>
      </c>
      <c r="I32" s="496">
        <v>36.196266999999999</v>
      </c>
      <c r="J32" s="742">
        <v>3.9205760000000001</v>
      </c>
      <c r="K32" s="742">
        <v>118.857981</v>
      </c>
      <c r="L32" s="742">
        <v>8.3793729999999993</v>
      </c>
      <c r="M32" s="742">
        <v>31.052375999999999</v>
      </c>
      <c r="N32" s="742">
        <v>57.573087000000001</v>
      </c>
      <c r="O32" s="742">
        <v>438.45553100000001</v>
      </c>
      <c r="P32" s="742">
        <f t="shared" si="2"/>
        <v>438.45553100000001</v>
      </c>
      <c r="Q32" s="689"/>
      <c r="R32" s="689"/>
      <c r="S32" s="689"/>
      <c r="T32" s="689"/>
      <c r="U32" s="689"/>
      <c r="V32" s="689"/>
      <c r="W32" s="689"/>
      <c r="X32" s="689"/>
      <c r="Y32" s="689"/>
      <c r="Z32" s="689"/>
      <c r="AA32" s="689"/>
      <c r="AB32" s="689"/>
      <c r="AC32" s="689"/>
      <c r="AD32" s="689"/>
      <c r="AE32" s="689"/>
      <c r="AF32" s="689"/>
      <c r="AG32" s="689"/>
    </row>
    <row r="33" spans="1:33">
      <c r="A33" s="100" t="s">
        <v>47</v>
      </c>
      <c r="B33" s="306" t="s">
        <v>13</v>
      </c>
      <c r="C33" s="496">
        <v>85.739070999999996</v>
      </c>
      <c r="D33" s="496">
        <v>167.61622799999998</v>
      </c>
      <c r="E33" s="496">
        <v>185.67675</v>
      </c>
      <c r="F33" s="496">
        <v>180.64437299999997</v>
      </c>
      <c r="G33" s="698">
        <v>7.6E-3</v>
      </c>
      <c r="H33" s="698">
        <v>0.39091199999999998</v>
      </c>
      <c r="I33" s="496">
        <v>24.376412999999999</v>
      </c>
      <c r="J33" s="742">
        <v>40.235669000000001</v>
      </c>
      <c r="K33" s="742">
        <v>127.38055899999999</v>
      </c>
      <c r="L33" s="742">
        <v>18.849741000000002</v>
      </c>
      <c r="M33" s="742">
        <v>104.20318499999999</v>
      </c>
      <c r="N33" s="742">
        <v>57.591447000000002</v>
      </c>
      <c r="O33" s="742">
        <v>644.45134699999994</v>
      </c>
      <c r="P33" s="742">
        <f t="shared" si="2"/>
        <v>644.45134699999994</v>
      </c>
      <c r="Q33" s="689"/>
      <c r="R33" s="689"/>
      <c r="S33" s="689"/>
      <c r="T33" s="689"/>
      <c r="U33" s="689"/>
      <c r="V33" s="689"/>
      <c r="W33" s="689"/>
      <c r="X33" s="689"/>
      <c r="Y33" s="689"/>
      <c r="Z33" s="689"/>
      <c r="AA33" s="689"/>
      <c r="AB33" s="689"/>
      <c r="AC33" s="689"/>
      <c r="AD33" s="689"/>
      <c r="AE33" s="689"/>
      <c r="AF33" s="689"/>
      <c r="AG33" s="689"/>
    </row>
    <row r="34" spans="1:33">
      <c r="B34" s="497" t="s">
        <v>112</v>
      </c>
      <c r="C34" s="498">
        <v>1606.0513319999998</v>
      </c>
      <c r="D34" s="498">
        <v>852.66078100000004</v>
      </c>
      <c r="E34" s="498">
        <v>1283.517057</v>
      </c>
      <c r="F34" s="498">
        <v>1360.4692989999999</v>
      </c>
      <c r="G34" s="498">
        <v>4.2400000000000007E-2</v>
      </c>
      <c r="H34" s="498">
        <v>3.4415400000000003</v>
      </c>
      <c r="I34" s="498">
        <v>225.41172</v>
      </c>
      <c r="J34" s="742">
        <f t="shared" ref="J34:O34" si="3">(SUM(J22:J33))</f>
        <v>104.304057</v>
      </c>
      <c r="K34" s="742">
        <f t="shared" si="3"/>
        <v>748.35672399999999</v>
      </c>
      <c r="L34" s="742">
        <f t="shared" si="3"/>
        <v>70.483423999999999</v>
      </c>
      <c r="M34" s="742">
        <f t="shared" si="3"/>
        <v>593.12622199999987</v>
      </c>
      <c r="N34" s="742">
        <f t="shared" si="3"/>
        <v>696.85965299999998</v>
      </c>
      <c r="O34" s="742">
        <f t="shared" si="3"/>
        <v>5331.5941290000001</v>
      </c>
      <c r="P34" s="742">
        <f t="shared" si="2"/>
        <v>5331.5941289999992</v>
      </c>
      <c r="Q34" s="689"/>
      <c r="R34" s="689"/>
      <c r="S34" s="689"/>
      <c r="T34" s="689"/>
      <c r="U34" s="689"/>
      <c r="V34" s="689"/>
      <c r="W34" s="689"/>
      <c r="X34" s="689"/>
      <c r="Y34" s="689"/>
      <c r="Z34" s="689"/>
      <c r="AA34" s="689"/>
      <c r="AB34" s="689"/>
      <c r="AC34" s="689"/>
      <c r="AD34" s="689"/>
      <c r="AE34" s="689"/>
      <c r="AF34" s="689"/>
      <c r="AG34" s="689"/>
    </row>
    <row r="35" spans="1:33">
      <c r="J35" s="689"/>
      <c r="K35" s="689"/>
      <c r="L35" s="689"/>
      <c r="M35" s="689"/>
      <c r="N35" s="689"/>
      <c r="O35" s="710"/>
      <c r="P35" s="689"/>
      <c r="Q35" s="689"/>
      <c r="R35" s="689"/>
      <c r="S35" s="689"/>
      <c r="T35" s="689"/>
      <c r="U35" s="689"/>
      <c r="V35" s="689"/>
      <c r="W35" s="689"/>
      <c r="X35" s="689"/>
      <c r="Y35" s="689"/>
      <c r="Z35" s="689"/>
      <c r="AA35" s="689"/>
      <c r="AB35" s="689"/>
      <c r="AC35" s="689"/>
      <c r="AD35" s="689"/>
      <c r="AE35" s="689"/>
      <c r="AF35" s="689"/>
      <c r="AG35" s="689"/>
    </row>
    <row r="38" spans="1:33">
      <c r="B38" s="741" t="s">
        <v>363</v>
      </c>
    </row>
    <row r="39" spans="1:33">
      <c r="B39" s="495"/>
      <c r="C39" s="495" t="s">
        <v>101</v>
      </c>
      <c r="D39" s="495" t="s">
        <v>102</v>
      </c>
    </row>
    <row r="40" spans="1:33">
      <c r="B40" s="306" t="s">
        <v>14</v>
      </c>
      <c r="C40" s="485">
        <v>38.270000000000003</v>
      </c>
      <c r="D40" s="485">
        <v>45.16</v>
      </c>
      <c r="E40" s="86"/>
      <c r="F40" s="86"/>
    </row>
    <row r="41" spans="1:33">
      <c r="B41" s="306" t="s">
        <v>15</v>
      </c>
      <c r="C41" s="485">
        <v>30.94</v>
      </c>
      <c r="D41" s="485">
        <v>38.68</v>
      </c>
      <c r="E41" s="86"/>
      <c r="F41" s="86"/>
    </row>
    <row r="42" spans="1:33">
      <c r="B42" s="306" t="s">
        <v>16</v>
      </c>
      <c r="C42" s="485">
        <v>23.69</v>
      </c>
      <c r="D42" s="485">
        <v>31.71</v>
      </c>
      <c r="E42" s="86"/>
      <c r="F42" s="86"/>
    </row>
    <row r="43" spans="1:33">
      <c r="B43" s="306" t="s">
        <v>17</v>
      </c>
      <c r="C43" s="485">
        <v>13.97</v>
      </c>
      <c r="D43" s="485">
        <v>20.37</v>
      </c>
      <c r="E43" s="86"/>
      <c r="F43" s="86"/>
    </row>
    <row r="44" spans="1:33">
      <c r="B44" s="306" t="s">
        <v>18</v>
      </c>
      <c r="C44" s="485">
        <v>18.88</v>
      </c>
      <c r="D44" s="485">
        <v>24.01</v>
      </c>
      <c r="E44" s="86"/>
      <c r="F44" s="86"/>
    </row>
    <row r="45" spans="1:33">
      <c r="B45" s="306" t="s">
        <v>19</v>
      </c>
      <c r="C45" s="485">
        <v>28.99</v>
      </c>
      <c r="D45" s="485">
        <v>35.229999999999997</v>
      </c>
      <c r="E45" s="86"/>
      <c r="F45" s="86"/>
    </row>
    <row r="46" spans="1:33">
      <c r="B46" s="306" t="s">
        <v>20</v>
      </c>
      <c r="C46" s="485">
        <v>32.270000000000003</v>
      </c>
      <c r="D46" s="485">
        <v>39.35</v>
      </c>
      <c r="E46" s="86"/>
      <c r="F46" s="86"/>
    </row>
    <row r="47" spans="1:33">
      <c r="B47" s="306" t="s">
        <v>21</v>
      </c>
      <c r="C47" s="485">
        <v>32.08</v>
      </c>
      <c r="D47" s="485">
        <v>38.840000000000003</v>
      </c>
      <c r="E47" s="86"/>
      <c r="F47" s="86"/>
    </row>
    <row r="48" spans="1:33">
      <c r="B48" s="306" t="s">
        <v>22</v>
      </c>
      <c r="C48" s="485">
        <v>36.590000000000003</v>
      </c>
      <c r="D48" s="485">
        <v>44.88</v>
      </c>
      <c r="E48" s="86"/>
      <c r="F48" s="86"/>
    </row>
    <row r="49" spans="2:15">
      <c r="B49" s="306" t="s">
        <v>23</v>
      </c>
      <c r="C49" s="485">
        <v>32.340000000000003</v>
      </c>
      <c r="D49" s="485">
        <v>39.54</v>
      </c>
      <c r="E49" s="86"/>
      <c r="F49" s="86"/>
    </row>
    <row r="50" spans="2:15">
      <c r="B50" s="306" t="s">
        <v>24</v>
      </c>
      <c r="C50" s="485">
        <v>37.25</v>
      </c>
      <c r="D50" s="485">
        <v>44.05</v>
      </c>
      <c r="E50" s="86"/>
      <c r="F50" s="86"/>
    </row>
    <row r="51" spans="2:15">
      <c r="B51" s="499" t="s">
        <v>25</v>
      </c>
      <c r="C51" s="500">
        <v>38.57</v>
      </c>
      <c r="D51" s="500">
        <v>49.28</v>
      </c>
      <c r="E51" s="86"/>
      <c r="F51" s="86"/>
    </row>
    <row r="52" spans="2:15" ht="3.75" customHeight="1">
      <c r="B52" s="306"/>
      <c r="C52" s="485"/>
      <c r="D52" s="485"/>
    </row>
    <row r="53" spans="2:15">
      <c r="B53" s="501"/>
      <c r="C53" s="502"/>
      <c r="D53" s="502"/>
      <c r="E53" s="86"/>
    </row>
    <row r="55" spans="2:15" ht="12.75">
      <c r="B55" s="15" t="s">
        <v>199</v>
      </c>
      <c r="C55" s="190"/>
      <c r="D55" s="190"/>
      <c r="E55" s="190"/>
      <c r="F55" s="190"/>
      <c r="G55" s="190"/>
      <c r="H55" s="190"/>
      <c r="I55" s="168"/>
      <c r="J55" s="191"/>
      <c r="K55" s="190"/>
      <c r="L55" s="190"/>
      <c r="M55" s="190"/>
      <c r="N55" s="190"/>
      <c r="O55"/>
    </row>
    <row r="56" spans="2:15" ht="12.75">
      <c r="B56" s="503"/>
      <c r="C56" s="504" t="s">
        <v>14</v>
      </c>
      <c r="D56" s="504" t="s">
        <v>15</v>
      </c>
      <c r="E56" s="504" t="s">
        <v>16</v>
      </c>
      <c r="F56" s="504" t="s">
        <v>17</v>
      </c>
      <c r="G56" s="504" t="s">
        <v>18</v>
      </c>
      <c r="H56" s="504" t="s">
        <v>19</v>
      </c>
      <c r="I56" s="504" t="s">
        <v>20</v>
      </c>
      <c r="J56" s="504" t="s">
        <v>21</v>
      </c>
      <c r="K56" s="504" t="s">
        <v>22</v>
      </c>
      <c r="L56" s="504" t="s">
        <v>23</v>
      </c>
      <c r="M56" s="504" t="s">
        <v>24</v>
      </c>
      <c r="N56" s="504" t="s">
        <v>25</v>
      </c>
      <c r="O56"/>
    </row>
    <row r="57" spans="2:15" ht="12.75">
      <c r="B57" s="505" t="s">
        <v>139</v>
      </c>
      <c r="C57" s="483">
        <v>110</v>
      </c>
      <c r="D57" s="483">
        <v>108</v>
      </c>
      <c r="E57" s="483">
        <v>114</v>
      </c>
      <c r="F57" s="483">
        <v>115</v>
      </c>
      <c r="G57" s="483">
        <v>113</v>
      </c>
      <c r="H57" s="483">
        <v>115</v>
      </c>
      <c r="I57" s="483">
        <v>114</v>
      </c>
      <c r="J57" s="483">
        <v>107</v>
      </c>
      <c r="K57" s="483">
        <v>107</v>
      </c>
      <c r="L57" s="483">
        <v>108</v>
      </c>
      <c r="M57" s="483">
        <v>105</v>
      </c>
      <c r="N57" s="483">
        <v>117</v>
      </c>
      <c r="O57"/>
    </row>
    <row r="58" spans="2:15" ht="33.75">
      <c r="B58" s="506" t="s">
        <v>140</v>
      </c>
      <c r="C58" s="507">
        <v>117</v>
      </c>
      <c r="D58" s="507">
        <v>116</v>
      </c>
      <c r="E58" s="507">
        <v>127</v>
      </c>
      <c r="F58" s="507">
        <v>130</v>
      </c>
      <c r="G58" s="507">
        <v>121</v>
      </c>
      <c r="H58" s="507">
        <v>118</v>
      </c>
      <c r="I58" s="507">
        <v>118</v>
      </c>
      <c r="J58" s="507">
        <v>113</v>
      </c>
      <c r="K58" s="507">
        <v>114</v>
      </c>
      <c r="L58" s="507">
        <v>113</v>
      </c>
      <c r="M58" s="507">
        <v>110</v>
      </c>
      <c r="N58" s="507">
        <v>129</v>
      </c>
      <c r="O58"/>
    </row>
    <row r="59" spans="2:15" ht="12.75">
      <c r="B59" s="508" t="s">
        <v>141</v>
      </c>
      <c r="C59" s="483">
        <v>93</v>
      </c>
      <c r="D59" s="483">
        <v>86</v>
      </c>
      <c r="E59" s="483">
        <v>85</v>
      </c>
      <c r="F59" s="483">
        <v>79</v>
      </c>
      <c r="G59" s="483">
        <v>89</v>
      </c>
      <c r="H59" s="483">
        <v>95</v>
      </c>
      <c r="I59" s="483">
        <v>93</v>
      </c>
      <c r="J59" s="483">
        <v>89</v>
      </c>
      <c r="K59" s="483">
        <v>87</v>
      </c>
      <c r="L59" s="483">
        <v>88</v>
      </c>
      <c r="M59" s="483">
        <v>89</v>
      </c>
      <c r="N59" s="483">
        <v>92</v>
      </c>
      <c r="O59"/>
    </row>
    <row r="60" spans="2:15" ht="33.75">
      <c r="B60" s="509" t="s">
        <v>142</v>
      </c>
      <c r="C60" s="510">
        <v>83</v>
      </c>
      <c r="D60" s="510">
        <v>72</v>
      </c>
      <c r="E60" s="510">
        <v>69</v>
      </c>
      <c r="F60" s="510">
        <v>56</v>
      </c>
      <c r="G60" s="510">
        <v>70</v>
      </c>
      <c r="H60" s="510">
        <v>70</v>
      </c>
      <c r="I60" s="510">
        <v>74</v>
      </c>
      <c r="J60" s="510">
        <v>74</v>
      </c>
      <c r="K60" s="510">
        <v>74</v>
      </c>
      <c r="L60" s="510">
        <v>69</v>
      </c>
      <c r="M60" s="510">
        <v>77</v>
      </c>
      <c r="N60" s="510">
        <v>79</v>
      </c>
      <c r="O60"/>
    </row>
    <row r="62" spans="2:15" ht="12.75">
      <c r="B62" s="272" t="s">
        <v>138</v>
      </c>
      <c r="C62" s="167"/>
      <c r="D62" s="167"/>
      <c r="E62" s="167"/>
      <c r="F62" s="167"/>
      <c r="G62" s="167"/>
      <c r="H62" s="167"/>
      <c r="I62" s="168"/>
      <c r="J62" s="169"/>
      <c r="K62" s="167"/>
      <c r="L62" s="167"/>
      <c r="M62" s="167"/>
      <c r="N62" s="167"/>
      <c r="O62"/>
    </row>
    <row r="63" spans="2:15" ht="12.75">
      <c r="B63" s="503"/>
      <c r="C63" s="504" t="s">
        <v>14</v>
      </c>
      <c r="D63" s="504" t="s">
        <v>15</v>
      </c>
      <c r="E63" s="504" t="s">
        <v>16</v>
      </c>
      <c r="F63" s="504" t="s">
        <v>17</v>
      </c>
      <c r="G63" s="504" t="s">
        <v>18</v>
      </c>
      <c r="H63" s="504" t="s">
        <v>19</v>
      </c>
      <c r="I63" s="504" t="s">
        <v>20</v>
      </c>
      <c r="J63" s="504" t="s">
        <v>21</v>
      </c>
      <c r="K63" s="504" t="s">
        <v>22</v>
      </c>
      <c r="L63" s="504" t="s">
        <v>23</v>
      </c>
      <c r="M63" s="504" t="s">
        <v>24</v>
      </c>
      <c r="N63" s="504" t="s">
        <v>25</v>
      </c>
      <c r="O63"/>
    </row>
    <row r="64" spans="2:15" ht="56.25">
      <c r="B64" s="511" t="s">
        <v>136</v>
      </c>
      <c r="C64" s="512">
        <v>3.9088978494623658</v>
      </c>
      <c r="D64" s="512">
        <v>5.0564434523809538</v>
      </c>
      <c r="E64" s="512"/>
      <c r="F64" s="512"/>
      <c r="G64" s="512"/>
      <c r="H64" s="512"/>
      <c r="I64" s="512"/>
      <c r="J64" s="512"/>
      <c r="K64" s="512"/>
      <c r="L64" s="512"/>
      <c r="M64" s="512"/>
      <c r="N64" s="512"/>
      <c r="O64"/>
    </row>
    <row r="65" spans="2:15" ht="56.25">
      <c r="B65" s="509" t="s">
        <v>137</v>
      </c>
      <c r="C65" s="513">
        <v>2.7948521505376331</v>
      </c>
      <c r="D65" s="513">
        <v>2.5322844827586204</v>
      </c>
      <c r="E65" s="513"/>
      <c r="F65" s="513"/>
      <c r="G65" s="513"/>
      <c r="H65" s="513"/>
      <c r="I65" s="513"/>
      <c r="J65" s="513"/>
      <c r="K65" s="513"/>
      <c r="L65" s="513"/>
      <c r="M65" s="513"/>
      <c r="N65" s="513"/>
      <c r="O65"/>
    </row>
    <row r="67" spans="2:15" ht="12.75">
      <c r="B67" s="15" t="s">
        <v>133</v>
      </c>
      <c r="C67"/>
      <c r="D67"/>
    </row>
    <row r="68" spans="2:15" ht="90">
      <c r="B68" s="514" t="s">
        <v>114</v>
      </c>
      <c r="C68" s="632" t="s">
        <v>134</v>
      </c>
      <c r="D68" s="632" t="s">
        <v>135</v>
      </c>
    </row>
    <row r="69" spans="2:15">
      <c r="B69" s="515" t="s">
        <v>364</v>
      </c>
      <c r="C69" s="483">
        <v>42</v>
      </c>
      <c r="D69" s="515">
        <v>58</v>
      </c>
    </row>
    <row r="70" spans="2:15">
      <c r="B70" s="515" t="s">
        <v>365</v>
      </c>
      <c r="C70" s="483">
        <v>48</v>
      </c>
      <c r="D70" s="515">
        <v>52</v>
      </c>
    </row>
    <row r="71" spans="2:15">
      <c r="B71" s="515" t="s">
        <v>366</v>
      </c>
      <c r="C71" s="483">
        <v>46</v>
      </c>
      <c r="D71" s="515">
        <v>54</v>
      </c>
    </row>
    <row r="72" spans="2:15">
      <c r="B72" s="515" t="s">
        <v>367</v>
      </c>
      <c r="C72" s="483">
        <v>48</v>
      </c>
      <c r="D72" s="515">
        <v>52</v>
      </c>
    </row>
    <row r="73" spans="2:15">
      <c r="B73" s="515" t="s">
        <v>368</v>
      </c>
      <c r="C73" s="483">
        <v>39</v>
      </c>
      <c r="D73" s="515">
        <v>61</v>
      </c>
    </row>
    <row r="74" spans="2:15">
      <c r="B74" s="515" t="s">
        <v>369</v>
      </c>
      <c r="C74" s="483">
        <v>19</v>
      </c>
      <c r="D74" s="515">
        <v>81</v>
      </c>
    </row>
    <row r="75" spans="2:15">
      <c r="B75" s="515" t="s">
        <v>370</v>
      </c>
      <c r="C75" s="483">
        <v>25</v>
      </c>
      <c r="D75" s="515">
        <v>75</v>
      </c>
    </row>
    <row r="76" spans="2:15">
      <c r="B76" s="515" t="s">
        <v>371</v>
      </c>
      <c r="C76" s="483">
        <v>44</v>
      </c>
      <c r="D76" s="515">
        <v>56</v>
      </c>
    </row>
    <row r="77" spans="2:15">
      <c r="B77" s="515" t="s">
        <v>372</v>
      </c>
      <c r="C77" s="483">
        <v>47</v>
      </c>
      <c r="D77" s="515">
        <v>53</v>
      </c>
    </row>
    <row r="78" spans="2:15">
      <c r="B78" s="515" t="s">
        <v>373</v>
      </c>
      <c r="C78" s="483">
        <v>39</v>
      </c>
      <c r="D78" s="515">
        <v>61</v>
      </c>
    </row>
    <row r="79" spans="2:15">
      <c r="B79" s="515" t="s">
        <v>374</v>
      </c>
      <c r="C79" s="483">
        <v>48</v>
      </c>
      <c r="D79" s="515">
        <v>52</v>
      </c>
    </row>
    <row r="80" spans="2:15">
      <c r="B80" s="516" t="s">
        <v>375</v>
      </c>
      <c r="C80" s="711">
        <v>37</v>
      </c>
      <c r="D80" s="516">
        <v>63</v>
      </c>
    </row>
  </sheetData>
  <phoneticPr fontId="0" type="noConversion"/>
  <hyperlinks>
    <hyperlink ref="B3" location="Indice!A1" display="Indice!A1" xr:uid="{00000000-0004-0000-2700-000000000000}"/>
  </hyperlinks>
  <pageMargins left="0.39370078740157483" right="0.75" top="0.39370078740157483" bottom="0.78740157480314965" header="0" footer="0"/>
  <pageSetup paperSize="9" fitToHeight="0" orientation="portrait" verticalDpi="4294967292" r:id="rId1"/>
  <headerFooter alignWithMargins="0"/>
  <ignoredErrors>
    <ignoredError sqref="P7:P18 P22:P33"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6"/>
  <dimension ref="B1:R121"/>
  <sheetViews>
    <sheetView showGridLines="0" showRowColHeaders="0" topLeftCell="C1" workbookViewId="0">
      <selection activeCell="L100" sqref="L100"/>
    </sheetView>
  </sheetViews>
  <sheetFormatPr baseColWidth="10" defaultRowHeight="12.75"/>
  <cols>
    <col min="1" max="1" width="2.7109375" customWidth="1"/>
  </cols>
  <sheetData>
    <row r="1" spans="2:9" ht="21.6" customHeight="1">
      <c r="I1" s="95" t="s">
        <v>78</v>
      </c>
    </row>
    <row r="2" spans="2:9" ht="15" customHeight="1">
      <c r="I2" s="18" t="s">
        <v>339</v>
      </c>
    </row>
    <row r="3" spans="2:9" ht="19.899999999999999" customHeight="1">
      <c r="B3" s="21" t="str">
        <f>Indice!C4</f>
        <v>Mercados eléctricos</v>
      </c>
    </row>
    <row r="4" spans="2:9" ht="9.6" customHeight="1">
      <c r="B4" s="89"/>
    </row>
    <row r="5" spans="2:9" s="517" customFormat="1" ht="11.25">
      <c r="B5" s="89" t="s">
        <v>270</v>
      </c>
    </row>
    <row r="6" spans="2:9" s="517" customFormat="1" ht="11.25">
      <c r="B6" s="531"/>
      <c r="C6" s="531"/>
      <c r="D6" s="531"/>
      <c r="E6" s="532" t="s">
        <v>228</v>
      </c>
      <c r="F6" s="531"/>
      <c r="G6" s="531"/>
      <c r="H6" s="531"/>
      <c r="I6" s="531"/>
    </row>
    <row r="7" spans="2:9" s="517" customFormat="1" ht="11.25">
      <c r="B7" s="533"/>
      <c r="C7" s="533"/>
      <c r="D7" s="534" t="s">
        <v>229</v>
      </c>
      <c r="E7" s="534" t="s">
        <v>230</v>
      </c>
      <c r="F7" s="534" t="s">
        <v>231</v>
      </c>
      <c r="G7" s="534" t="s">
        <v>232</v>
      </c>
      <c r="H7" s="534" t="s">
        <v>233</v>
      </c>
      <c r="I7" s="534" t="s">
        <v>231</v>
      </c>
    </row>
    <row r="8" spans="2:9" s="517" customFormat="1" ht="11.25">
      <c r="B8" s="533"/>
      <c r="C8" s="533"/>
      <c r="D8" s="534" t="s">
        <v>234</v>
      </c>
      <c r="E8" s="534" t="s">
        <v>307</v>
      </c>
      <c r="F8" s="534" t="s">
        <v>235</v>
      </c>
      <c r="G8" s="534"/>
      <c r="H8" s="534"/>
      <c r="I8" s="534" t="s">
        <v>236</v>
      </c>
    </row>
    <row r="9" spans="2:9" s="517" customFormat="1" ht="11.25">
      <c r="B9" s="533"/>
      <c r="C9" s="533"/>
      <c r="D9" s="535"/>
      <c r="E9" s="534"/>
      <c r="F9" s="534" t="s">
        <v>237</v>
      </c>
      <c r="G9" s="533"/>
      <c r="H9" s="533"/>
      <c r="I9" s="533"/>
    </row>
    <row r="10" spans="2:9" s="517" customFormat="1" ht="11.25">
      <c r="B10" s="536"/>
      <c r="C10" s="536"/>
      <c r="D10" s="537" t="s">
        <v>238</v>
      </c>
      <c r="E10" s="537" t="s">
        <v>238</v>
      </c>
      <c r="F10" s="537" t="s">
        <v>238</v>
      </c>
      <c r="G10" s="537" t="s">
        <v>238</v>
      </c>
      <c r="H10" s="537" t="s">
        <v>238</v>
      </c>
      <c r="I10" s="537" t="s">
        <v>238</v>
      </c>
    </row>
    <row r="11" spans="2:9" s="517" customFormat="1" ht="11.25">
      <c r="B11" s="526">
        <v>43466</v>
      </c>
      <c r="C11" s="633" t="s">
        <v>39</v>
      </c>
      <c r="D11" s="519">
        <v>58.333870967700001</v>
      </c>
      <c r="E11" s="519">
        <v>67.650000000000006</v>
      </c>
      <c r="F11" s="519">
        <v>49.3933736559</v>
      </c>
      <c r="G11" s="519">
        <v>53.78</v>
      </c>
      <c r="H11" s="519">
        <v>61.9864784946</v>
      </c>
      <c r="I11" s="519">
        <v>61.155403225800001</v>
      </c>
    </row>
    <row r="12" spans="2:9" s="517" customFormat="1" ht="11.25">
      <c r="B12" s="526">
        <v>43497</v>
      </c>
      <c r="C12" s="633" t="s">
        <v>40</v>
      </c>
      <c r="D12" s="519">
        <v>46.857083333299997</v>
      </c>
      <c r="E12" s="519">
        <v>57.67</v>
      </c>
      <c r="F12" s="519">
        <v>42.820788690500002</v>
      </c>
      <c r="G12" s="519">
        <v>45.86</v>
      </c>
      <c r="H12" s="519">
        <v>54.008645833300001</v>
      </c>
      <c r="I12" s="519">
        <v>46.621354166700002</v>
      </c>
    </row>
    <row r="13" spans="2:9" s="517" customFormat="1" ht="11.25">
      <c r="B13" s="526">
        <v>43525</v>
      </c>
      <c r="C13" s="633" t="s">
        <v>41</v>
      </c>
      <c r="D13" s="519">
        <v>40.524616419899999</v>
      </c>
      <c r="E13" s="519">
        <v>52.88</v>
      </c>
      <c r="F13" s="519">
        <v>30.626958277300002</v>
      </c>
      <c r="G13" s="519">
        <v>40.86</v>
      </c>
      <c r="H13" s="519">
        <v>48.8190713324</v>
      </c>
      <c r="I13" s="519">
        <v>33.864199192500003</v>
      </c>
    </row>
    <row r="14" spans="2:9" s="517" customFormat="1" ht="11.25">
      <c r="B14" s="526">
        <v>43556</v>
      </c>
      <c r="C14" s="633" t="s">
        <v>42</v>
      </c>
      <c r="D14" s="519">
        <v>40.824624999999997</v>
      </c>
      <c r="E14" s="519">
        <v>53.35</v>
      </c>
      <c r="F14" s="519">
        <v>36.955902777799999</v>
      </c>
      <c r="G14" s="519">
        <v>40.82</v>
      </c>
      <c r="H14" s="519">
        <v>50.4068611111</v>
      </c>
      <c r="I14" s="519">
        <v>38.081347222200002</v>
      </c>
    </row>
    <row r="15" spans="2:9" s="517" customFormat="1" ht="11.25">
      <c r="B15" s="526">
        <v>43586</v>
      </c>
      <c r="C15" s="633" t="s">
        <v>41</v>
      </c>
      <c r="D15" s="519">
        <v>40.2024193548</v>
      </c>
      <c r="E15" s="519">
        <v>50.67</v>
      </c>
      <c r="F15" s="519">
        <v>37.843561827999999</v>
      </c>
      <c r="G15" s="519">
        <v>38.07</v>
      </c>
      <c r="H15" s="519">
        <v>48.388588709700002</v>
      </c>
      <c r="I15" s="519">
        <v>37.213387096799998</v>
      </c>
    </row>
    <row r="16" spans="2:9" s="517" customFormat="1" ht="11.25">
      <c r="B16" s="526">
        <v>43617</v>
      </c>
      <c r="C16" s="633" t="s">
        <v>43</v>
      </c>
      <c r="D16" s="519">
        <v>36.242375000000003</v>
      </c>
      <c r="E16" s="519">
        <v>48.58</v>
      </c>
      <c r="F16" s="519">
        <v>32.517583333300003</v>
      </c>
      <c r="G16" s="519">
        <v>27.96</v>
      </c>
      <c r="H16" s="519">
        <v>47.1935416667</v>
      </c>
      <c r="I16" s="519">
        <v>29.2573888889</v>
      </c>
    </row>
    <row r="17" spans="2:9" s="517" customFormat="1" ht="11.25">
      <c r="B17" s="526">
        <v>43647</v>
      </c>
      <c r="C17" s="633" t="s">
        <v>224</v>
      </c>
      <c r="D17" s="519">
        <v>39.587567204300001</v>
      </c>
      <c r="E17" s="519">
        <v>52.31</v>
      </c>
      <c r="F17" s="519">
        <v>39.685026881699997</v>
      </c>
      <c r="G17" s="519">
        <v>35.15</v>
      </c>
      <c r="H17" s="519">
        <v>51.463965053800003</v>
      </c>
      <c r="I17" s="519">
        <v>37.662607526899997</v>
      </c>
    </row>
    <row r="18" spans="2:9" s="517" customFormat="1" ht="11.25">
      <c r="B18" s="526">
        <v>43678</v>
      </c>
      <c r="C18" s="633" t="s">
        <v>42</v>
      </c>
      <c r="D18" s="519">
        <v>37.441303763400001</v>
      </c>
      <c r="E18" s="519">
        <v>49.54</v>
      </c>
      <c r="F18" s="519">
        <v>36.848494623699999</v>
      </c>
      <c r="G18" s="519">
        <v>36.11</v>
      </c>
      <c r="H18" s="519">
        <v>44.960766129</v>
      </c>
      <c r="I18" s="519">
        <v>33.3927284946</v>
      </c>
    </row>
    <row r="19" spans="2:9" s="517" customFormat="1" ht="11.25">
      <c r="B19" s="526">
        <v>43709</v>
      </c>
      <c r="C19" s="633" t="s">
        <v>44</v>
      </c>
      <c r="D19" s="519">
        <v>36.567555555600002</v>
      </c>
      <c r="E19" s="519">
        <v>51.18</v>
      </c>
      <c r="F19" s="519">
        <v>35.750708333299997</v>
      </c>
      <c r="G19" s="519">
        <v>32.92</v>
      </c>
      <c r="H19" s="519">
        <v>42.113722222200003</v>
      </c>
      <c r="I19" s="519">
        <v>35.541888888899997</v>
      </c>
    </row>
    <row r="20" spans="2:9" s="517" customFormat="1" ht="11.25">
      <c r="B20" s="526">
        <v>43739</v>
      </c>
      <c r="C20" s="633" t="s">
        <v>45</v>
      </c>
      <c r="D20" s="519">
        <v>37.942751677899999</v>
      </c>
      <c r="E20" s="519">
        <v>52.82</v>
      </c>
      <c r="F20" s="519">
        <v>36.936510067100002</v>
      </c>
      <c r="G20" s="519">
        <v>37.1</v>
      </c>
      <c r="H20" s="519">
        <v>47.167208053700001</v>
      </c>
      <c r="I20" s="519">
        <v>38.598120805400001</v>
      </c>
    </row>
    <row r="21" spans="2:9" s="517" customFormat="1" ht="11.25">
      <c r="B21" s="526">
        <v>43770</v>
      </c>
      <c r="C21" s="633" t="s">
        <v>46</v>
      </c>
      <c r="D21" s="519">
        <v>42.709930555600003</v>
      </c>
      <c r="E21" s="519">
        <v>48.16</v>
      </c>
      <c r="F21" s="519">
        <v>41.001208333299999</v>
      </c>
      <c r="G21" s="519">
        <v>42.15</v>
      </c>
      <c r="H21" s="519">
        <v>42.192111111099997</v>
      </c>
      <c r="I21" s="519">
        <v>45.9420555556</v>
      </c>
    </row>
    <row r="22" spans="2:9" s="517" customFormat="1" ht="11.25">
      <c r="B22" s="526">
        <v>43800</v>
      </c>
      <c r="C22" s="633" t="s">
        <v>47</v>
      </c>
      <c r="D22" s="519">
        <v>37.394637096799997</v>
      </c>
      <c r="E22" s="519">
        <v>43.34</v>
      </c>
      <c r="F22" s="519">
        <v>31.9661424731</v>
      </c>
      <c r="G22" s="519">
        <v>36.79</v>
      </c>
      <c r="H22" s="519">
        <v>33.804892473099997</v>
      </c>
      <c r="I22" s="519">
        <v>36.461760752700002</v>
      </c>
    </row>
    <row r="23" spans="2:9" s="517" customFormat="1" ht="11.25">
      <c r="B23" s="526">
        <v>43831</v>
      </c>
      <c r="C23" s="633" t="s">
        <v>39</v>
      </c>
      <c r="D23" s="519">
        <v>37.102620967699998</v>
      </c>
      <c r="E23" s="519">
        <v>47.467709677400002</v>
      </c>
      <c r="F23" s="519">
        <v>35.034905913999999</v>
      </c>
      <c r="G23" s="519">
        <v>24.100080645199998</v>
      </c>
      <c r="H23" s="519">
        <v>41.101397849500003</v>
      </c>
      <c r="I23" s="519">
        <v>38.006384408599999</v>
      </c>
    </row>
    <row r="24" spans="2:9" s="517" customFormat="1" ht="11.25">
      <c r="B24" s="526">
        <v>43862</v>
      </c>
      <c r="C24" s="633" t="s">
        <v>40</v>
      </c>
      <c r="D24" s="519">
        <v>29.5578448276</v>
      </c>
      <c r="E24" s="519">
        <v>39.302061781600003</v>
      </c>
      <c r="F24" s="519">
        <v>21.919008620700001</v>
      </c>
      <c r="G24" s="519">
        <v>13.0781609195</v>
      </c>
      <c r="H24" s="519">
        <v>35.868692528700002</v>
      </c>
      <c r="I24" s="519">
        <v>26.2460057471</v>
      </c>
    </row>
    <row r="25" spans="2:9" s="517" customFormat="1" ht="11.25">
      <c r="B25" s="526">
        <v>43891</v>
      </c>
      <c r="C25" s="633" t="s">
        <v>41</v>
      </c>
      <c r="D25" s="519">
        <v>24.74</v>
      </c>
      <c r="E25" s="519">
        <v>31.9899138627</v>
      </c>
      <c r="F25" s="519">
        <v>22.4858277254</v>
      </c>
      <c r="G25" s="519">
        <v>9.0051816957999993</v>
      </c>
      <c r="H25" s="519">
        <v>27.7400269179</v>
      </c>
      <c r="I25" s="519">
        <v>23.832072678300001</v>
      </c>
    </row>
    <row r="26" spans="2:9" s="517" customFormat="1" ht="11.25">
      <c r="B26" s="526">
        <v>43922</v>
      </c>
      <c r="C26" s="633" t="s">
        <v>42</v>
      </c>
      <c r="D26" s="519">
        <v>19.009722222200001</v>
      </c>
      <c r="E26" s="519">
        <v>24.805388888900001</v>
      </c>
      <c r="F26" s="519">
        <v>17.093125000000001</v>
      </c>
      <c r="G26" s="519">
        <v>5.2565972221999999</v>
      </c>
      <c r="H26" s="519">
        <v>17.652958333299999</v>
      </c>
      <c r="I26" s="519">
        <v>13.450041666700001</v>
      </c>
    </row>
    <row r="27" spans="2:9" s="517" customFormat="1" ht="11.25">
      <c r="B27" s="526">
        <v>43952</v>
      </c>
      <c r="C27" s="633" t="s">
        <v>41</v>
      </c>
      <c r="D27" s="519">
        <v>17.648427419400001</v>
      </c>
      <c r="E27" s="519">
        <v>21.7878951613</v>
      </c>
      <c r="F27" s="519">
        <v>17.596505376300001</v>
      </c>
      <c r="G27" s="519">
        <v>8.3438172043000005</v>
      </c>
      <c r="H27" s="519">
        <v>21.254905913999998</v>
      </c>
      <c r="I27" s="519">
        <v>14.8621774194</v>
      </c>
    </row>
    <row r="28" spans="2:9" s="517" customFormat="1" ht="11.25">
      <c r="B28" s="526">
        <v>43983</v>
      </c>
      <c r="C28" s="633" t="s">
        <v>43</v>
      </c>
      <c r="D28" s="519">
        <v>26.226555555600001</v>
      </c>
      <c r="E28" s="519">
        <v>28.008140277799999</v>
      </c>
      <c r="F28" s="519">
        <v>26.184888888900002</v>
      </c>
      <c r="G28" s="519">
        <v>3.1474722221999998</v>
      </c>
      <c r="H28" s="519">
        <v>30.617750000000001</v>
      </c>
      <c r="I28" s="519">
        <v>25.785833333300001</v>
      </c>
    </row>
    <row r="29" spans="2:9" s="517" customFormat="1" ht="11.25">
      <c r="B29" s="526">
        <v>44013</v>
      </c>
      <c r="C29" s="633" t="s">
        <v>224</v>
      </c>
      <c r="D29" s="519">
        <v>29.349959677400001</v>
      </c>
      <c r="E29" s="519">
        <v>38.005826612900002</v>
      </c>
      <c r="F29" s="519">
        <v>30.062862903199999</v>
      </c>
      <c r="G29" s="519">
        <v>2.3495564515999998</v>
      </c>
      <c r="H29" s="519">
        <v>34.636008064499997</v>
      </c>
      <c r="I29" s="519">
        <v>33.412432795699999</v>
      </c>
    </row>
    <row r="30" spans="2:9" s="517" customFormat="1" ht="11.25">
      <c r="B30" s="526">
        <v>44044</v>
      </c>
      <c r="C30" s="633" t="s">
        <v>42</v>
      </c>
      <c r="D30" s="519">
        <v>34.024287634399997</v>
      </c>
      <c r="E30" s="519">
        <v>40.318556451600003</v>
      </c>
      <c r="F30" s="519">
        <v>34.863951612900003</v>
      </c>
      <c r="G30" s="519">
        <v>8.7879973117999999</v>
      </c>
      <c r="H30" s="519">
        <v>36.198024193499997</v>
      </c>
      <c r="I30" s="519">
        <v>36.754422042999998</v>
      </c>
    </row>
    <row r="31" spans="2:9" s="517" customFormat="1" ht="11.25">
      <c r="B31" s="526">
        <v>44075</v>
      </c>
      <c r="C31" s="633" t="s">
        <v>44</v>
      </c>
      <c r="D31" s="519">
        <v>42.622486111100002</v>
      </c>
      <c r="E31" s="519">
        <v>48.800716666699998</v>
      </c>
      <c r="F31" s="519">
        <v>43.690194444399999</v>
      </c>
      <c r="G31" s="519">
        <v>15.7323055556</v>
      </c>
      <c r="H31" s="519">
        <v>41.957083333299998</v>
      </c>
      <c r="I31" s="519">
        <v>47.196402777800003</v>
      </c>
    </row>
    <row r="32" spans="2:9" s="517" customFormat="1" ht="11.25">
      <c r="B32" s="526">
        <v>44105</v>
      </c>
      <c r="C32" s="633" t="s">
        <v>45</v>
      </c>
      <c r="D32" s="519">
        <v>37.113234899299997</v>
      </c>
      <c r="E32" s="519">
        <v>43.568822818800001</v>
      </c>
      <c r="F32" s="519">
        <v>33.969570469799997</v>
      </c>
      <c r="G32" s="519">
        <v>14.6299060403</v>
      </c>
      <c r="H32" s="519">
        <v>36.560657718100003</v>
      </c>
      <c r="I32" s="519">
        <v>37.887302013400003</v>
      </c>
    </row>
    <row r="33" spans="2:12" s="517" customFormat="1" ht="11.25">
      <c r="B33" s="526">
        <v>44136</v>
      </c>
      <c r="C33" s="633" t="s">
        <v>46</v>
      </c>
      <c r="D33" s="519">
        <v>41.043125000000003</v>
      </c>
      <c r="E33" s="519">
        <v>48.747666666699999</v>
      </c>
      <c r="F33" s="519">
        <v>38.785708333300001</v>
      </c>
      <c r="G33" s="519">
        <v>6.3173472221999996</v>
      </c>
      <c r="H33" s="519">
        <v>41.936138888899997</v>
      </c>
      <c r="I33" s="519">
        <v>40.111736111100001</v>
      </c>
    </row>
    <row r="34" spans="2:12" s="517" customFormat="1" ht="11.25">
      <c r="B34" s="563">
        <v>44166</v>
      </c>
      <c r="C34" s="634" t="s">
        <v>47</v>
      </c>
      <c r="D34" s="538">
        <v>48.256115591399997</v>
      </c>
      <c r="E34" s="538">
        <v>54.036275537599998</v>
      </c>
      <c r="F34" s="538">
        <v>43.519744623699999</v>
      </c>
      <c r="G34" s="538">
        <v>20.093978494600002</v>
      </c>
      <c r="H34" s="538">
        <v>41.965268817199998</v>
      </c>
      <c r="I34" s="538">
        <v>48.416370967699997</v>
      </c>
    </row>
    <row r="35" spans="2:12" s="517" customFormat="1" ht="11.25"/>
    <row r="36" spans="2:12" s="517" customFormat="1" ht="11.25">
      <c r="B36" s="89"/>
    </row>
    <row r="37" spans="2:12" s="517" customFormat="1" ht="11.25">
      <c r="B37" s="89" t="s">
        <v>271</v>
      </c>
    </row>
    <row r="38" spans="2:12" s="517" customFormat="1" ht="10.15" customHeight="1">
      <c r="B38" s="539"/>
      <c r="C38" s="540" t="s">
        <v>239</v>
      </c>
      <c r="D38" s="540"/>
      <c r="E38" s="540"/>
      <c r="F38" s="540"/>
      <c r="G38" s="540"/>
      <c r="H38" s="540"/>
      <c r="I38" s="540"/>
      <c r="J38" s="540"/>
      <c r="K38" s="540"/>
      <c r="L38" s="518"/>
    </row>
    <row r="39" spans="2:12" s="517" customFormat="1" ht="33.75">
      <c r="B39" s="545" t="s">
        <v>36</v>
      </c>
      <c r="C39" s="546" t="s">
        <v>240</v>
      </c>
      <c r="D39" s="546" t="s">
        <v>241</v>
      </c>
      <c r="E39" s="546" t="s">
        <v>30</v>
      </c>
      <c r="F39" s="546" t="s">
        <v>376</v>
      </c>
      <c r="G39" s="546" t="s">
        <v>31</v>
      </c>
      <c r="H39" s="546" t="s">
        <v>242</v>
      </c>
      <c r="I39" s="546" t="s">
        <v>218</v>
      </c>
      <c r="J39" s="546" t="s">
        <v>243</v>
      </c>
      <c r="K39" s="546" t="s">
        <v>244</v>
      </c>
      <c r="L39" s="598" t="s">
        <v>26</v>
      </c>
    </row>
    <row r="40" spans="2:12" s="517" customFormat="1" ht="11.25">
      <c r="B40" s="541">
        <v>2015</v>
      </c>
      <c r="C40" s="542">
        <v>155.98383760109999</v>
      </c>
      <c r="D40" s="542">
        <v>19.560333280799998</v>
      </c>
      <c r="E40" s="542">
        <v>53.7316243665</v>
      </c>
      <c r="F40" s="542">
        <v>62.315380712100001</v>
      </c>
      <c r="G40" s="542">
        <v>63.708561676499997</v>
      </c>
      <c r="H40" s="542">
        <v>61.8708312686</v>
      </c>
      <c r="I40" s="542">
        <v>105.3190902076</v>
      </c>
      <c r="J40" s="542">
        <v>23.731155237100001</v>
      </c>
      <c r="K40" s="542">
        <v>57.4254622642</v>
      </c>
      <c r="L40" s="599">
        <v>38.000734067099998</v>
      </c>
    </row>
    <row r="41" spans="2:12" s="517" customFormat="1" ht="11.25">
      <c r="B41" s="541">
        <v>2016</v>
      </c>
      <c r="C41" s="542">
        <v>78.866478498899994</v>
      </c>
      <c r="D41" s="542">
        <v>15.5456730324</v>
      </c>
      <c r="E41" s="542">
        <v>43.031006454600004</v>
      </c>
      <c r="F41" s="542">
        <v>47.769459465499999</v>
      </c>
      <c r="G41" s="542">
        <v>50.177987674100002</v>
      </c>
      <c r="H41" s="542">
        <v>26.191254175499999</v>
      </c>
      <c r="I41" s="542">
        <v>94.965745044499997</v>
      </c>
      <c r="J41" s="542">
        <v>19.933433476600001</v>
      </c>
      <c r="K41" s="542">
        <v>47.183487972499996</v>
      </c>
      <c r="L41" s="599">
        <v>50.732757870100002</v>
      </c>
    </row>
    <row r="42" spans="2:12" s="517" customFormat="1" ht="11.25">
      <c r="B42" s="541">
        <v>2017</v>
      </c>
      <c r="C42" s="542">
        <v>81.544682501599993</v>
      </c>
      <c r="D42" s="542">
        <v>14.334156418199999</v>
      </c>
      <c r="E42" s="542">
        <v>54.786908979099998</v>
      </c>
      <c r="F42" s="542">
        <v>66.526617814900007</v>
      </c>
      <c r="G42" s="542">
        <v>64.288812664800005</v>
      </c>
      <c r="H42" s="542" t="s">
        <v>128</v>
      </c>
      <c r="I42" s="542">
        <v>114.5109099446</v>
      </c>
      <c r="J42" s="542">
        <v>17.832826912400002</v>
      </c>
      <c r="K42" s="542">
        <v>52.0329967638</v>
      </c>
      <c r="L42" s="599">
        <v>48.416887260400003</v>
      </c>
    </row>
    <row r="43" spans="2:12" s="517" customFormat="1" ht="11.25">
      <c r="B43" s="541">
        <v>2018</v>
      </c>
      <c r="C43" s="542">
        <v>88.495606848400001</v>
      </c>
      <c r="D43" s="542">
        <v>12.748613067599999</v>
      </c>
      <c r="E43" s="542">
        <v>57.4901361991</v>
      </c>
      <c r="F43" s="542">
        <v>67.656709436900002</v>
      </c>
      <c r="G43" s="542">
        <v>64.975151137200001</v>
      </c>
      <c r="H43" s="542" t="s">
        <v>128</v>
      </c>
      <c r="I43" s="542">
        <v>113.8843672504</v>
      </c>
      <c r="J43" s="542">
        <v>11.064503368900001</v>
      </c>
      <c r="K43" s="542">
        <v>47.854999999999997</v>
      </c>
      <c r="L43" s="599">
        <v>44.331474184999998</v>
      </c>
    </row>
    <row r="44" spans="2:12" s="517" customFormat="1" ht="11.25">
      <c r="B44" s="541">
        <v>2019</v>
      </c>
      <c r="C44" s="542">
        <v>81.4258453108</v>
      </c>
      <c r="D44" s="542">
        <v>8.4756892601999994</v>
      </c>
      <c r="E44" s="542">
        <v>54.727061814300001</v>
      </c>
      <c r="F44" s="542">
        <v>56.201768375999997</v>
      </c>
      <c r="G44" s="542">
        <v>57.348399084699999</v>
      </c>
      <c r="H44" s="542" t="s">
        <v>128</v>
      </c>
      <c r="I44" s="542">
        <v>105.94938440769999</v>
      </c>
      <c r="J44" s="542">
        <v>10.3761409908</v>
      </c>
      <c r="K44" s="542">
        <v>40.070026838399997</v>
      </c>
      <c r="L44" s="599">
        <v>42.1150312089</v>
      </c>
    </row>
    <row r="45" spans="2:12" s="517" customFormat="1" ht="11.25">
      <c r="B45" s="543">
        <v>2020</v>
      </c>
      <c r="C45" s="544">
        <v>81.4258453108</v>
      </c>
      <c r="D45" s="544">
        <v>8.7347717904306297</v>
      </c>
      <c r="E45" s="544">
        <v>39.425692305896199</v>
      </c>
      <c r="F45" s="544"/>
      <c r="G45" s="544">
        <v>42.6000862734167</v>
      </c>
      <c r="H45" s="544" t="s">
        <v>128</v>
      </c>
      <c r="I45" s="544">
        <v>146.48806125249999</v>
      </c>
      <c r="J45" s="544" t="s">
        <v>128</v>
      </c>
      <c r="K45" s="544">
        <v>40.070026838399997</v>
      </c>
      <c r="L45" s="599">
        <v>51.560166528000003</v>
      </c>
    </row>
    <row r="46" spans="2:12" s="517" customFormat="1" ht="11.25"/>
    <row r="47" spans="2:12" s="517" customFormat="1" ht="11.25">
      <c r="B47" s="89" t="s">
        <v>269</v>
      </c>
    </row>
    <row r="48" spans="2:12" s="517" customFormat="1" ht="11.25">
      <c r="B48" s="547"/>
      <c r="C48" s="547"/>
      <c r="D48" s="555" t="s">
        <v>245</v>
      </c>
      <c r="E48" s="547" t="s">
        <v>26</v>
      </c>
      <c r="F48" s="547" t="s">
        <v>246</v>
      </c>
      <c r="G48" s="547"/>
    </row>
    <row r="49" spans="2:7" s="517" customFormat="1" ht="11.25">
      <c r="B49" s="553" t="s">
        <v>39</v>
      </c>
      <c r="C49" s="551">
        <v>43831</v>
      </c>
      <c r="D49" s="528">
        <v>104.72200000000001</v>
      </c>
      <c r="E49" s="519">
        <v>41.101397849500003</v>
      </c>
      <c r="F49" s="529">
        <f>D49-E49</f>
        <v>63.620602150500005</v>
      </c>
      <c r="G49" s="523"/>
    </row>
    <row r="50" spans="2:7" s="517" customFormat="1" ht="11.25">
      <c r="B50" s="553" t="s">
        <v>40</v>
      </c>
      <c r="C50" s="551">
        <v>43862</v>
      </c>
      <c r="D50" s="528">
        <v>97.355999999999995</v>
      </c>
      <c r="E50" s="519">
        <v>35.868692528700002</v>
      </c>
      <c r="F50" s="529">
        <f t="shared" ref="F50:F60" si="0">D50-E50</f>
        <v>61.487307471299992</v>
      </c>
      <c r="G50" s="523"/>
    </row>
    <row r="51" spans="2:7" s="517" customFormat="1" ht="11.25">
      <c r="B51" s="553" t="s">
        <v>41</v>
      </c>
      <c r="C51" s="551">
        <v>43891</v>
      </c>
      <c r="D51" s="528">
        <v>87.781000000000006</v>
      </c>
      <c r="E51" s="519">
        <v>27.7400269179</v>
      </c>
      <c r="F51" s="529">
        <f t="shared" si="0"/>
        <v>60.04097308210001</v>
      </c>
      <c r="G51" s="523"/>
    </row>
    <row r="52" spans="2:7" s="517" customFormat="1" ht="11.25">
      <c r="B52" s="553" t="s">
        <v>42</v>
      </c>
      <c r="C52" s="551">
        <v>43922</v>
      </c>
      <c r="D52" s="530">
        <v>78.445999999999998</v>
      </c>
      <c r="E52" s="519">
        <v>17.652958333299999</v>
      </c>
      <c r="F52" s="529">
        <f t="shared" si="0"/>
        <v>60.793041666699999</v>
      </c>
      <c r="G52" s="523"/>
    </row>
    <row r="53" spans="2:7" s="517" customFormat="1" ht="11.25">
      <c r="B53" s="553" t="s">
        <v>41</v>
      </c>
      <c r="C53" s="551">
        <v>43952</v>
      </c>
      <c r="D53" s="530">
        <v>80.064999999999998</v>
      </c>
      <c r="E53" s="519">
        <v>21.254905913999998</v>
      </c>
      <c r="F53" s="529">
        <f t="shared" si="0"/>
        <v>58.810094085999999</v>
      </c>
      <c r="G53" s="523"/>
    </row>
    <row r="54" spans="2:7" s="517" customFormat="1" ht="11.25">
      <c r="B54" s="553" t="s">
        <v>43</v>
      </c>
      <c r="C54" s="551">
        <v>43983</v>
      </c>
      <c r="D54" s="530">
        <v>88.87299999999999</v>
      </c>
      <c r="E54" s="519">
        <v>30.617750000000001</v>
      </c>
      <c r="F54" s="529">
        <f t="shared" si="0"/>
        <v>58.25524999999999</v>
      </c>
      <c r="G54" s="523"/>
    </row>
    <row r="55" spans="2:7" s="517" customFormat="1" ht="11.25">
      <c r="B55" s="553" t="s">
        <v>43</v>
      </c>
      <c r="C55" s="551">
        <v>44013</v>
      </c>
      <c r="D55" s="530">
        <v>93.39500000000001</v>
      </c>
      <c r="E55" s="519">
        <v>34.636008064499997</v>
      </c>
      <c r="F55" s="529">
        <f t="shared" si="0"/>
        <v>58.758991935500013</v>
      </c>
      <c r="G55" s="523"/>
    </row>
    <row r="56" spans="2:7" s="517" customFormat="1" ht="11.25">
      <c r="B56" s="553" t="s">
        <v>42</v>
      </c>
      <c r="C56" s="551">
        <v>44044</v>
      </c>
      <c r="D56" s="530">
        <v>95.759</v>
      </c>
      <c r="E56" s="519">
        <v>36.198024193499997</v>
      </c>
      <c r="F56" s="529">
        <f t="shared" si="0"/>
        <v>59.560975806500004</v>
      </c>
      <c r="G56" s="523"/>
    </row>
    <row r="57" spans="2:7" s="517" customFormat="1" ht="11.25">
      <c r="B57" s="553" t="s">
        <v>44</v>
      </c>
      <c r="C57" s="551">
        <v>44075</v>
      </c>
      <c r="D57" s="530">
        <v>102.227</v>
      </c>
      <c r="E57" s="519">
        <v>41.957083333299998</v>
      </c>
      <c r="F57" s="529">
        <f t="shared" si="0"/>
        <v>60.269916666700006</v>
      </c>
      <c r="G57" s="523"/>
    </row>
    <row r="58" spans="2:7" s="517" customFormat="1" ht="11.25">
      <c r="B58" s="553" t="s">
        <v>45</v>
      </c>
      <c r="C58" s="551">
        <v>44105</v>
      </c>
      <c r="D58" s="530">
        <v>97.551999999999992</v>
      </c>
      <c r="E58" s="519">
        <v>36.560657718100003</v>
      </c>
      <c r="F58" s="529">
        <f t="shared" si="0"/>
        <v>60.991342281899989</v>
      </c>
      <c r="G58" s="523"/>
    </row>
    <row r="59" spans="2:7" s="517" customFormat="1" ht="11.25">
      <c r="B59" s="553" t="s">
        <v>46</v>
      </c>
      <c r="C59" s="551">
        <v>44136</v>
      </c>
      <c r="D59" s="530">
        <v>106.42400000000001</v>
      </c>
      <c r="E59" s="519">
        <v>41.936138888899997</v>
      </c>
      <c r="F59" s="529">
        <f t="shared" si="0"/>
        <v>64.487861111100017</v>
      </c>
      <c r="G59" s="523"/>
    </row>
    <row r="60" spans="2:7" s="517" customFormat="1" ht="11.25">
      <c r="B60" s="554" t="s">
        <v>47</v>
      </c>
      <c r="C60" s="552">
        <v>44166</v>
      </c>
      <c r="D60" s="549">
        <v>115.404</v>
      </c>
      <c r="E60" s="538">
        <v>41.965268817199998</v>
      </c>
      <c r="F60" s="550">
        <f t="shared" si="0"/>
        <v>73.438731182799998</v>
      </c>
      <c r="G60" s="548"/>
    </row>
    <row r="61" spans="2:7" s="517" customFormat="1" ht="11.25"/>
    <row r="62" spans="2:7" s="517" customFormat="1" ht="11.25"/>
    <row r="63" spans="2:7" s="517" customFormat="1" ht="11.25"/>
    <row r="64" spans="2:7" s="517" customFormat="1" ht="11.25"/>
    <row r="65" spans="2:18" s="517" customFormat="1" ht="11.25"/>
    <row r="66" spans="2:18" s="517" customFormat="1" ht="11.25"/>
    <row r="67" spans="2:18" s="517" customFormat="1" ht="11.25">
      <c r="B67" s="89" t="s">
        <v>248</v>
      </c>
    </row>
    <row r="68" spans="2:18" s="517" customFormat="1" ht="11.25">
      <c r="B68" s="559" t="s">
        <v>249</v>
      </c>
      <c r="C68" s="814"/>
      <c r="D68" s="815"/>
      <c r="E68" s="815"/>
      <c r="F68" s="815"/>
      <c r="G68" s="815"/>
      <c r="H68" s="815"/>
      <c r="I68" s="815"/>
      <c r="J68" s="815"/>
      <c r="K68" s="815"/>
      <c r="L68" s="815"/>
      <c r="M68" s="815"/>
      <c r="N68" s="815"/>
    </row>
    <row r="69" spans="2:18" s="517" customFormat="1" ht="11.25">
      <c r="B69" s="556" t="s">
        <v>250</v>
      </c>
      <c r="C69" s="816" t="s">
        <v>251</v>
      </c>
      <c r="D69" s="817"/>
      <c r="E69" s="816" t="s">
        <v>252</v>
      </c>
      <c r="F69" s="817"/>
      <c r="G69" s="816" t="s">
        <v>253</v>
      </c>
      <c r="H69" s="817"/>
      <c r="I69" s="816" t="s">
        <v>254</v>
      </c>
      <c r="J69" s="817"/>
      <c r="K69" s="816" t="s">
        <v>255</v>
      </c>
      <c r="L69" s="817"/>
      <c r="M69" s="816" t="s">
        <v>256</v>
      </c>
      <c r="N69" s="815"/>
    </row>
    <row r="70" spans="2:18" s="517" customFormat="1" ht="11.25">
      <c r="B70" s="556" t="s">
        <v>257</v>
      </c>
      <c r="C70" s="557" t="s">
        <v>258</v>
      </c>
      <c r="D70" s="557" t="s">
        <v>259</v>
      </c>
      <c r="E70" s="557" t="s">
        <v>258</v>
      </c>
      <c r="F70" s="557" t="s">
        <v>259</v>
      </c>
      <c r="G70" s="557" t="s">
        <v>258</v>
      </c>
      <c r="H70" s="557" t="s">
        <v>259</v>
      </c>
      <c r="I70" s="557" t="s">
        <v>258</v>
      </c>
      <c r="J70" s="557" t="s">
        <v>259</v>
      </c>
      <c r="K70" s="557" t="s">
        <v>258</v>
      </c>
      <c r="L70" s="557" t="s">
        <v>259</v>
      </c>
      <c r="M70" s="557" t="s">
        <v>258</v>
      </c>
      <c r="N70" s="557" t="s">
        <v>259</v>
      </c>
    </row>
    <row r="71" spans="2:18" s="517" customFormat="1" ht="22.5">
      <c r="B71" s="556" t="s">
        <v>36</v>
      </c>
      <c r="C71" s="520" t="s">
        <v>260</v>
      </c>
      <c r="D71" s="520" t="s">
        <v>261</v>
      </c>
      <c r="E71" s="520" t="s">
        <v>262</v>
      </c>
      <c r="F71" s="520" t="s">
        <v>263</v>
      </c>
      <c r="G71" s="558"/>
      <c r="H71" s="558"/>
      <c r="I71" s="558"/>
      <c r="J71" s="558"/>
      <c r="K71" s="558"/>
      <c r="L71" s="558"/>
      <c r="M71" s="558"/>
      <c r="N71" s="558"/>
    </row>
    <row r="72" spans="2:18" s="517" customFormat="1" ht="11.25">
      <c r="B72" s="648">
        <v>2016</v>
      </c>
      <c r="C72" s="560">
        <v>96707557.400000006</v>
      </c>
      <c r="D72" s="560">
        <v>115230602.59999999</v>
      </c>
      <c r="E72" s="560">
        <v>1211504.1000000001</v>
      </c>
      <c r="F72" s="560">
        <v>29548638.399999999</v>
      </c>
      <c r="G72" s="560">
        <v>0</v>
      </c>
      <c r="H72" s="560">
        <v>1002013.4</v>
      </c>
      <c r="I72" s="560">
        <v>0</v>
      </c>
      <c r="J72" s="560">
        <v>64977.7</v>
      </c>
      <c r="K72" s="560">
        <v>0</v>
      </c>
      <c r="L72" s="560">
        <v>0</v>
      </c>
      <c r="M72" s="560">
        <v>97919061.5</v>
      </c>
      <c r="N72" s="561">
        <v>145846232.09999999</v>
      </c>
      <c r="O72" s="596">
        <v>238349048</v>
      </c>
      <c r="P72" s="596">
        <v>237491455.09999996</v>
      </c>
      <c r="Q72" s="597">
        <v>0.77644340644742638</v>
      </c>
      <c r="R72" s="597">
        <v>0.22355659355257362</v>
      </c>
    </row>
    <row r="73" spans="2:18" s="517" customFormat="1" ht="11.25">
      <c r="B73" s="648">
        <v>2017</v>
      </c>
      <c r="C73" s="560">
        <v>90610453</v>
      </c>
      <c r="D73" s="560">
        <v>126247512.90000001</v>
      </c>
      <c r="E73" s="560">
        <v>1235841.3999999999</v>
      </c>
      <c r="F73" s="560">
        <v>27710989.600000001</v>
      </c>
      <c r="G73" s="560">
        <v>0</v>
      </c>
      <c r="H73" s="560">
        <v>1665135.7</v>
      </c>
      <c r="I73" s="560">
        <v>0</v>
      </c>
      <c r="J73" s="560">
        <v>60731.7</v>
      </c>
      <c r="K73" s="560">
        <v>0</v>
      </c>
      <c r="L73" s="560">
        <v>0</v>
      </c>
      <c r="M73" s="560">
        <v>91846294.400000006</v>
      </c>
      <c r="N73" s="561">
        <v>155684369.90000001</v>
      </c>
      <c r="O73" s="596">
        <v>235507454.89999998</v>
      </c>
      <c r="P73" s="596">
        <v>234504310.29999998</v>
      </c>
      <c r="Q73" s="597">
        <v>0.80686704418328126</v>
      </c>
      <c r="R73" s="597">
        <v>0.19313295581671874</v>
      </c>
    </row>
    <row r="74" spans="2:18" s="517" customFormat="1" ht="11.25">
      <c r="B74" s="648">
        <v>2018</v>
      </c>
      <c r="C74" s="560">
        <v>95018911</v>
      </c>
      <c r="D74" s="560">
        <v>118183626.40000001</v>
      </c>
      <c r="E74" s="560">
        <v>1217806</v>
      </c>
      <c r="F74" s="560">
        <v>26506888.699999999</v>
      </c>
      <c r="G74" s="560">
        <v>0</v>
      </c>
      <c r="H74" s="560">
        <v>3375302.1</v>
      </c>
      <c r="I74" s="560">
        <v>0</v>
      </c>
      <c r="J74" s="560">
        <v>66975.100000000006</v>
      </c>
      <c r="K74" s="560">
        <v>0</v>
      </c>
      <c r="L74" s="560">
        <v>0</v>
      </c>
      <c r="M74" s="560">
        <v>96236717</v>
      </c>
      <c r="N74" s="561">
        <v>148132792.30000001</v>
      </c>
      <c r="O74" s="596">
        <v>232012950.89999998</v>
      </c>
      <c r="P74" s="596">
        <v>231081448.19999999</v>
      </c>
      <c r="Q74" s="597">
        <v>0.84301218906762942</v>
      </c>
      <c r="R74" s="597">
        <v>0.15698781093237058</v>
      </c>
    </row>
    <row r="75" spans="2:18" s="517" customFormat="1" ht="11.25">
      <c r="B75" s="648">
        <v>2019</v>
      </c>
      <c r="C75" s="560">
        <v>90403111.799999997</v>
      </c>
      <c r="D75" s="560">
        <v>118867906</v>
      </c>
      <c r="E75" s="560">
        <v>3849230.3</v>
      </c>
      <c r="F75" s="560">
        <v>22509953</v>
      </c>
      <c r="G75" s="560">
        <v>0</v>
      </c>
      <c r="H75" s="560">
        <v>5283897.9000000004</v>
      </c>
      <c r="I75" s="560">
        <v>0</v>
      </c>
      <c r="J75" s="560">
        <v>74896</v>
      </c>
      <c r="K75" s="560">
        <v>0</v>
      </c>
      <c r="L75" s="560">
        <v>0</v>
      </c>
      <c r="M75" s="560">
        <v>94252342.099999994</v>
      </c>
      <c r="N75" s="561">
        <v>146736652.90000001</v>
      </c>
      <c r="O75" s="596">
        <v>241022572.39999998</v>
      </c>
      <c r="P75" s="596">
        <v>240099347.90000001</v>
      </c>
      <c r="Q75" s="597">
        <v>0.8626459801392905</v>
      </c>
      <c r="R75" s="597">
        <v>0.1373540198607095</v>
      </c>
    </row>
    <row r="76" spans="2:18" s="517" customFormat="1" ht="11.25">
      <c r="B76" s="649">
        <v>2020</v>
      </c>
      <c r="C76" s="521">
        <v>88033033.099999994</v>
      </c>
      <c r="D76" s="521">
        <v>110777984.5</v>
      </c>
      <c r="E76" s="521">
        <v>6746086.2000000002</v>
      </c>
      <c r="F76" s="521">
        <v>19812995.800000001</v>
      </c>
      <c r="G76" s="521">
        <v>6802.7</v>
      </c>
      <c r="H76" s="521">
        <v>5860772.5</v>
      </c>
      <c r="I76" s="521">
        <v>0</v>
      </c>
      <c r="J76" s="521">
        <v>79621.600000000006</v>
      </c>
      <c r="K76" s="521">
        <v>0</v>
      </c>
      <c r="L76" s="521">
        <v>0</v>
      </c>
      <c r="M76" s="521">
        <v>94785922</v>
      </c>
      <c r="N76" s="522">
        <v>136531374.40000001</v>
      </c>
      <c r="O76" s="596">
        <v>243765293.59999999</v>
      </c>
      <c r="P76" s="596">
        <v>242698302.5</v>
      </c>
      <c r="Q76" s="597">
        <v>0.87325769408708576</v>
      </c>
      <c r="R76" s="597">
        <v>0.12674230591291424</v>
      </c>
    </row>
    <row r="77" spans="2:18" s="517" customFormat="1" ht="11.25"/>
    <row r="78" spans="2:18" s="517" customFormat="1" ht="11.25"/>
    <row r="79" spans="2:18" s="517" customFormat="1" ht="11.25">
      <c r="B79" s="89"/>
    </row>
    <row r="80" spans="2:18" s="517" customFormat="1" ht="11.25"/>
    <row r="81" spans="2:8" s="517" customFormat="1" ht="11.25">
      <c r="B81" s="89" t="s">
        <v>264</v>
      </c>
    </row>
    <row r="82" spans="2:8" s="517" customFormat="1" ht="11.25">
      <c r="B82" s="555"/>
      <c r="C82" s="555"/>
      <c r="D82" s="562" t="s">
        <v>265</v>
      </c>
      <c r="E82" s="555" t="s">
        <v>266</v>
      </c>
      <c r="F82" s="555" t="s">
        <v>267</v>
      </c>
      <c r="G82" s="813" t="s">
        <v>268</v>
      </c>
      <c r="H82" s="813"/>
    </row>
    <row r="83" spans="2:8" s="517" customFormat="1" ht="11.25">
      <c r="B83" s="526">
        <v>43466</v>
      </c>
      <c r="C83" s="527" t="s">
        <v>39</v>
      </c>
      <c r="D83" s="524">
        <v>61.9864784946</v>
      </c>
      <c r="E83" s="525">
        <v>51.081579281939042</v>
      </c>
      <c r="F83" s="525">
        <v>48.918420718060958</v>
      </c>
      <c r="G83" s="525">
        <v>48.345089293021978</v>
      </c>
      <c r="H83" s="525"/>
    </row>
    <row r="84" spans="2:8" s="517" customFormat="1" ht="11.25">
      <c r="B84" s="526">
        <v>43497</v>
      </c>
      <c r="C84" s="527" t="s">
        <v>40</v>
      </c>
      <c r="D84" s="524">
        <v>54.008645833300001</v>
      </c>
      <c r="E84" s="525">
        <v>49.363561031271587</v>
      </c>
      <c r="F84" s="525">
        <v>50.636438968728413</v>
      </c>
      <c r="G84" s="525">
        <v>48.345089293021978</v>
      </c>
      <c r="H84" s="525"/>
    </row>
    <row r="85" spans="2:8" s="517" customFormat="1" ht="11.25">
      <c r="B85" s="526">
        <v>43525</v>
      </c>
      <c r="C85" s="527" t="s">
        <v>41</v>
      </c>
      <c r="D85" s="524">
        <v>48.8190713324</v>
      </c>
      <c r="E85" s="525">
        <v>60.59266285532501</v>
      </c>
      <c r="F85" s="525">
        <v>39.40733714467499</v>
      </c>
      <c r="G85" s="525">
        <v>48.345089293021978</v>
      </c>
      <c r="H85" s="525"/>
    </row>
    <row r="86" spans="2:8" s="517" customFormat="1" ht="11.25">
      <c r="B86" s="526">
        <v>43556</v>
      </c>
      <c r="C86" s="527" t="s">
        <v>42</v>
      </c>
      <c r="D86" s="524">
        <v>50.4068611111</v>
      </c>
      <c r="E86" s="525">
        <v>58.746973682338336</v>
      </c>
      <c r="F86" s="525">
        <v>41.253026317661664</v>
      </c>
      <c r="G86" s="525">
        <v>48.345089293021978</v>
      </c>
      <c r="H86" s="525"/>
    </row>
    <row r="87" spans="2:8" s="517" customFormat="1" ht="11.25">
      <c r="B87" s="526">
        <v>43586</v>
      </c>
      <c r="C87" s="527" t="s">
        <v>41</v>
      </c>
      <c r="D87" s="524">
        <v>48.388588709700002</v>
      </c>
      <c r="E87" s="525">
        <v>54.924832572223401</v>
      </c>
      <c r="F87" s="525">
        <v>45.075167427776599</v>
      </c>
      <c r="G87" s="525">
        <v>48.345089293021978</v>
      </c>
      <c r="H87" s="525"/>
    </row>
    <row r="88" spans="2:8" s="517" customFormat="1" ht="11.25">
      <c r="B88" s="526">
        <v>43617</v>
      </c>
      <c r="C88" s="527" t="s">
        <v>43</v>
      </c>
      <c r="D88" s="524">
        <v>47.1935416667</v>
      </c>
      <c r="E88" s="525">
        <v>42.272434442138113</v>
      </c>
      <c r="F88" s="525">
        <v>57.727565557861887</v>
      </c>
      <c r="G88" s="525">
        <v>48.345089293021978</v>
      </c>
      <c r="H88" s="525"/>
    </row>
    <row r="89" spans="2:8" s="517" customFormat="1" ht="11.25">
      <c r="B89" s="526">
        <v>43647</v>
      </c>
      <c r="C89" s="527" t="s">
        <v>224</v>
      </c>
      <c r="D89" s="524">
        <v>51.463965053800003</v>
      </c>
      <c r="E89" s="525">
        <v>34.960193580538615</v>
      </c>
      <c r="F89" s="525">
        <v>65.039806419461385</v>
      </c>
      <c r="G89" s="525">
        <v>48.345089293021978</v>
      </c>
      <c r="H89" s="525"/>
    </row>
    <row r="90" spans="2:8" s="517" customFormat="1" ht="11.25">
      <c r="B90" s="526">
        <v>43678</v>
      </c>
      <c r="C90" s="527" t="s">
        <v>42</v>
      </c>
      <c r="D90" s="524">
        <v>44.960766129</v>
      </c>
      <c r="E90" s="525">
        <v>34.700449453977313</v>
      </c>
      <c r="F90" s="525">
        <v>65.299550546022687</v>
      </c>
      <c r="G90" s="525">
        <v>48.345089293021978</v>
      </c>
      <c r="H90" s="525"/>
    </row>
    <row r="91" spans="2:8" s="517" customFormat="1" ht="11.25">
      <c r="B91" s="526">
        <v>43709</v>
      </c>
      <c r="C91" s="527" t="s">
        <v>44</v>
      </c>
      <c r="D91" s="524">
        <v>42.113722222200003</v>
      </c>
      <c r="E91" s="525">
        <v>40.263302874088033</v>
      </c>
      <c r="F91" s="525">
        <v>59.736697125911967</v>
      </c>
      <c r="G91" s="525">
        <v>48.345089293021978</v>
      </c>
      <c r="H91" s="525"/>
    </row>
    <row r="92" spans="2:8" s="517" customFormat="1" ht="11.25">
      <c r="B92" s="526">
        <v>43739</v>
      </c>
      <c r="C92" s="527" t="s">
        <v>45</v>
      </c>
      <c r="D92" s="524">
        <v>47.167208053700001</v>
      </c>
      <c r="E92" s="525">
        <v>38.210843202762639</v>
      </c>
      <c r="F92" s="525">
        <v>61.789156797237361</v>
      </c>
      <c r="G92" s="525">
        <v>48.345089293021978</v>
      </c>
      <c r="H92" s="525"/>
    </row>
    <row r="93" spans="2:8" s="517" customFormat="1" ht="11.25">
      <c r="B93" s="526">
        <v>43770</v>
      </c>
      <c r="C93" s="527" t="s">
        <v>46</v>
      </c>
      <c r="D93" s="524">
        <v>42.192111111099997</v>
      </c>
      <c r="E93" s="525">
        <v>58.413189044768387</v>
      </c>
      <c r="F93" s="525">
        <v>41.586810955231613</v>
      </c>
      <c r="G93" s="525">
        <v>48.345089293021978</v>
      </c>
      <c r="H93" s="525"/>
    </row>
    <row r="94" spans="2:8" s="517" customFormat="1" ht="11.25">
      <c r="B94" s="526">
        <v>43800</v>
      </c>
      <c r="C94" s="527" t="s">
        <v>47</v>
      </c>
      <c r="D94" s="524">
        <v>33.804892473099997</v>
      </c>
      <c r="E94" s="525">
        <v>59.421178150370963</v>
      </c>
      <c r="F94" s="525">
        <v>40.578821849629037</v>
      </c>
      <c r="G94" s="525">
        <v>48.345089293021978</v>
      </c>
      <c r="H94" s="525"/>
    </row>
    <row r="95" spans="2:8" s="517" customFormat="1" ht="11.25">
      <c r="B95" s="526">
        <v>43831</v>
      </c>
      <c r="C95" s="527" t="s">
        <v>39</v>
      </c>
      <c r="D95" s="524">
        <v>41.101397849500003</v>
      </c>
      <c r="E95" s="525">
        <v>55.624674872931116</v>
      </c>
      <c r="F95" s="525">
        <v>44.375325127068884</v>
      </c>
      <c r="G95" s="523"/>
      <c r="H95" s="525">
        <v>57.64694595373679</v>
      </c>
    </row>
    <row r="96" spans="2:8" s="517" customFormat="1" ht="11.25">
      <c r="B96" s="526">
        <v>43862</v>
      </c>
      <c r="C96" s="527" t="s">
        <v>40</v>
      </c>
      <c r="D96" s="524">
        <v>35.868692528700002</v>
      </c>
      <c r="E96" s="525">
        <v>57.017219346510636</v>
      </c>
      <c r="F96" s="525">
        <v>42.982780653489364</v>
      </c>
      <c r="G96" s="523"/>
      <c r="H96" s="525">
        <v>57.64694595373679</v>
      </c>
    </row>
    <row r="97" spans="2:8" s="517" customFormat="1" ht="11.25">
      <c r="B97" s="526">
        <v>43891</v>
      </c>
      <c r="C97" s="527" t="s">
        <v>41</v>
      </c>
      <c r="D97" s="524">
        <v>27.7400269179</v>
      </c>
      <c r="E97" s="525">
        <v>63.241426578012856</v>
      </c>
      <c r="F97" s="525">
        <v>36.758573421987144</v>
      </c>
      <c r="G97" s="523"/>
      <c r="H97" s="525">
        <v>57.64694595373679</v>
      </c>
    </row>
    <row r="98" spans="2:8" s="517" customFormat="1" ht="11.25">
      <c r="B98" s="526">
        <v>43922</v>
      </c>
      <c r="C98" s="527" t="s">
        <v>42</v>
      </c>
      <c r="D98" s="524">
        <v>17.652958333299999</v>
      </c>
      <c r="E98" s="525">
        <v>64.8913816438168</v>
      </c>
      <c r="F98" s="525">
        <v>35.1086183561832</v>
      </c>
      <c r="G98" s="523"/>
      <c r="H98" s="525">
        <v>57.64694595373679</v>
      </c>
    </row>
    <row r="99" spans="2:8" s="517" customFormat="1" ht="11.25">
      <c r="B99" s="526">
        <v>43952</v>
      </c>
      <c r="C99" s="527" t="s">
        <v>41</v>
      </c>
      <c r="D99" s="524">
        <v>21.254905913999998</v>
      </c>
      <c r="E99" s="525">
        <v>69.686110023170457</v>
      </c>
      <c r="F99" s="525">
        <v>30.313889976829543</v>
      </c>
      <c r="G99" s="523"/>
      <c r="H99" s="525">
        <v>57.64694595373679</v>
      </c>
    </row>
    <row r="100" spans="2:8" s="517" customFormat="1" ht="11.25">
      <c r="B100" s="526">
        <v>43983</v>
      </c>
      <c r="C100" s="527" t="s">
        <v>43</v>
      </c>
      <c r="D100" s="524">
        <v>30.617750000000001</v>
      </c>
      <c r="E100" s="525">
        <v>54.666569081435085</v>
      </c>
      <c r="F100" s="525">
        <v>45.333430918564915</v>
      </c>
      <c r="G100" s="523"/>
      <c r="H100" s="525">
        <v>57.64694595373679</v>
      </c>
    </row>
    <row r="101" spans="2:8" s="517" customFormat="1" ht="11.25">
      <c r="B101" s="526">
        <v>44013</v>
      </c>
      <c r="C101" s="527" t="s">
        <v>224</v>
      </c>
      <c r="D101" s="524">
        <v>34.636008064499997</v>
      </c>
      <c r="E101" s="525">
        <v>45.332814278690066</v>
      </c>
      <c r="F101" s="525">
        <v>54.667185721309934</v>
      </c>
      <c r="G101" s="523"/>
      <c r="H101" s="525">
        <v>57.64694595373679</v>
      </c>
    </row>
    <row r="102" spans="2:8" s="517" customFormat="1" ht="11.25">
      <c r="B102" s="526">
        <v>44044</v>
      </c>
      <c r="C102" s="527" t="s">
        <v>42</v>
      </c>
      <c r="D102" s="524">
        <v>36.198024193499997</v>
      </c>
      <c r="E102" s="525">
        <v>47.219311367144577</v>
      </c>
      <c r="F102" s="525">
        <v>52.780688632855423</v>
      </c>
      <c r="G102" s="523"/>
      <c r="H102" s="525">
        <v>57.64694595373679</v>
      </c>
    </row>
    <row r="103" spans="2:8" s="517" customFormat="1" ht="11.25">
      <c r="B103" s="526">
        <v>44075</v>
      </c>
      <c r="C103" s="527" t="s">
        <v>44</v>
      </c>
      <c r="D103" s="524">
        <v>41.957083333299998</v>
      </c>
      <c r="E103" s="525">
        <v>47.817006706415263</v>
      </c>
      <c r="F103" s="525">
        <v>52.182993293584737</v>
      </c>
      <c r="G103" s="523"/>
      <c r="H103" s="525">
        <v>57.64694595373679</v>
      </c>
    </row>
    <row r="104" spans="2:8" s="517" customFormat="1" ht="11.25">
      <c r="B104" s="526">
        <v>44105</v>
      </c>
      <c r="C104" s="527" t="s">
        <v>45</v>
      </c>
      <c r="D104" s="524">
        <v>36.560657718100003</v>
      </c>
      <c r="E104" s="525">
        <v>64.812041908189357</v>
      </c>
      <c r="F104" s="525">
        <v>35.187958091810643</v>
      </c>
      <c r="G104" s="523"/>
      <c r="H104" s="525">
        <v>57.64694595373679</v>
      </c>
    </row>
    <row r="105" spans="2:8" s="517" customFormat="1" ht="11.25">
      <c r="B105" s="526">
        <v>44136</v>
      </c>
      <c r="C105" s="527" t="s">
        <v>46</v>
      </c>
      <c r="D105" s="524">
        <v>41.936138888899997</v>
      </c>
      <c r="E105" s="525">
        <v>57.123281051372217</v>
      </c>
      <c r="F105" s="525">
        <v>42.876718948627783</v>
      </c>
      <c r="G105" s="523"/>
      <c r="H105" s="525">
        <v>57.64694595373679</v>
      </c>
    </row>
    <row r="106" spans="2:8" s="517" customFormat="1" ht="11.25">
      <c r="B106" s="563">
        <v>44166</v>
      </c>
      <c r="C106" s="564" t="s">
        <v>47</v>
      </c>
      <c r="D106" s="550">
        <v>41.965268817199998</v>
      </c>
      <c r="E106" s="565">
        <v>68.262457342170222</v>
      </c>
      <c r="F106" s="565">
        <v>31.737542657829778</v>
      </c>
      <c r="G106" s="548"/>
      <c r="H106" s="565">
        <v>57.64694595373679</v>
      </c>
    </row>
    <row r="107" spans="2:8" s="517" customFormat="1" ht="11.25"/>
    <row r="108" spans="2:8" s="517" customFormat="1" ht="11.25"/>
    <row r="109" spans="2:8" s="517" customFormat="1" ht="11.25"/>
    <row r="110" spans="2:8" s="517" customFormat="1" ht="11.25"/>
    <row r="111" spans="2:8" s="517" customFormat="1" ht="11.25"/>
    <row r="112" spans="2:8" s="517" customFormat="1" ht="11.25"/>
    <row r="113" s="517" customFormat="1" ht="11.25"/>
    <row r="114" s="517" customFormat="1" ht="11.25"/>
    <row r="115" s="517" customFormat="1" ht="11.25"/>
    <row r="116" s="517" customFormat="1" ht="11.25"/>
    <row r="117" s="517" customFormat="1" ht="11.25"/>
    <row r="118" s="517" customFormat="1" ht="11.25"/>
    <row r="119" s="517" customFormat="1" ht="11.25"/>
    <row r="120" s="517" customFormat="1" ht="11.25"/>
    <row r="121" s="517" customFormat="1" ht="11.25"/>
  </sheetData>
  <mergeCells count="8">
    <mergeCell ref="G82:H82"/>
    <mergeCell ref="C68:N68"/>
    <mergeCell ref="C69:D69"/>
    <mergeCell ref="E69:F69"/>
    <mergeCell ref="G69:H69"/>
    <mergeCell ref="I69:J69"/>
    <mergeCell ref="K69:L69"/>
    <mergeCell ref="M69:N69"/>
  </mergeCells>
  <hyperlinks>
    <hyperlink ref="B3" location="Indice!A1" display="Indice!A1" xr:uid="{00000000-0004-0000-28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7"/>
  <dimension ref="A1:W51"/>
  <sheetViews>
    <sheetView showGridLines="0" showRowColHeaders="0" workbookViewId="0">
      <selection activeCell="M17" sqref="M17"/>
    </sheetView>
  </sheetViews>
  <sheetFormatPr baseColWidth="10" defaultColWidth="11.5703125" defaultRowHeight="12.75"/>
  <cols>
    <col min="1" max="1" width="2.7109375" style="567" customWidth="1"/>
    <col min="2" max="2" width="11.5703125" style="567"/>
    <col min="3" max="3" width="7.7109375" style="567" customWidth="1"/>
    <col min="4" max="4" width="9.28515625" style="567" customWidth="1"/>
    <col min="5" max="5" width="12.5703125" style="567" customWidth="1"/>
    <col min="6" max="6" width="9.42578125" style="567" customWidth="1"/>
    <col min="7" max="7" width="11" style="567" customWidth="1"/>
    <col min="8" max="8" width="14.85546875" style="567" customWidth="1"/>
    <col min="9" max="9" width="9.42578125" style="567" customWidth="1"/>
    <col min="10" max="10" width="13" style="567" customWidth="1"/>
    <col min="11" max="11" width="14.42578125" style="567" customWidth="1"/>
    <col min="12" max="12" width="20.5703125" style="567" customWidth="1"/>
    <col min="13" max="13" width="11.5703125" style="567"/>
    <col min="14" max="14" width="19.28515625" style="567" bestFit="1" customWidth="1"/>
    <col min="15" max="16384" width="11.5703125" style="567"/>
  </cols>
  <sheetData>
    <row r="1" spans="1:15" ht="21.6" customHeight="1">
      <c r="K1" s="568" t="s">
        <v>78</v>
      </c>
    </row>
    <row r="2" spans="1:15" ht="15" customHeight="1">
      <c r="K2" s="569" t="s">
        <v>339</v>
      </c>
    </row>
    <row r="3" spans="1:15" ht="19.899999999999999" customHeight="1">
      <c r="B3" s="21" t="str">
        <f>Indice!C4</f>
        <v>Mercados eléctricos</v>
      </c>
    </row>
    <row r="4" spans="1:15">
      <c r="B4" s="645" t="s">
        <v>303</v>
      </c>
    </row>
    <row r="5" spans="1:15" ht="12.75" customHeight="1">
      <c r="B5" s="570"/>
      <c r="C5" s="818" t="s">
        <v>26</v>
      </c>
      <c r="D5" s="818" t="s">
        <v>27</v>
      </c>
      <c r="E5" s="818" t="s">
        <v>221</v>
      </c>
      <c r="F5" s="818" t="s">
        <v>121</v>
      </c>
      <c r="G5" s="818" t="s">
        <v>123</v>
      </c>
      <c r="H5" s="818" t="s">
        <v>219</v>
      </c>
      <c r="I5" s="818" t="s">
        <v>223</v>
      </c>
      <c r="J5" s="818" t="s">
        <v>294</v>
      </c>
      <c r="K5" s="595"/>
      <c r="L5" s="595"/>
    </row>
    <row r="6" spans="1:15" s="571" customFormat="1" ht="12.75" customHeight="1">
      <c r="A6" s="594"/>
      <c r="B6" s="572"/>
      <c r="C6" s="819"/>
      <c r="D6" s="819"/>
      <c r="E6" s="819"/>
      <c r="F6" s="819"/>
      <c r="G6" s="819"/>
      <c r="H6" s="819"/>
      <c r="I6" s="819"/>
      <c r="J6" s="819"/>
      <c r="K6" s="617"/>
      <c r="L6" s="618"/>
    </row>
    <row r="7" spans="1:15">
      <c r="A7" s="566" t="s">
        <v>39</v>
      </c>
      <c r="B7" s="526">
        <v>43466</v>
      </c>
      <c r="C7" s="574">
        <f t="array" ref="C7:C18">TRANSPOSE('Data 1'!D56:O56)</f>
        <v>62.98</v>
      </c>
      <c r="D7" s="574">
        <f t="array" ref="D7:D18">TRANSPOSE('Data 1'!D59:O59)</f>
        <v>-0.03</v>
      </c>
      <c r="E7" s="574">
        <f>SUM(C7:D7)</f>
        <v>62.949999999999996</v>
      </c>
      <c r="F7" s="574">
        <v>1.1499999999999997</v>
      </c>
      <c r="G7" s="575">
        <v>3.16</v>
      </c>
      <c r="H7" s="575">
        <v>0.71</v>
      </c>
      <c r="I7" s="422">
        <v>67.97</v>
      </c>
      <c r="J7" s="577">
        <v>23270.615238000002</v>
      </c>
      <c r="K7" s="630"/>
      <c r="L7" s="619">
        <f>'Data 1'!Q71</f>
        <v>53.41</v>
      </c>
      <c r="M7" s="654"/>
      <c r="N7" s="654"/>
      <c r="O7" s="578"/>
    </row>
    <row r="8" spans="1:15">
      <c r="A8" s="566" t="s">
        <v>40</v>
      </c>
      <c r="B8" s="526">
        <v>43497</v>
      </c>
      <c r="C8" s="574">
        <v>54.93</v>
      </c>
      <c r="D8" s="574">
        <v>-0.03</v>
      </c>
      <c r="E8" s="574">
        <f t="shared" ref="E8:E18" si="0">SUM(C8:D8)</f>
        <v>54.9</v>
      </c>
      <c r="F8" s="574">
        <v>1.1399999999999997</v>
      </c>
      <c r="G8" s="575">
        <v>3.08</v>
      </c>
      <c r="H8" s="575">
        <v>0.75</v>
      </c>
      <c r="I8" s="422">
        <v>59.87</v>
      </c>
      <c r="J8" s="577">
        <v>20114.929452</v>
      </c>
      <c r="K8" s="630"/>
      <c r="L8" s="619">
        <f>L7</f>
        <v>53.41</v>
      </c>
      <c r="M8" s="654"/>
      <c r="N8" s="654"/>
      <c r="O8" s="578"/>
    </row>
    <row r="9" spans="1:15">
      <c r="A9" s="566" t="s">
        <v>41</v>
      </c>
      <c r="B9" s="526">
        <v>43525</v>
      </c>
      <c r="C9" s="574">
        <v>49.35</v>
      </c>
      <c r="D9" s="574">
        <v>-0.02</v>
      </c>
      <c r="E9" s="574">
        <f t="shared" si="0"/>
        <v>49.33</v>
      </c>
      <c r="F9" s="574">
        <v>1.7299999999999998</v>
      </c>
      <c r="G9" s="575">
        <v>2.38</v>
      </c>
      <c r="H9" s="575">
        <v>0.72</v>
      </c>
      <c r="I9" s="422">
        <v>54.16</v>
      </c>
      <c r="J9" s="577">
        <v>20688.937804000001</v>
      </c>
      <c r="K9" s="630"/>
      <c r="L9" s="619">
        <f t="shared" ref="L9:L18" si="1">L8</f>
        <v>53.41</v>
      </c>
      <c r="M9" s="654"/>
      <c r="N9" s="654"/>
      <c r="O9" s="578"/>
    </row>
    <row r="10" spans="1:15">
      <c r="A10" s="566" t="s">
        <v>42</v>
      </c>
      <c r="B10" s="526">
        <v>43556</v>
      </c>
      <c r="C10" s="574">
        <v>50.94</v>
      </c>
      <c r="D10" s="574">
        <v>-0.05</v>
      </c>
      <c r="E10" s="574">
        <f t="shared" si="0"/>
        <v>50.89</v>
      </c>
      <c r="F10" s="574">
        <v>2.56</v>
      </c>
      <c r="G10" s="575">
        <v>2.41</v>
      </c>
      <c r="H10" s="575">
        <v>0.77</v>
      </c>
      <c r="I10" s="422">
        <v>56.63</v>
      </c>
      <c r="J10" s="577">
        <v>19484.324282000001</v>
      </c>
      <c r="K10" s="630"/>
      <c r="L10" s="619">
        <f t="shared" si="1"/>
        <v>53.41</v>
      </c>
      <c r="M10" s="654"/>
      <c r="N10" s="654"/>
      <c r="O10" s="578"/>
    </row>
    <row r="11" spans="1:15">
      <c r="A11" s="566" t="s">
        <v>41</v>
      </c>
      <c r="B11" s="526">
        <v>43586</v>
      </c>
      <c r="C11" s="574">
        <v>48.93</v>
      </c>
      <c r="D11" s="574">
        <v>-0.01</v>
      </c>
      <c r="E11" s="574">
        <f t="shared" si="0"/>
        <v>48.92</v>
      </c>
      <c r="F11" s="574">
        <v>1.7999999999999998</v>
      </c>
      <c r="G11" s="575">
        <v>2.2999999999999998</v>
      </c>
      <c r="H11" s="575">
        <v>0.75</v>
      </c>
      <c r="I11" s="422">
        <v>53.77</v>
      </c>
      <c r="J11" s="577">
        <v>19874.70089</v>
      </c>
      <c r="K11" s="630"/>
      <c r="L11" s="619">
        <f t="shared" si="1"/>
        <v>53.41</v>
      </c>
      <c r="M11" s="654"/>
      <c r="N11" s="654"/>
      <c r="O11" s="578"/>
    </row>
    <row r="12" spans="1:15">
      <c r="A12" s="566" t="s">
        <v>43</v>
      </c>
      <c r="B12" s="526">
        <v>43617</v>
      </c>
      <c r="C12" s="574">
        <v>47.4</v>
      </c>
      <c r="D12" s="574">
        <v>-0.01</v>
      </c>
      <c r="E12" s="574">
        <f t="shared" si="0"/>
        <v>47.39</v>
      </c>
      <c r="F12" s="574">
        <v>1.3</v>
      </c>
      <c r="G12" s="575">
        <v>2.7</v>
      </c>
      <c r="H12" s="575">
        <v>0.75</v>
      </c>
      <c r="I12" s="422">
        <v>52.14</v>
      </c>
      <c r="J12" s="577">
        <v>19955.341855999999</v>
      </c>
      <c r="K12" s="630"/>
      <c r="L12" s="619">
        <f t="shared" si="1"/>
        <v>53.41</v>
      </c>
      <c r="M12" s="654"/>
      <c r="N12" s="654"/>
      <c r="O12" s="578"/>
    </row>
    <row r="13" spans="1:15">
      <c r="A13" s="566" t="s">
        <v>43</v>
      </c>
      <c r="B13" s="526">
        <v>43647</v>
      </c>
      <c r="C13" s="574">
        <v>51.96</v>
      </c>
      <c r="D13" s="574">
        <v>0</v>
      </c>
      <c r="E13" s="574">
        <f t="shared" si="0"/>
        <v>51.96</v>
      </c>
      <c r="F13" s="574">
        <v>0.81</v>
      </c>
      <c r="G13" s="575">
        <v>3.25</v>
      </c>
      <c r="H13" s="575">
        <v>0.69</v>
      </c>
      <c r="I13" s="422">
        <v>56.71</v>
      </c>
      <c r="J13" s="577">
        <v>22669.762289000002</v>
      </c>
      <c r="K13" s="630"/>
      <c r="L13" s="619">
        <f t="shared" si="1"/>
        <v>53.41</v>
      </c>
      <c r="M13" s="654"/>
      <c r="N13" s="654"/>
      <c r="O13" s="578"/>
    </row>
    <row r="14" spans="1:15">
      <c r="A14" s="566" t="s">
        <v>42</v>
      </c>
      <c r="B14" s="526">
        <v>43678</v>
      </c>
      <c r="C14" s="574">
        <v>45.37</v>
      </c>
      <c r="D14" s="574">
        <v>0</v>
      </c>
      <c r="E14" s="574">
        <f t="shared" si="0"/>
        <v>45.37</v>
      </c>
      <c r="F14" s="574">
        <v>1.0199999999999998</v>
      </c>
      <c r="G14" s="575">
        <v>2.1</v>
      </c>
      <c r="H14" s="575">
        <v>0.73</v>
      </c>
      <c r="I14" s="422">
        <v>49.22</v>
      </c>
      <c r="J14" s="577">
        <v>21151.475070999997</v>
      </c>
      <c r="K14" s="630"/>
      <c r="L14" s="619">
        <f t="shared" si="1"/>
        <v>53.41</v>
      </c>
      <c r="M14" s="654"/>
      <c r="N14" s="654"/>
      <c r="O14" s="578"/>
    </row>
    <row r="15" spans="1:15">
      <c r="A15" s="566" t="s">
        <v>44</v>
      </c>
      <c r="B15" s="526">
        <v>43709</v>
      </c>
      <c r="C15" s="574">
        <v>42.59</v>
      </c>
      <c r="D15" s="574">
        <v>-0.01</v>
      </c>
      <c r="E15" s="574">
        <f t="shared" si="0"/>
        <v>42.580000000000005</v>
      </c>
      <c r="F15" s="574">
        <v>1.0799999999999998</v>
      </c>
      <c r="G15" s="575">
        <v>2.38</v>
      </c>
      <c r="H15" s="575">
        <v>0.78</v>
      </c>
      <c r="I15" s="422">
        <v>46.82</v>
      </c>
      <c r="J15" s="577">
        <v>19914.049646000003</v>
      </c>
      <c r="K15" s="630"/>
      <c r="L15" s="619">
        <f t="shared" si="1"/>
        <v>53.41</v>
      </c>
      <c r="M15" s="654"/>
      <c r="N15" s="654"/>
      <c r="O15" s="578"/>
    </row>
    <row r="16" spans="1:15">
      <c r="A16" s="566" t="s">
        <v>45</v>
      </c>
      <c r="B16" s="526">
        <v>43739</v>
      </c>
      <c r="C16" s="574">
        <v>47.74</v>
      </c>
      <c r="D16" s="574">
        <v>-0.02</v>
      </c>
      <c r="E16" s="574">
        <f t="shared" si="0"/>
        <v>47.72</v>
      </c>
      <c r="F16" s="574">
        <v>1.39</v>
      </c>
      <c r="G16" s="575">
        <v>2.34</v>
      </c>
      <c r="H16" s="575">
        <v>0.77</v>
      </c>
      <c r="I16" s="422">
        <v>52.22</v>
      </c>
      <c r="J16" s="577">
        <v>20151.139859000003</v>
      </c>
      <c r="K16" s="630"/>
      <c r="L16" s="619">
        <f t="shared" si="1"/>
        <v>53.41</v>
      </c>
      <c r="M16" s="654"/>
      <c r="N16" s="654"/>
      <c r="O16" s="578"/>
    </row>
    <row r="17" spans="1:15">
      <c r="A17" s="566" t="s">
        <v>46</v>
      </c>
      <c r="B17" s="526">
        <v>43770</v>
      </c>
      <c r="C17" s="574">
        <v>43.6</v>
      </c>
      <c r="D17" s="574">
        <v>-0.03</v>
      </c>
      <c r="E17" s="574">
        <f t="shared" si="0"/>
        <v>43.57</v>
      </c>
      <c r="F17" s="574">
        <v>1.5499999999999998</v>
      </c>
      <c r="G17" s="575">
        <v>2.44</v>
      </c>
      <c r="H17" s="575">
        <v>0.75</v>
      </c>
      <c r="I17" s="422">
        <v>48.31</v>
      </c>
      <c r="J17" s="577">
        <v>20817.466447999999</v>
      </c>
      <c r="K17" s="630"/>
      <c r="L17" s="619">
        <f t="shared" si="1"/>
        <v>53.41</v>
      </c>
      <c r="M17" s="654"/>
      <c r="N17" s="654"/>
      <c r="O17" s="578"/>
    </row>
    <row r="18" spans="1:15">
      <c r="A18" s="566" t="s">
        <v>47</v>
      </c>
      <c r="B18" s="526">
        <v>43800</v>
      </c>
      <c r="C18" s="574">
        <v>35.39</v>
      </c>
      <c r="D18" s="574">
        <v>-0.02</v>
      </c>
      <c r="E18" s="574">
        <f t="shared" si="0"/>
        <v>35.369999999999997</v>
      </c>
      <c r="F18" s="574">
        <v>2.1100000000000003</v>
      </c>
      <c r="G18" s="575">
        <v>3.02</v>
      </c>
      <c r="H18" s="575">
        <v>0.74</v>
      </c>
      <c r="I18" s="422">
        <v>41.24</v>
      </c>
      <c r="J18" s="577">
        <v>20907.495766</v>
      </c>
      <c r="K18" s="630"/>
      <c r="L18" s="619">
        <f t="shared" si="1"/>
        <v>53.41</v>
      </c>
      <c r="M18" s="654"/>
      <c r="N18" s="654"/>
      <c r="O18" s="578"/>
    </row>
    <row r="19" spans="1:15">
      <c r="A19" s="566"/>
      <c r="B19" s="573"/>
      <c r="C19" s="574"/>
      <c r="D19" s="574"/>
      <c r="E19" s="574"/>
      <c r="F19" s="574"/>
      <c r="G19" s="574"/>
      <c r="H19" s="574"/>
      <c r="I19" s="576"/>
      <c r="J19" s="577"/>
      <c r="K19" s="655"/>
      <c r="L19" s="619"/>
      <c r="M19" s="654"/>
      <c r="N19" s="654"/>
      <c r="O19" s="578"/>
    </row>
    <row r="20" spans="1:15">
      <c r="A20" s="566" t="s">
        <v>39</v>
      </c>
      <c r="B20" s="526">
        <v>43831</v>
      </c>
      <c r="C20" s="574">
        <f t="array" ref="C20:C31">TRANSPOSE('Data 1'!D35:O35)</f>
        <v>42.06</v>
      </c>
      <c r="D20" s="574">
        <f t="array" ref="D20:D31">TRANSPOSE('Data 1'!D38:O38)</f>
        <v>-0.02</v>
      </c>
      <c r="E20" s="574">
        <f>SUM(C20:D20)</f>
        <v>42.04</v>
      </c>
      <c r="F20" s="574">
        <v>1.7799999999999998</v>
      </c>
      <c r="G20" s="575">
        <v>3.11</v>
      </c>
      <c r="H20" s="575">
        <v>0.03</v>
      </c>
      <c r="I20" s="422">
        <v>46.96</v>
      </c>
      <c r="J20" s="577">
        <v>22600.097040000001</v>
      </c>
      <c r="K20" s="655"/>
      <c r="L20" s="619">
        <f>'Data 1'!Q50</f>
        <v>40.380000000000003</v>
      </c>
      <c r="M20" s="654"/>
      <c r="N20" s="654"/>
      <c r="O20" s="579"/>
    </row>
    <row r="21" spans="1:15">
      <c r="A21" s="566" t="s">
        <v>40</v>
      </c>
      <c r="B21" s="526">
        <v>43862</v>
      </c>
      <c r="C21" s="574">
        <v>36.54</v>
      </c>
      <c r="D21" s="574">
        <v>-0.03</v>
      </c>
      <c r="E21" s="574">
        <f t="shared" ref="E21:E31" si="2">SUM(C21:D21)</f>
        <v>36.51</v>
      </c>
      <c r="F21" s="574">
        <v>1.8800000000000001</v>
      </c>
      <c r="G21" s="575">
        <v>2.98</v>
      </c>
      <c r="H21" s="575">
        <v>0.03</v>
      </c>
      <c r="I21" s="422">
        <v>41.4</v>
      </c>
      <c r="J21" s="577">
        <v>19846.700657000001</v>
      </c>
      <c r="K21" s="655"/>
      <c r="L21" s="619">
        <f>L20</f>
        <v>40.380000000000003</v>
      </c>
      <c r="M21" s="654"/>
      <c r="N21" s="654"/>
      <c r="O21" s="579"/>
    </row>
    <row r="22" spans="1:15">
      <c r="A22" s="566" t="s">
        <v>41</v>
      </c>
      <c r="B22" s="526">
        <v>43891</v>
      </c>
      <c r="C22" s="574">
        <v>28.28</v>
      </c>
      <c r="D22" s="574">
        <v>-0.01</v>
      </c>
      <c r="E22" s="574">
        <f t="shared" si="2"/>
        <v>28.27</v>
      </c>
      <c r="F22" s="574">
        <v>2.5500000000000003</v>
      </c>
      <c r="G22" s="575">
        <v>2.39</v>
      </c>
      <c r="H22" s="575">
        <v>0.03</v>
      </c>
      <c r="I22" s="422">
        <v>33.24</v>
      </c>
      <c r="J22" s="577">
        <v>19787.240723000003</v>
      </c>
      <c r="K22" s="655"/>
      <c r="L22" s="619">
        <f t="shared" ref="L22:L31" si="3">L21</f>
        <v>40.380000000000003</v>
      </c>
      <c r="M22" s="654"/>
      <c r="N22" s="654"/>
      <c r="O22" s="579"/>
    </row>
    <row r="23" spans="1:15">
      <c r="A23" s="566" t="s">
        <v>42</v>
      </c>
      <c r="B23" s="526">
        <v>43922</v>
      </c>
      <c r="C23" s="574">
        <v>17.809999999999999</v>
      </c>
      <c r="D23" s="574">
        <v>-0.02</v>
      </c>
      <c r="E23" s="574">
        <f t="shared" si="2"/>
        <v>17.79</v>
      </c>
      <c r="F23" s="574">
        <v>5.0500000000000007</v>
      </c>
      <c r="G23" s="575">
        <v>2.42</v>
      </c>
      <c r="H23" s="575">
        <v>0.04</v>
      </c>
      <c r="I23" s="422">
        <v>25.3</v>
      </c>
      <c r="J23" s="577">
        <v>16146.928615000001</v>
      </c>
      <c r="K23" s="655"/>
      <c r="L23" s="619">
        <f t="shared" si="3"/>
        <v>40.380000000000003</v>
      </c>
      <c r="M23" s="654"/>
      <c r="N23" s="654"/>
      <c r="O23" s="579"/>
    </row>
    <row r="24" spans="1:15">
      <c r="A24" s="566" t="s">
        <v>41</v>
      </c>
      <c r="B24" s="526">
        <v>43952</v>
      </c>
      <c r="C24" s="574">
        <v>21.7</v>
      </c>
      <c r="D24" s="574">
        <v>-0.01</v>
      </c>
      <c r="E24" s="574">
        <f t="shared" si="2"/>
        <v>21.689999999999998</v>
      </c>
      <c r="F24" s="574">
        <v>3.3600000000000003</v>
      </c>
      <c r="G24" s="575">
        <v>2.25</v>
      </c>
      <c r="H24" s="575">
        <v>0.04</v>
      </c>
      <c r="I24" s="422">
        <v>27.34</v>
      </c>
      <c r="J24" s="577">
        <v>17320.160284000001</v>
      </c>
      <c r="K24" s="655"/>
      <c r="L24" s="619">
        <f t="shared" si="3"/>
        <v>40.380000000000003</v>
      </c>
      <c r="M24" s="654"/>
      <c r="N24" s="654"/>
      <c r="O24" s="579"/>
    </row>
    <row r="25" spans="1:15">
      <c r="A25" s="566" t="s">
        <v>43</v>
      </c>
      <c r="B25" s="526">
        <v>43983</v>
      </c>
      <c r="C25" s="574">
        <v>30.99</v>
      </c>
      <c r="D25" s="574">
        <v>-0.01</v>
      </c>
      <c r="E25" s="574">
        <f t="shared" si="2"/>
        <v>30.979999999999997</v>
      </c>
      <c r="F25" s="574">
        <v>2.2400000000000002</v>
      </c>
      <c r="G25" s="575">
        <v>2.76</v>
      </c>
      <c r="H25" s="575">
        <v>0.04</v>
      </c>
      <c r="I25" s="422">
        <v>36.020000000000003</v>
      </c>
      <c r="J25" s="577">
        <v>18287.515454999997</v>
      </c>
      <c r="K25" s="655"/>
      <c r="L25" s="619">
        <f t="shared" si="3"/>
        <v>40.380000000000003</v>
      </c>
      <c r="M25" s="654"/>
      <c r="N25" s="654"/>
      <c r="O25" s="579"/>
    </row>
    <row r="26" spans="1:15">
      <c r="A26" s="566" t="s">
        <v>43</v>
      </c>
      <c r="B26" s="526">
        <v>44013</v>
      </c>
      <c r="C26" s="574">
        <v>35.200000000000003</v>
      </c>
      <c r="D26" s="574">
        <v>-0.01</v>
      </c>
      <c r="E26" s="574">
        <f t="shared" si="2"/>
        <v>35.190000000000005</v>
      </c>
      <c r="F26" s="574">
        <v>1.5999999999999999</v>
      </c>
      <c r="G26" s="575">
        <v>3.23</v>
      </c>
      <c r="H26" s="575">
        <v>0</v>
      </c>
      <c r="I26" s="422">
        <v>40.020000000000003</v>
      </c>
      <c r="J26" s="577">
        <v>21895.511888999998</v>
      </c>
      <c r="K26" s="655"/>
      <c r="L26" s="619">
        <f t="shared" si="3"/>
        <v>40.380000000000003</v>
      </c>
      <c r="M26" s="654"/>
      <c r="N26" s="654"/>
      <c r="O26" s="579"/>
    </row>
    <row r="27" spans="1:15">
      <c r="A27" s="566" t="s">
        <v>42</v>
      </c>
      <c r="B27" s="526">
        <v>44044</v>
      </c>
      <c r="C27" s="574">
        <v>36.75</v>
      </c>
      <c r="D27" s="574">
        <v>-0.01</v>
      </c>
      <c r="E27" s="574">
        <f t="shared" si="2"/>
        <v>36.74</v>
      </c>
      <c r="F27" s="574">
        <v>2.1799999999999997</v>
      </c>
      <c r="G27" s="575">
        <v>2.12</v>
      </c>
      <c r="H27" s="575">
        <v>0</v>
      </c>
      <c r="I27" s="422">
        <v>41.04</v>
      </c>
      <c r="J27" s="577">
        <v>20673.256239999999</v>
      </c>
      <c r="K27" s="655"/>
      <c r="L27" s="619">
        <f t="shared" si="3"/>
        <v>40.380000000000003</v>
      </c>
      <c r="M27" s="654"/>
      <c r="N27" s="654"/>
      <c r="O27" s="579"/>
    </row>
    <row r="28" spans="1:15">
      <c r="A28" s="566" t="s">
        <v>44</v>
      </c>
      <c r="B28" s="526">
        <v>44075</v>
      </c>
      <c r="C28" s="574">
        <v>42.74</v>
      </c>
      <c r="D28" s="574">
        <v>-0.02</v>
      </c>
      <c r="E28" s="574">
        <f t="shared" si="2"/>
        <v>42.72</v>
      </c>
      <c r="F28" s="574">
        <v>2.3600000000000003</v>
      </c>
      <c r="G28" s="575">
        <v>2.37</v>
      </c>
      <c r="H28" s="575">
        <v>0</v>
      </c>
      <c r="I28" s="422">
        <v>47.45</v>
      </c>
      <c r="J28" s="577">
        <v>19351.95507</v>
      </c>
      <c r="K28" s="655"/>
      <c r="L28" s="619">
        <f t="shared" si="3"/>
        <v>40.380000000000003</v>
      </c>
      <c r="M28" s="654"/>
      <c r="N28" s="654"/>
      <c r="O28" s="579"/>
    </row>
    <row r="29" spans="1:15">
      <c r="A29" s="566" t="s">
        <v>45</v>
      </c>
      <c r="B29" s="526">
        <v>44105</v>
      </c>
      <c r="C29" s="574">
        <v>37.49</v>
      </c>
      <c r="D29" s="574">
        <v>-0.04</v>
      </c>
      <c r="E29" s="574">
        <f t="shared" si="2"/>
        <v>37.450000000000003</v>
      </c>
      <c r="F29" s="574">
        <v>2.9499999999999997</v>
      </c>
      <c r="G29" s="575">
        <v>2.27</v>
      </c>
      <c r="H29" s="575">
        <v>0</v>
      </c>
      <c r="I29" s="422">
        <v>42.67</v>
      </c>
      <c r="J29" s="577">
        <v>19552.31998</v>
      </c>
      <c r="K29" s="655"/>
      <c r="L29" s="619">
        <f t="shared" si="3"/>
        <v>40.380000000000003</v>
      </c>
      <c r="M29" s="654"/>
      <c r="N29" s="654"/>
      <c r="O29" s="579"/>
    </row>
    <row r="30" spans="1:15">
      <c r="A30" s="566" t="s">
        <v>46</v>
      </c>
      <c r="B30" s="526">
        <v>44136</v>
      </c>
      <c r="C30" s="574">
        <v>42.91</v>
      </c>
      <c r="D30" s="574">
        <v>-0.03</v>
      </c>
      <c r="E30" s="574">
        <f t="shared" si="2"/>
        <v>42.879999999999995</v>
      </c>
      <c r="F30" s="574">
        <v>2.8800000000000003</v>
      </c>
      <c r="G30" s="575">
        <v>2.37</v>
      </c>
      <c r="H30" s="575">
        <v>0</v>
      </c>
      <c r="I30" s="422">
        <v>48.13</v>
      </c>
      <c r="J30" s="577">
        <v>19622.212094999999</v>
      </c>
      <c r="K30" s="655"/>
      <c r="L30" s="619">
        <f t="shared" si="3"/>
        <v>40.380000000000003</v>
      </c>
      <c r="M30" s="654"/>
      <c r="N30" s="654"/>
      <c r="O30" s="579"/>
    </row>
    <row r="31" spans="1:15">
      <c r="A31" s="566" t="s">
        <v>47</v>
      </c>
      <c r="B31" s="526">
        <v>44166</v>
      </c>
      <c r="C31" s="574">
        <v>43.52</v>
      </c>
      <c r="D31" s="574">
        <v>-0.02</v>
      </c>
      <c r="E31" s="574">
        <f t="shared" si="2"/>
        <v>43.5</v>
      </c>
      <c r="F31" s="574">
        <v>2.6</v>
      </c>
      <c r="G31" s="575">
        <v>3.1</v>
      </c>
      <c r="H31" s="575">
        <v>0</v>
      </c>
      <c r="I31" s="422">
        <v>49.2</v>
      </c>
      <c r="J31" s="577">
        <v>20976.230749999999</v>
      </c>
      <c r="K31" s="655"/>
      <c r="L31" s="619">
        <f t="shared" si="3"/>
        <v>40.380000000000003</v>
      </c>
      <c r="M31" s="654"/>
      <c r="N31" s="654"/>
      <c r="O31" s="579"/>
    </row>
    <row r="32" spans="1:15">
      <c r="A32" s="595"/>
      <c r="B32" s="580"/>
      <c r="C32" s="581"/>
      <c r="D32" s="581"/>
      <c r="E32" s="582"/>
      <c r="F32" s="582"/>
      <c r="G32" s="581"/>
      <c r="H32" s="581"/>
      <c r="I32" s="583"/>
      <c r="J32" s="584"/>
      <c r="K32" s="583"/>
      <c r="L32" s="585"/>
      <c r="M32" s="578"/>
      <c r="N32" s="578"/>
    </row>
    <row r="33" spans="1:23">
      <c r="A33" s="595"/>
      <c r="B33" s="645" t="s">
        <v>304</v>
      </c>
      <c r="E33" s="586"/>
      <c r="F33" s="586"/>
      <c r="G33" s="587"/>
      <c r="H33" s="587"/>
      <c r="I33" s="587"/>
      <c r="M33" s="588"/>
      <c r="O33" s="578"/>
    </row>
    <row r="34" spans="1:23">
      <c r="A34" s="595"/>
      <c r="B34" s="647" t="s">
        <v>305</v>
      </c>
      <c r="C34" s="574">
        <v>169.23099999999999</v>
      </c>
      <c r="E34" s="587"/>
      <c r="F34" s="587"/>
      <c r="G34" s="587"/>
      <c r="H34" s="587"/>
      <c r="I34" s="587"/>
      <c r="O34" s="578"/>
    </row>
    <row r="35" spans="1:23">
      <c r="A35" s="595"/>
      <c r="B35" s="646" t="s">
        <v>306</v>
      </c>
      <c r="C35" s="574">
        <v>66.375</v>
      </c>
      <c r="D35" s="589"/>
      <c r="E35" s="587"/>
      <c r="F35" s="587"/>
      <c r="G35" s="587"/>
      <c r="H35" s="587"/>
      <c r="I35" s="587"/>
      <c r="O35" s="578"/>
    </row>
    <row r="36" spans="1:23">
      <c r="A36" s="595"/>
      <c r="E36" s="587"/>
      <c r="F36" s="587"/>
      <c r="G36" s="587"/>
      <c r="H36" s="587"/>
      <c r="I36" s="587"/>
      <c r="O36" s="578"/>
    </row>
    <row r="37" spans="1:23">
      <c r="A37" s="595"/>
      <c r="E37" s="587"/>
      <c r="F37" s="587"/>
      <c r="G37" s="587"/>
      <c r="H37" s="587"/>
      <c r="I37" s="587"/>
      <c r="M37" s="590"/>
    </row>
    <row r="38" spans="1:23">
      <c r="A38" s="595"/>
      <c r="E38" s="587"/>
      <c r="F38" s="587"/>
      <c r="G38" s="587"/>
      <c r="H38" s="587"/>
      <c r="I38" s="587"/>
      <c r="M38" s="590"/>
    </row>
    <row r="39" spans="1:23">
      <c r="A39" s="595"/>
      <c r="B39" s="601"/>
      <c r="C39" s="602"/>
      <c r="D39" s="602"/>
      <c r="E39" s="602"/>
      <c r="F39" s="602"/>
      <c r="G39" s="602"/>
      <c r="H39" s="602"/>
      <c r="I39" s="602"/>
      <c r="J39" s="601"/>
      <c r="K39" s="601"/>
      <c r="L39" s="601"/>
      <c r="M39" s="603"/>
      <c r="N39" s="601"/>
    </row>
    <row r="40" spans="1:23">
      <c r="A40" s="595"/>
      <c r="B40" s="604" t="s">
        <v>225</v>
      </c>
      <c r="C40" s="605"/>
      <c r="D40" s="605"/>
      <c r="E40" s="606"/>
      <c r="F40" s="605"/>
      <c r="G40" s="605"/>
      <c r="H40" s="605"/>
      <c r="I40" s="605"/>
      <c r="J40" s="605"/>
      <c r="K40" s="605"/>
      <c r="L40" s="605"/>
      <c r="M40" s="605"/>
      <c r="N40" s="605"/>
      <c r="O40" s="605"/>
      <c r="P40" s="605"/>
      <c r="Q40" s="605"/>
      <c r="R40" s="605"/>
      <c r="S40" s="607" t="s">
        <v>222</v>
      </c>
      <c r="T40" s="604"/>
      <c r="U40" s="604"/>
      <c r="V40" s="608"/>
      <c r="W40" s="604"/>
    </row>
    <row r="41" spans="1:23">
      <c r="A41" s="595"/>
      <c r="B41" s="609">
        <v>2014</v>
      </c>
      <c r="C41" s="610">
        <v>43.462642691353345</v>
      </c>
      <c r="D41" s="610">
        <v>-3.5833160100981372E-2</v>
      </c>
      <c r="E41" s="610">
        <v>43.426809531252353</v>
      </c>
      <c r="F41" s="610">
        <v>5.6921848079150905</v>
      </c>
      <c r="G41" s="610">
        <v>1.1268245746356238</v>
      </c>
      <c r="H41" s="610">
        <v>0.37048427683557772</v>
      </c>
      <c r="I41" s="610">
        <v>0.25103012291790222</v>
      </c>
      <c r="J41" s="610">
        <v>-8.2233580194251421E-3</v>
      </c>
      <c r="K41" s="610">
        <v>0.59463516166357266</v>
      </c>
      <c r="L41" s="610">
        <v>0</v>
      </c>
      <c r="M41" s="610">
        <v>-3.5398486064009436E-2</v>
      </c>
      <c r="N41" s="610">
        <v>6.7603115829820782E-3</v>
      </c>
      <c r="O41" s="610">
        <v>1.1792880289165999</v>
      </c>
      <c r="P41" s="610">
        <v>5.9300442917168485</v>
      </c>
      <c r="Q41" s="610">
        <v>0</v>
      </c>
      <c r="R41" s="610">
        <v>55.049038630884304</v>
      </c>
      <c r="S41" s="611">
        <v>0.24956707648145915</v>
      </c>
      <c r="T41" s="608">
        <v>238985.13295999999</v>
      </c>
      <c r="U41" s="604"/>
      <c r="V41" s="608"/>
      <c r="W41" s="604"/>
    </row>
    <row r="42" spans="1:23">
      <c r="A42" s="595"/>
      <c r="B42" s="609">
        <v>2015</v>
      </c>
      <c r="C42" s="610">
        <v>51.669092709499544</v>
      </c>
      <c r="D42" s="610">
        <v>-2.6564316908607066E-3</v>
      </c>
      <c r="E42" s="610">
        <v>51.666436277808678</v>
      </c>
      <c r="F42" s="610">
        <v>4.2702248332054848</v>
      </c>
      <c r="G42" s="610">
        <v>0.91091274468804551</v>
      </c>
      <c r="H42" s="610">
        <v>0.18140411412114635</v>
      </c>
      <c r="I42" s="610">
        <v>0.23791434122735647</v>
      </c>
      <c r="J42" s="610">
        <v>8.8215560881733188E-3</v>
      </c>
      <c r="K42" s="610">
        <v>0.19407875350191026</v>
      </c>
      <c r="L42" s="610">
        <v>0</v>
      </c>
      <c r="M42" s="610">
        <v>-6.1596732708626249E-2</v>
      </c>
      <c r="N42" s="610">
        <v>5.9280105863019471E-3</v>
      </c>
      <c r="O42" s="610">
        <v>0.5665500428162622</v>
      </c>
      <c r="P42" s="610">
        <v>5.0301509818484416</v>
      </c>
      <c r="Q42" s="610">
        <v>1.8860699818862585</v>
      </c>
      <c r="R42" s="610">
        <v>62.852882074748855</v>
      </c>
      <c r="S42" s="611">
        <v>0.25266390790183174</v>
      </c>
      <c r="T42" s="608">
        <v>247254.75741000002</v>
      </c>
      <c r="U42" s="612">
        <v>3.4603091613168071</v>
      </c>
      <c r="V42" s="612">
        <v>14.176166628796201</v>
      </c>
      <c r="W42" s="604"/>
    </row>
    <row r="43" spans="1:23">
      <c r="B43" s="604"/>
      <c r="C43" s="610"/>
      <c r="D43" s="610"/>
      <c r="E43" s="613"/>
      <c r="F43" s="613"/>
      <c r="G43" s="614"/>
      <c r="H43" s="613"/>
      <c r="I43" s="613"/>
      <c r="J43" s="613"/>
      <c r="K43" s="613"/>
      <c r="L43" s="613"/>
      <c r="M43" s="613"/>
      <c r="N43" s="613"/>
      <c r="O43" s="613"/>
      <c r="P43" s="614"/>
      <c r="Q43" s="613"/>
      <c r="R43" s="613"/>
      <c r="S43" s="613">
        <f>S41/$R$41</f>
        <v>4.5335410515496971E-3</v>
      </c>
      <c r="T43" s="604"/>
      <c r="U43" s="604"/>
      <c r="V43" s="608"/>
      <c r="W43" s="604"/>
    </row>
    <row r="44" spans="1:23">
      <c r="R44" s="592"/>
    </row>
    <row r="45" spans="1:23">
      <c r="S45" s="592"/>
    </row>
    <row r="46" spans="1:23">
      <c r="C46" s="591"/>
      <c r="E46" s="591"/>
      <c r="F46" s="591"/>
      <c r="Q46" s="591"/>
      <c r="R46" s="591"/>
    </row>
    <row r="49" spans="3:3" ht="16.149999999999999" customHeight="1">
      <c r="C49" s="593"/>
    </row>
    <row r="50" spans="3:3">
      <c r="C50" s="593"/>
    </row>
    <row r="51" spans="3:3">
      <c r="C51" s="593"/>
    </row>
  </sheetData>
  <mergeCells count="8">
    <mergeCell ref="D5:D6"/>
    <mergeCell ref="C5:C6"/>
    <mergeCell ref="H5:H6"/>
    <mergeCell ref="J5:J6"/>
    <mergeCell ref="I5:I6"/>
    <mergeCell ref="E5:E6"/>
    <mergeCell ref="F5:F6"/>
    <mergeCell ref="G5:G6"/>
  </mergeCells>
  <hyperlinks>
    <hyperlink ref="B3" location="Indice!A1" display="Indice!A1" xr:uid="{00000000-0004-0000-2900-000000000000}"/>
  </hyperlinks>
  <pageMargins left="0.7" right="0.7" top="0.75" bottom="0.75" header="0.3" footer="0.3"/>
  <ignoredErrors>
    <ignoredError sqref="E20:E3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37</vt:i4>
      </vt:variant>
    </vt:vector>
  </HeadingPairs>
  <TitlesOfParts>
    <vt:vector size="78" baseType="lpstr">
      <vt:lpstr>Indice</vt:lpstr>
      <vt:lpstr>C1</vt:lpstr>
      <vt:lpstr>C2</vt:lpstr>
      <vt:lpstr>C3</vt:lpstr>
      <vt:lpstr>C4</vt:lpstr>
      <vt:lpstr>C4.2</vt:lpstr>
      <vt:lpstr>C5</vt:lpstr>
      <vt:lpstr>C6</vt:lpstr>
      <vt:lpstr>C7</vt:lpstr>
      <vt:lpstr>C7.2</vt:lpstr>
      <vt:lpstr>C8</vt:lpstr>
      <vt:lpstr>C9</vt:lpstr>
      <vt:lpstr>C10</vt:lpstr>
      <vt:lpstr>C11</vt:lpstr>
      <vt:lpstr>C12</vt:lpstr>
      <vt:lpstr>C13</vt:lpstr>
      <vt:lpstr>C14</vt:lpstr>
      <vt:lpstr>C16</vt:lpstr>
      <vt:lpstr>C17</vt:lpstr>
      <vt:lpstr>C18</vt:lpstr>
      <vt:lpstr>C19</vt:lpstr>
      <vt:lpstr>C20</vt:lpstr>
      <vt:lpstr>C21</vt:lpstr>
      <vt:lpstr>C22</vt:lpstr>
      <vt:lpstr>C23</vt:lpstr>
      <vt:lpstr>C24</vt:lpstr>
      <vt:lpstr>C25</vt:lpstr>
      <vt:lpstr>C26</vt:lpstr>
      <vt:lpstr>C27</vt:lpstr>
      <vt:lpstr>C28</vt:lpstr>
      <vt:lpstr>C29</vt:lpstr>
      <vt:lpstr>C30</vt:lpstr>
      <vt:lpstr>C31</vt:lpstr>
      <vt:lpstr>C32</vt:lpstr>
      <vt:lpstr>C33</vt:lpstr>
      <vt:lpstr>C34</vt:lpstr>
      <vt:lpstr>Data 1</vt:lpstr>
      <vt:lpstr>Data 2</vt:lpstr>
      <vt:lpstr>Data 3</vt:lpstr>
      <vt:lpstr>Data 4</vt:lpstr>
      <vt:lpstr>Data 5</vt:lpstr>
      <vt:lpstr>'C1'!Área_de_impresión</vt:lpstr>
      <vt:lpstr>'C10'!Área_de_impresión</vt:lpstr>
      <vt:lpstr>'C11'!Área_de_impresión</vt:lpstr>
      <vt:lpstr>'C12'!Área_de_impresión</vt:lpstr>
      <vt:lpstr>'C13'!Área_de_impresión</vt:lpstr>
      <vt:lpstr>'C14'!Área_de_impresión</vt:lpstr>
      <vt:lpstr>'C16'!Área_de_impresión</vt:lpstr>
      <vt:lpstr>'C17'!Área_de_impresión</vt:lpstr>
      <vt:lpstr>'C18'!Área_de_impresión</vt:lpstr>
      <vt:lpstr>'C19'!Área_de_impresión</vt:lpstr>
      <vt:lpstr>'C2'!Área_de_impresión</vt:lpstr>
      <vt:lpstr>'C20'!Área_de_impresión</vt:lpstr>
      <vt:lpstr>'C21'!Área_de_impresión</vt:lpstr>
      <vt:lpstr>'C22'!Área_de_impresión</vt:lpstr>
      <vt:lpstr>'C23'!Área_de_impresión</vt:lpstr>
      <vt:lpstr>'C24'!Área_de_impresión</vt:lpstr>
      <vt:lpstr>'C25'!Área_de_impresión</vt:lpstr>
      <vt:lpstr>'C26'!Área_de_impresión</vt:lpstr>
      <vt:lpstr>'C27'!Área_de_impresión</vt:lpstr>
      <vt:lpstr>'C28'!Área_de_impresión</vt:lpstr>
      <vt:lpstr>'C3'!Área_de_impresión</vt:lpstr>
      <vt:lpstr>'C30'!Área_de_impresión</vt:lpstr>
      <vt:lpstr>'C31'!Área_de_impresión</vt:lpstr>
      <vt:lpstr>'C32'!Área_de_impresión</vt:lpstr>
      <vt:lpstr>'C33'!Área_de_impresión</vt:lpstr>
      <vt:lpstr>'C4'!Área_de_impresión</vt:lpstr>
      <vt:lpstr>C4.2!Área_de_impresión</vt:lpstr>
      <vt:lpstr>'C5'!Área_de_impresión</vt:lpstr>
      <vt:lpstr>'C6'!Área_de_impresión</vt:lpstr>
      <vt:lpstr>'C8'!Área_de_impresión</vt:lpstr>
      <vt:lpstr>'C9'!Área_de_impresión</vt:lpstr>
      <vt:lpstr>'Data 1'!Área_de_impresión</vt:lpstr>
      <vt:lpstr>'Data 2'!Área_de_impresión</vt:lpstr>
      <vt:lpstr>'Data 3'!Área_de_impresión</vt:lpstr>
      <vt:lpstr>Indice!Área_de_impresión</vt:lpstr>
      <vt:lpstr>'Data 2'!Títulos_a_imprimir</vt:lpstr>
      <vt:lpstr>'Data 3'!Títulos_a_imprimir</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Red Eléctrica de España (www.ree.es)</dc:creator>
  <cp:lastModifiedBy>Madejon Con., Sonsoles</cp:lastModifiedBy>
  <cp:lastPrinted>2015-04-15T14:27:48Z</cp:lastPrinted>
  <dcterms:created xsi:type="dcterms:W3CDTF">1999-07-09T11:45:32Z</dcterms:created>
  <dcterms:modified xsi:type="dcterms:W3CDTF">2021-06-17T07:59:59Z</dcterms:modified>
</cp:coreProperties>
</file>